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charts/chart2.xml" ContentType="application/vnd.openxmlformats-officedocument.drawingml.chart+xml"/>
  <Override PartName="/xl/worksheets/sheet1.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charts/chart1.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drawings/drawing4.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worksheets/sheet8.xml" ContentType="application/vnd.openxmlformats-officedocument.spreadsheetml.worksheet+xml"/>
  <Override PartName="/xl/worksheets/sheet10.xml" ContentType="application/vnd.openxmlformats-officedocument.spreadsheetml.worksheet+xml"/>
  <Override PartName="/xl/drawings/drawing6.xml" ContentType="application/vnd.openxmlformats-officedocument.drawing+xml"/>
  <Override PartName="/xl/ctrlProps/ctrlProp91.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2.xml" ContentType="application/vnd.ms-excel.controlproperties+xml"/>
  <Override PartName="/xl/ctrlProps/ctrlProp90.xml" ContentType="application/vnd.ms-excel.controlproperties+xml"/>
  <Override PartName="/xl/ctrlProps/ctrlProp96.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9.xml" ContentType="application/vnd.ms-excel.controlproperties+xml"/>
  <Override PartName="/xl/ctrlProps/ctrlProp98.xml" ContentType="application/vnd.ms-excel.controlproperties+xml"/>
  <Override PartName="/xl/ctrlProps/ctrlProp97.xml" ContentType="application/vnd.ms-excel.controlproperties+xml"/>
  <Override PartName="/xl/ctrlProps/ctrlProp95.xml" ContentType="application/vnd.ms-excel.controlproperties+xml"/>
  <Override PartName="/xl/ctrlProps/ctrlProp80.xml" ContentType="application/vnd.ms-excel.controlproperties+xml"/>
  <Override PartName="/xl/ctrlProps/ctrlProp88.xml" ContentType="application/vnd.ms-excel.controlproperties+xml"/>
  <Override PartName="/xl/ctrlProps/ctrlProp102.xml" ContentType="application/vnd.ms-excel.controlproperties+xml"/>
  <Override PartName="/xl/ctrlProps/ctrlProp79.xml" ContentType="application/vnd.ms-excel.controlproperties+xml"/>
  <Override PartName="/xl/ctrlProps/ctrlProp78.xml" ContentType="application/vnd.ms-excel.controlproperties+xml"/>
  <Override PartName="/xl/ctrlProps/ctrlProp77.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89.xml" ContentType="application/vnd.ms-excel.controlproperties+xml"/>
  <Override PartName="/xl/ctrlProps/ctrlProp115.xml" ContentType="application/vnd.ms-excel.controlproperties+xml"/>
  <Override PartName="/xl/ctrlProps/ctrlProp104.xml" ContentType="application/vnd.ms-excel.controlproperties+xml"/>
  <Override PartName="/xl/tables/table1.xml" ContentType="application/vnd.openxmlformats-officedocument.spreadsheetml.table+xml"/>
  <Override PartName="/xl/ctrlProps/ctrlProp11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ctrlProps/ctrlProp118.xml" ContentType="application/vnd.ms-excel.controlproperties+xml"/>
  <Override PartName="/xl/ctrlProps/ctrlProp117.xml" ContentType="application/vnd.ms-excel.controlproperties+xml"/>
  <Override PartName="/xl/ctrlProps/ctrlProp116.xml" ContentType="application/vnd.ms-excel.controlproperties+xml"/>
  <Override PartName="/xl/ctrlProps/ctrlProp108.xml" ContentType="application/vnd.ms-excel.controlproperties+xml"/>
  <Override PartName="/xl/ctrlProps/ctrlProp107.xml" ContentType="application/vnd.ms-excel.controlproperties+xml"/>
  <Override PartName="/xl/ctrlProps/ctrlProp106.xml" ContentType="application/vnd.ms-excel.controlproperties+xml"/>
  <Override PartName="/xl/ctrlProps/ctrlProp105.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76.xml" ContentType="application/vnd.ms-excel.controlproperties+xml"/>
  <Override PartName="/xl/ctrlProps/ctrlProp114.xml" ContentType="application/vnd.ms-excel.controlproperties+xml"/>
  <Override PartName="/xl/ctrlProps/ctrlProp113.xml" ContentType="application/vnd.ms-excel.controlproperties+xml"/>
  <Override PartName="/xl/ctrlProps/ctrlProp112.xml" ContentType="application/vnd.ms-excel.controlproperties+xml"/>
  <Override PartName="/xl/ctrlProps/ctrlProp103.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23.xml" ContentType="application/vnd.ms-excel.controlproperties+xml"/>
  <Override PartName="/xl/ctrlProps/ctrlProp22.xml" ContentType="application/vnd.ms-excel.controlproperties+xml"/>
  <Override PartName="/xl/ctrlProps/ctrlProp21.xml" ContentType="application/vnd.ms-excel.controlproperties+xml"/>
  <Override PartName="/xl/ctrlProps/ctrlProp20.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33.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13.xml" ContentType="application/vnd.ms-excel.controlproperties+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62.xml" ContentType="application/vnd.ms-excel.controlproperties+xml"/>
  <Override PartName="/xl/ctrlProps/ctrlProp61.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7.xml" ContentType="application/vnd.ms-excel.controlproperties+xml"/>
  <Override PartName="/xl/ctrlProps/ctrlProp56.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72.xml" ContentType="application/vnd.ms-excel.controlproperties+xml"/>
  <Override PartName="/xl/ctrlProps/ctrlProp71.xml" ContentType="application/vnd.ms-excel.controlproperties+xml"/>
  <Override PartName="/xl/ctrlProps/ctrlProp70.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66.xml" ContentType="application/vnd.ms-excel.controlproperties+xml"/>
  <Override PartName="/xl/ctrlProps/ctrlProp55.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43.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52.xml" ContentType="application/vnd.ms-excel.controlproperties+xml"/>
  <Override PartName="/xl/ctrlProps/ctrlProp51.xml" ContentType="application/vnd.ms-excel.controlproperties+xml"/>
  <Override PartName="/xl/ctrlProps/ctrlProp50.xml" ContentType="application/vnd.ms-excel.controlproperties+xml"/>
  <Override PartName="/xl/ctrlProps/ctrlProp49.xml" ContentType="application/vnd.ms-excel.controlproperties+xml"/>
  <Override PartName="/xl/ctrlProps/ctrlProp48.xml" ContentType="application/vnd.ms-excel.controlproperties+xml"/>
  <Override PartName="/xl/ctrlProps/ctrlProp47.xml" ContentType="application/vnd.ms-excel.controlproperties+xml"/>
  <Override PartName="/xl/ctrlProps/ctrlProp7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45" windowWidth="20700" windowHeight="11760" tabRatio="728"/>
  </bookViews>
  <sheets>
    <sheet name="Introduction" sheetId="24" r:id="rId1"/>
    <sheet name="Water_Scorecard_Inputs" sheetId="17" r:id="rId2"/>
    <sheet name="Water_Scorecard_Grading" sheetId="19" r:id="rId3"/>
    <sheet name="Annual_Savings_Potential" sheetId="25" r:id="rId4"/>
    <sheet name="Water_Efficiency_Calculator" sheetId="12" r:id="rId5"/>
    <sheet name="COC_Estimator" sheetId="13" r:id="rId6"/>
    <sheet name="Chiller_Load_Data" sheetId="14" r:id="rId7"/>
    <sheet name="Terms and Definitions" sheetId="22" r:id="rId8"/>
    <sheet name="6.EFLH_City_Data" sheetId="15" r:id="rId9"/>
    <sheet name="7.Lists" sheetId="16" r:id="rId10"/>
  </sheets>
  <externalReferences>
    <externalReference r:id="rId11"/>
  </externalReferences>
  <definedNames>
    <definedName name="Apr" localSheetId="0">'[1]5.EFLH_Data'!$C$104:$Z$104</definedName>
    <definedName name="Apr">Chiller_Load_Data!$D$111:$AA$111</definedName>
    <definedName name="Apr_S" localSheetId="0">'[1]5.EFLH_Data'!$C$136:$Z$136</definedName>
    <definedName name="Apr_S">Chiller_Load_Data!$D$143:$AA$143</definedName>
    <definedName name="Apr_Su" localSheetId="0">'[1]5.EFLH_Data'!$C$152:$Z$152</definedName>
    <definedName name="Apr_Su">Chiller_Load_Data!$D$159:$AA$159</definedName>
    <definedName name="Apr_W" localSheetId="0">'[1]5.EFLH_Data'!$C$120:$Z$120</definedName>
    <definedName name="Apr_W">Chiller_Load_Data!$D$127:$AA$127</definedName>
    <definedName name="Aug" localSheetId="0">'[1]5.EFLH_Data'!$C$108:$Z$108</definedName>
    <definedName name="Aug">Chiller_Load_Data!$D$115:$AA$115</definedName>
    <definedName name="Aug_S" localSheetId="0">'[1]5.EFLH_Data'!$C$140:$Z$140</definedName>
    <definedName name="Aug_S">Chiller_Load_Data!$D$147:$AA$147</definedName>
    <definedName name="Aug_Su" localSheetId="0">'[1]5.EFLH_Data'!$C$156:$Z$156</definedName>
    <definedName name="Aug_Su">Chiller_Load_Data!$D$163:$AA$163</definedName>
    <definedName name="Aug_W" localSheetId="0">'[1]5.EFLH_Data'!$C$124:$Z$124</definedName>
    <definedName name="Aug_W">Chiller_Load_Data!$D$131:$AA$131</definedName>
    <definedName name="Auto_Control" localSheetId="0">'[1]7.Lists'!$L$23:$M$25</definedName>
    <definedName name="Auto_Control">'7.Lists'!$L$23:$M$25</definedName>
    <definedName name="Bins">Chiller_Load_Data!$D$170:$G$187</definedName>
    <definedName name="Cooling_Tower" localSheetId="0">'[1]7.Lists'!$L$32:$M$35</definedName>
    <definedName name="Cooling_Tower">'7.Lists'!$L$32:$M$35</definedName>
    <definedName name="Data">'6.EFLH_City_Data'!$A$1:$AB$2785</definedName>
    <definedName name="Dec" localSheetId="0">'[1]5.EFLH_Data'!$C$112:$Z$112</definedName>
    <definedName name="Dec">Chiller_Load_Data!$D$119:$AA$119</definedName>
    <definedName name="Dec_S" localSheetId="0">'[1]5.EFLH_Data'!$C$144:$Z$144</definedName>
    <definedName name="Dec_S">Chiller_Load_Data!$D$151:$AA$151</definedName>
    <definedName name="Dec_Su" localSheetId="0">'[1]5.EFLH_Data'!$C$160:$Z$160</definedName>
    <definedName name="Dec_Su">Chiller_Load_Data!$D$167:$AA$167</definedName>
    <definedName name="Dec_W" localSheetId="0">'[1]5.EFLH_Data'!$C$128:$Z$128</definedName>
    <definedName name="Dec_W">Chiller_Load_Data!$D$135:$AA$135</definedName>
    <definedName name="Faucet_Aerators" localSheetId="0">'[1]7.Lists'!$L$11:$M$14</definedName>
    <definedName name="Faucet_Aerators">'7.Lists'!$L$11:$M$14</definedName>
    <definedName name="Feb" localSheetId="0">'[1]5.EFLH_Data'!$C$102:$Z$102</definedName>
    <definedName name="Feb">Chiller_Load_Data!$D$109:$AA$109</definedName>
    <definedName name="Feb_S" localSheetId="0">'[1]5.EFLH_Data'!$C$134:$Z$134</definedName>
    <definedName name="Feb_S">Chiller_Load_Data!$D$141:$AA$141</definedName>
    <definedName name="Feb_Su" localSheetId="0">'[1]5.EFLH_Data'!$C$150:$Z$150</definedName>
    <definedName name="Feb_Su">Chiller_Load_Data!$D$157:$AA$157</definedName>
    <definedName name="Feb_W" localSheetId="0">'[1]5.EFLH_Data'!$C$118:$Z$118</definedName>
    <definedName name="Feb_W">Chiller_Load_Data!$D$125:$AA$125</definedName>
    <definedName name="Jan" localSheetId="0">'[1]5.EFLH_Data'!$C$101:$Z$101</definedName>
    <definedName name="Jan">Chiller_Load_Data!$D$108:$AA$108</definedName>
    <definedName name="Jan_S" localSheetId="0">'[1]5.EFLH_Data'!$C$133:$Z$133</definedName>
    <definedName name="Jan_S">Chiller_Load_Data!$D$140:$AA$140</definedName>
    <definedName name="Jan_Su" localSheetId="0">'[1]5.EFLH_Data'!$C$149:$Z$149</definedName>
    <definedName name="Jan_Su">Chiller_Load_Data!$D$156:$AA$156</definedName>
    <definedName name="Jan_W" localSheetId="0">'[1]5.EFLH_Data'!$C$117:$Z$117</definedName>
    <definedName name="Jan_W">Chiller_Load_Data!$D$124:$AA$124</definedName>
    <definedName name="Jul" localSheetId="0">'[1]5.EFLH_Data'!$C$107:$Z$107</definedName>
    <definedName name="Jul">Chiller_Load_Data!$D$114:$AA$114</definedName>
    <definedName name="Jul_S" localSheetId="0">'[1]5.EFLH_Data'!$C$139:$Z$139</definedName>
    <definedName name="Jul_S">Chiller_Load_Data!$D$146:$AA$146</definedName>
    <definedName name="Jul_Su" localSheetId="0">'[1]5.EFLH_Data'!$C$155:$Z$155</definedName>
    <definedName name="Jul_Su">Chiller_Load_Data!$D$162:$AA$162</definedName>
    <definedName name="Jul_W" localSheetId="0">'[1]5.EFLH_Data'!$C$123:$Z$123</definedName>
    <definedName name="Jul_W">Chiller_Load_Data!$D$130:$AA$130</definedName>
    <definedName name="Jun" localSheetId="0">'[1]5.EFLH_Data'!$C$106:$Z$106</definedName>
    <definedName name="Jun">Chiller_Load_Data!$D$113:$AA$113</definedName>
    <definedName name="Jun_S" localSheetId="0">'[1]5.EFLH_Data'!$C$138:$Z$138</definedName>
    <definedName name="Jun_S">Chiller_Load_Data!$D$145:$AA$145</definedName>
    <definedName name="Jun_Su" localSheetId="0">'[1]5.EFLH_Data'!$C$154:$Z$154</definedName>
    <definedName name="Jun_Su">Chiller_Load_Data!$D$161:$AA$161</definedName>
    <definedName name="Jun_W" localSheetId="0">'[1]5.EFLH_Data'!$C$122:$Z$122</definedName>
    <definedName name="Jun_W">Chiller_Load_Data!$D$129:$AA$129</definedName>
    <definedName name="Landscape" localSheetId="0">'[1]7.Lists'!$L$27:$M$30</definedName>
    <definedName name="Landscape">'7.Lists'!$L$27:$M$30</definedName>
    <definedName name="Low_Flow" localSheetId="0">'[1]7.Lists'!$L$17:$M$19</definedName>
    <definedName name="Low_Flow">'7.Lists'!$L$17:$M$19</definedName>
    <definedName name="Mar" localSheetId="0">'[1]5.EFLH_Data'!$C$103:$Z$103</definedName>
    <definedName name="Mar">Chiller_Load_Data!$D$110:$AA$110</definedName>
    <definedName name="Mar_S" localSheetId="0">'[1]5.EFLH_Data'!$C$135:$Z$135</definedName>
    <definedName name="Mar_S">Chiller_Load_Data!$D$142:$AA$142</definedName>
    <definedName name="Mar_Su" localSheetId="0">'[1]5.EFLH_Data'!$C$151:$Z$151</definedName>
    <definedName name="Mar_Su">Chiller_Load_Data!$D$158:$AA$158</definedName>
    <definedName name="Mar_W" localSheetId="0">'[1]5.EFLH_Data'!$C$119:$Z$119</definedName>
    <definedName name="Mar_W">Chiller_Load_Data!$D$126:$AA$126</definedName>
    <definedName name="May" localSheetId="0">'[1]5.EFLH_Data'!$C$105:$Z$105</definedName>
    <definedName name="May">Chiller_Load_Data!$D$112:$AA$112</definedName>
    <definedName name="May_S" localSheetId="0">'[1]5.EFLH_Data'!$C$137:$Z$137</definedName>
    <definedName name="May_S">Chiller_Load_Data!$D$144:$AA$144</definedName>
    <definedName name="May_Su" localSheetId="0">'[1]5.EFLH_Data'!$C$153:$Z$153</definedName>
    <definedName name="May_Su">Chiller_Load_Data!$D$160:$AA$160</definedName>
    <definedName name="May_W" localSheetId="0">'[1]5.EFLH_Data'!$C$121:$Z$121</definedName>
    <definedName name="May_W">Chiller_Load_Data!$D$128:$AA$128</definedName>
    <definedName name="Nov" localSheetId="0">'[1]5.EFLH_Data'!$C$111:$Z$111</definedName>
    <definedName name="Nov">Chiller_Load_Data!$D$118:$AA$118</definedName>
    <definedName name="Nov_S" localSheetId="0">'[1]5.EFLH_Data'!$C$143:$Z$143</definedName>
    <definedName name="Nov_S">Chiller_Load_Data!$D$150:$AA$150</definedName>
    <definedName name="Nov_Su" localSheetId="0">'[1]5.EFLH_Data'!$C$159:$Z$159</definedName>
    <definedName name="Nov_Su">Chiller_Load_Data!$D$166:$AA$166</definedName>
    <definedName name="Nov_W" localSheetId="0">'[1]5.EFLH_Data'!$C$127:$Z$127</definedName>
    <definedName name="Nov_W">Chiller_Load_Data!$D$134:$AA$134</definedName>
    <definedName name="Oct" localSheetId="0">'[1]5.EFLH_Data'!$C$110:$Z$110</definedName>
    <definedName name="Oct">Chiller_Load_Data!$D$117:$AA$117</definedName>
    <definedName name="Oct_S" localSheetId="0">'[1]5.EFLH_Data'!$C$142:$Z$142</definedName>
    <definedName name="Oct_S">Chiller_Load_Data!$D$149:$AA$149</definedName>
    <definedName name="Oct_Su" localSheetId="0">'[1]5.EFLH_Data'!$C$158:$Z$158</definedName>
    <definedName name="Oct_Su">Chiller_Load_Data!$D$165:$AA$165</definedName>
    <definedName name="Oct_W" localSheetId="0">'[1]5.EFLH_Data'!$C$126:$Z$126</definedName>
    <definedName name="Oct_W">Chiller_Load_Data!$D$133:$AA$133</definedName>
    <definedName name="_xlnm.Print_Area" localSheetId="6">Chiller_Load_Data!$C$8:$AA$55</definedName>
    <definedName name="Projects_from_Audit" localSheetId="0">'[1]7.Lists'!$L$6:$M$9</definedName>
    <definedName name="Projects_from_Audit">'7.Lists'!$L$6:$M$9</definedName>
    <definedName name="Sep" localSheetId="0">'[1]5.EFLH_Data'!$C$109:$Z$109</definedName>
    <definedName name="Sep">Chiller_Load_Data!$D$116:$AA$116</definedName>
    <definedName name="Sep_S" localSheetId="0">'[1]5.EFLH_Data'!$C$141:$Z$141</definedName>
    <definedName name="Sep_S">Chiller_Load_Data!$D$148:$AA$148</definedName>
    <definedName name="Sep_Su" localSheetId="0">'[1]5.EFLH_Data'!$C$157:$Z$157</definedName>
    <definedName name="Sep_Su">Chiller_Load_Data!$D$164:$AA$164</definedName>
    <definedName name="Sep_W" localSheetId="0">'[1]5.EFLH_Data'!$C$125:$Z$125</definedName>
    <definedName name="Sep_W">Chiller_Load_Data!$D$132:$AA$132</definedName>
    <definedName name="Ultra_Low" localSheetId="0">'[1]7.Lists'!$L$20:$M$22</definedName>
    <definedName name="Ultra_Low">'7.Lists'!$L$20:$M$22</definedName>
    <definedName name="Water_Audit" localSheetId="0">'[1]7.Lists'!$L$2:$M$4</definedName>
    <definedName name="Water_Audit">'7.Lists'!$L$2:$M$4</definedName>
  </definedNames>
  <calcPr calcId="145621" concurrentCalc="0"/>
</workbook>
</file>

<file path=xl/calcChain.xml><?xml version="1.0" encoding="utf-8"?>
<calcChain xmlns="http://schemas.openxmlformats.org/spreadsheetml/2006/main">
  <c r="K31" i="14" l="1"/>
  <c r="D27" i="12"/>
  <c r="AD6" i="14"/>
  <c r="F5" i="13"/>
  <c r="D25" i="25"/>
  <c r="H5" i="12"/>
  <c r="E5" i="25"/>
  <c r="E13" i="19"/>
  <c r="E14" i="19"/>
  <c r="E15" i="19"/>
  <c r="E16" i="19"/>
  <c r="E17" i="19"/>
  <c r="E12" i="19"/>
  <c r="F5" i="19"/>
  <c r="D5" i="22"/>
  <c r="D5" i="17"/>
  <c r="D23" i="12"/>
  <c r="D14" i="12"/>
  <c r="D15" i="12"/>
  <c r="D13" i="12"/>
  <c r="D10" i="12"/>
  <c r="D11" i="12"/>
  <c r="D9" i="12"/>
  <c r="D10" i="25"/>
  <c r="D2" i="15"/>
  <c r="D3" i="15"/>
  <c r="D4" i="15"/>
  <c r="D5" i="15"/>
  <c r="D6" i="15"/>
  <c r="D7" i="15"/>
  <c r="D8" i="15"/>
  <c r="D9" i="15"/>
  <c r="D10" i="15"/>
  <c r="D11" i="15"/>
  <c r="D12" i="15"/>
  <c r="D13" i="15"/>
  <c r="D14" i="15"/>
  <c r="D15" i="15"/>
  <c r="D16" i="15"/>
  <c r="E55" i="19"/>
  <c r="F55" i="19"/>
  <c r="D68" i="19"/>
  <c r="F68" i="19"/>
  <c r="E51" i="19"/>
  <c r="F51" i="19"/>
  <c r="D64" i="19"/>
  <c r="F64" i="19"/>
  <c r="E52" i="19"/>
  <c r="F52" i="19"/>
  <c r="D65" i="19"/>
  <c r="F65" i="19"/>
  <c r="E53" i="19"/>
  <c r="F53" i="19"/>
  <c r="D66" i="19"/>
  <c r="F66" i="19"/>
  <c r="E54" i="19"/>
  <c r="F54" i="19"/>
  <c r="D67" i="19"/>
  <c r="F67" i="19"/>
  <c r="E50" i="19"/>
  <c r="F50" i="19"/>
  <c r="D63" i="19"/>
  <c r="F63" i="19"/>
  <c r="E49" i="19"/>
  <c r="F49" i="19"/>
  <c r="D62" i="19"/>
  <c r="F62" i="19"/>
  <c r="E48" i="19"/>
  <c r="F48" i="19"/>
  <c r="E47" i="19"/>
  <c r="F47" i="19"/>
  <c r="E46" i="19"/>
  <c r="F46" i="19"/>
  <c r="E45" i="19"/>
  <c r="F45" i="19"/>
  <c r="E44" i="19"/>
  <c r="F44" i="19"/>
  <c r="D60" i="19"/>
  <c r="F60" i="19"/>
  <c r="E43" i="19"/>
  <c r="F43" i="19"/>
  <c r="D59" i="19"/>
  <c r="F59" i="19"/>
  <c r="E42" i="19"/>
  <c r="F42" i="19"/>
  <c r="D58" i="19"/>
  <c r="F58" i="19"/>
  <c r="C18" i="12"/>
  <c r="D61" i="19"/>
  <c r="F61" i="19"/>
  <c r="E8" i="19"/>
  <c r="E9" i="19"/>
  <c r="D8" i="12"/>
  <c r="D19" i="12"/>
  <c r="D14" i="14"/>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D1090" i="15"/>
  <c r="D1091" i="15"/>
  <c r="D1092" i="15"/>
  <c r="D1093" i="15"/>
  <c r="D1094" i="15"/>
  <c r="D1095" i="15"/>
  <c r="D1096" i="15"/>
  <c r="D1097" i="15"/>
  <c r="D1098" i="15"/>
  <c r="D1099" i="15"/>
  <c r="D1100" i="15"/>
  <c r="D1101" i="15"/>
  <c r="D1102" i="15"/>
  <c r="D1103" i="15"/>
  <c r="D1104" i="15"/>
  <c r="D1105" i="15"/>
  <c r="D1106" i="15"/>
  <c r="D1107" i="15"/>
  <c r="D1108" i="15"/>
  <c r="D1109" i="15"/>
  <c r="D1110" i="15"/>
  <c r="D1111" i="15"/>
  <c r="D1112" i="15"/>
  <c r="D1113" i="15"/>
  <c r="D1114" i="15"/>
  <c r="D1115" i="15"/>
  <c r="D1116" i="15"/>
  <c r="D1117" i="15"/>
  <c r="D1118" i="15"/>
  <c r="D1119" i="15"/>
  <c r="D1120" i="15"/>
  <c r="D1121" i="15"/>
  <c r="D1122" i="15"/>
  <c r="D1123" i="15"/>
  <c r="D1124" i="15"/>
  <c r="D1125" i="15"/>
  <c r="D1126" i="15"/>
  <c r="D1127" i="15"/>
  <c r="D1128" i="15"/>
  <c r="D1129" i="15"/>
  <c r="D1130" i="15"/>
  <c r="D1131" i="15"/>
  <c r="D1132" i="15"/>
  <c r="D1133" i="15"/>
  <c r="D1134" i="15"/>
  <c r="D1135" i="15"/>
  <c r="D1136" i="15"/>
  <c r="D1137" i="15"/>
  <c r="D1138" i="15"/>
  <c r="D1139" i="15"/>
  <c r="D1140" i="15"/>
  <c r="D1141" i="15"/>
  <c r="D1142" i="15"/>
  <c r="D1143" i="15"/>
  <c r="D1144" i="15"/>
  <c r="D1145" i="15"/>
  <c r="D1146" i="15"/>
  <c r="D1147" i="15"/>
  <c r="D1148" i="15"/>
  <c r="D1149" i="15"/>
  <c r="D1150" i="15"/>
  <c r="D1151" i="15"/>
  <c r="D1152" i="15"/>
  <c r="D1153" i="15"/>
  <c r="D1154" i="15"/>
  <c r="D1155" i="15"/>
  <c r="D1156" i="15"/>
  <c r="D1157" i="15"/>
  <c r="D1158" i="15"/>
  <c r="D1159" i="15"/>
  <c r="D1160" i="15"/>
  <c r="D1161" i="15"/>
  <c r="D1162" i="15"/>
  <c r="D1163" i="15"/>
  <c r="D1164" i="15"/>
  <c r="D1165" i="15"/>
  <c r="D1166" i="15"/>
  <c r="D1167" i="15"/>
  <c r="D1168" i="15"/>
  <c r="D1169" i="15"/>
  <c r="D1170" i="15"/>
  <c r="D1171" i="15"/>
  <c r="D1172" i="15"/>
  <c r="D1173" i="15"/>
  <c r="D1174" i="15"/>
  <c r="D1175" i="15"/>
  <c r="D1176" i="15"/>
  <c r="D1177" i="15"/>
  <c r="D1178" i="15"/>
  <c r="D1179" i="15"/>
  <c r="D1180" i="15"/>
  <c r="D1181" i="15"/>
  <c r="D1182" i="15"/>
  <c r="D1183" i="15"/>
  <c r="D1184" i="15"/>
  <c r="D1185" i="15"/>
  <c r="D1186" i="15"/>
  <c r="D1187" i="15"/>
  <c r="D1188" i="15"/>
  <c r="D1189" i="15"/>
  <c r="D1190" i="15"/>
  <c r="D1191" i="15"/>
  <c r="D1192" i="15"/>
  <c r="D1193" i="15"/>
  <c r="D1194" i="15"/>
  <c r="D1195" i="15"/>
  <c r="D1196" i="15"/>
  <c r="D1197" i="15"/>
  <c r="D1198" i="15"/>
  <c r="D1199" i="15"/>
  <c r="D1200" i="15"/>
  <c r="D1201" i="15"/>
  <c r="D1202" i="15"/>
  <c r="D1203" i="15"/>
  <c r="D1204" i="15"/>
  <c r="D1205" i="15"/>
  <c r="D1206" i="15"/>
  <c r="D1207" i="15"/>
  <c r="D1208" i="15"/>
  <c r="D1209" i="15"/>
  <c r="D1210" i="15"/>
  <c r="D1211" i="15"/>
  <c r="D1212" i="15"/>
  <c r="D1213" i="15"/>
  <c r="D1214" i="15"/>
  <c r="D1215" i="15"/>
  <c r="D1216" i="15"/>
  <c r="D1217" i="15"/>
  <c r="D1218" i="15"/>
  <c r="D1219" i="15"/>
  <c r="D1220" i="15"/>
  <c r="D1221" i="15"/>
  <c r="D1222" i="15"/>
  <c r="D1223" i="15"/>
  <c r="D1224" i="15"/>
  <c r="D1225" i="15"/>
  <c r="D1226" i="15"/>
  <c r="D1227" i="15"/>
  <c r="D1228" i="15"/>
  <c r="D1229" i="15"/>
  <c r="D1230" i="15"/>
  <c r="D1231" i="15"/>
  <c r="D1232" i="15"/>
  <c r="D1233" i="15"/>
  <c r="D1234" i="15"/>
  <c r="D1235" i="15"/>
  <c r="D1236" i="15"/>
  <c r="D1237" i="15"/>
  <c r="D1238" i="15"/>
  <c r="D1239" i="15"/>
  <c r="D1240" i="15"/>
  <c r="D1241" i="15"/>
  <c r="D1242" i="15"/>
  <c r="D1243" i="15"/>
  <c r="D1244" i="15"/>
  <c r="D1245" i="15"/>
  <c r="D1246" i="15"/>
  <c r="D1247" i="15"/>
  <c r="D1248" i="15"/>
  <c r="D1249" i="15"/>
  <c r="D1250" i="15"/>
  <c r="D1251" i="15"/>
  <c r="D1252" i="15"/>
  <c r="D1253" i="15"/>
  <c r="D1254" i="15"/>
  <c r="D1255" i="15"/>
  <c r="D1256" i="15"/>
  <c r="D1257" i="15"/>
  <c r="D1258" i="15"/>
  <c r="D1259" i="15"/>
  <c r="D1260" i="15"/>
  <c r="D1261" i="15"/>
  <c r="D1262" i="15"/>
  <c r="D1263" i="15"/>
  <c r="D1264" i="15"/>
  <c r="D1265" i="15"/>
  <c r="D1266" i="15"/>
  <c r="D1267" i="15"/>
  <c r="D1268" i="15"/>
  <c r="D1269" i="15"/>
  <c r="D1270" i="15"/>
  <c r="D1271" i="15"/>
  <c r="D1272" i="15"/>
  <c r="D1273" i="15"/>
  <c r="D1274" i="15"/>
  <c r="D1275" i="15"/>
  <c r="D1276" i="15"/>
  <c r="D1277" i="15"/>
  <c r="D1278" i="15"/>
  <c r="D1279" i="15"/>
  <c r="D1280" i="15"/>
  <c r="D1281" i="15"/>
  <c r="D1282" i="15"/>
  <c r="D1283" i="15"/>
  <c r="D1284" i="15"/>
  <c r="D1285" i="15"/>
  <c r="D1286" i="15"/>
  <c r="D1287" i="15"/>
  <c r="D1288" i="15"/>
  <c r="D1289" i="15"/>
  <c r="D1290" i="15"/>
  <c r="D1291" i="15"/>
  <c r="D1292" i="15"/>
  <c r="D1293" i="15"/>
  <c r="D1294" i="15"/>
  <c r="D1295" i="15"/>
  <c r="D1296" i="15"/>
  <c r="D1297" i="15"/>
  <c r="D1298" i="15"/>
  <c r="D1299" i="15"/>
  <c r="D1300" i="15"/>
  <c r="D1301" i="15"/>
  <c r="D1302" i="15"/>
  <c r="D1303" i="15"/>
  <c r="D1304" i="15"/>
  <c r="D1305" i="15"/>
  <c r="D1306" i="15"/>
  <c r="D1307" i="15"/>
  <c r="D1308" i="15"/>
  <c r="D1309" i="15"/>
  <c r="D1310" i="15"/>
  <c r="D1311" i="15"/>
  <c r="D1312" i="15"/>
  <c r="D1313" i="15"/>
  <c r="D1314" i="15"/>
  <c r="D1315" i="15"/>
  <c r="D1316" i="15"/>
  <c r="D1317" i="15"/>
  <c r="D1318" i="15"/>
  <c r="D1319" i="15"/>
  <c r="D1320" i="15"/>
  <c r="D1321" i="15"/>
  <c r="D1322" i="15"/>
  <c r="D1323" i="15"/>
  <c r="D1324" i="15"/>
  <c r="D1325" i="15"/>
  <c r="D1326" i="15"/>
  <c r="D1327" i="15"/>
  <c r="D1328" i="15"/>
  <c r="D1329" i="15"/>
  <c r="D1330" i="15"/>
  <c r="D1331" i="15"/>
  <c r="D1332" i="15"/>
  <c r="D1333" i="15"/>
  <c r="D1334" i="15"/>
  <c r="D1335" i="15"/>
  <c r="D1336" i="15"/>
  <c r="D1337" i="15"/>
  <c r="D1338" i="15"/>
  <c r="D1339" i="15"/>
  <c r="D1340" i="15"/>
  <c r="D1341" i="15"/>
  <c r="D1342" i="15"/>
  <c r="D1343" i="15"/>
  <c r="D1344" i="15"/>
  <c r="D1345" i="15"/>
  <c r="D1346" i="15"/>
  <c r="D1347" i="15"/>
  <c r="D1348" i="15"/>
  <c r="D1349" i="15"/>
  <c r="D1350" i="15"/>
  <c r="D1351" i="15"/>
  <c r="D1352" i="15"/>
  <c r="D1353" i="15"/>
  <c r="D1354" i="15"/>
  <c r="D1355" i="15"/>
  <c r="D1356" i="15"/>
  <c r="D1357" i="15"/>
  <c r="D1358" i="15"/>
  <c r="D1359" i="15"/>
  <c r="D1360" i="15"/>
  <c r="D1361" i="15"/>
  <c r="D1362" i="15"/>
  <c r="D1363" i="15"/>
  <c r="D1364" i="15"/>
  <c r="D1365" i="15"/>
  <c r="D1366" i="15"/>
  <c r="D1367" i="15"/>
  <c r="D1368" i="15"/>
  <c r="D1369" i="15"/>
  <c r="D1370" i="15"/>
  <c r="D1371" i="15"/>
  <c r="D1372" i="15"/>
  <c r="D1373" i="15"/>
  <c r="D1374" i="15"/>
  <c r="D1375" i="15"/>
  <c r="D1376" i="15"/>
  <c r="D1377" i="15"/>
  <c r="D1378" i="15"/>
  <c r="D1379" i="15"/>
  <c r="D1380" i="15"/>
  <c r="D1381" i="15"/>
  <c r="D1382" i="15"/>
  <c r="D1383" i="15"/>
  <c r="D1384" i="15"/>
  <c r="D1385" i="15"/>
  <c r="D1386" i="15"/>
  <c r="D1387" i="15"/>
  <c r="D1388" i="15"/>
  <c r="D1389" i="15"/>
  <c r="D1390" i="15"/>
  <c r="D1391" i="15"/>
  <c r="D1392" i="15"/>
  <c r="D1393" i="15"/>
  <c r="D1394" i="15"/>
  <c r="D1395" i="15"/>
  <c r="D1396" i="15"/>
  <c r="D1397" i="15"/>
  <c r="D1398" i="15"/>
  <c r="D1399" i="15"/>
  <c r="D1400" i="15"/>
  <c r="D1401" i="15"/>
  <c r="D1402" i="15"/>
  <c r="D1403" i="15"/>
  <c r="D1404" i="15"/>
  <c r="D1405" i="15"/>
  <c r="D1406" i="15"/>
  <c r="D1407" i="15"/>
  <c r="D1408" i="15"/>
  <c r="D1409" i="15"/>
  <c r="D1410" i="15"/>
  <c r="D1411" i="15"/>
  <c r="D1412" i="15"/>
  <c r="D1413" i="15"/>
  <c r="D1414" i="15"/>
  <c r="D1415" i="15"/>
  <c r="D1416" i="15"/>
  <c r="D1417" i="15"/>
  <c r="D1418" i="15"/>
  <c r="D1419" i="15"/>
  <c r="D1420" i="15"/>
  <c r="D1421" i="15"/>
  <c r="D1422" i="15"/>
  <c r="D1423" i="15"/>
  <c r="D1424" i="15"/>
  <c r="D1425" i="15"/>
  <c r="D1426" i="15"/>
  <c r="D1427" i="15"/>
  <c r="D1428" i="15"/>
  <c r="D1429" i="15"/>
  <c r="D1430" i="15"/>
  <c r="D1431" i="15"/>
  <c r="D1432" i="15"/>
  <c r="D1433" i="15"/>
  <c r="D1434" i="15"/>
  <c r="D1435" i="15"/>
  <c r="D1436" i="15"/>
  <c r="D1437" i="15"/>
  <c r="D1438" i="15"/>
  <c r="D1439" i="15"/>
  <c r="D1440" i="15"/>
  <c r="D1441" i="15"/>
  <c r="D1442" i="15"/>
  <c r="D1443" i="15"/>
  <c r="D1444" i="15"/>
  <c r="D1445" i="15"/>
  <c r="D1446" i="15"/>
  <c r="D1447" i="15"/>
  <c r="D1448" i="15"/>
  <c r="D1449" i="15"/>
  <c r="D1450" i="15"/>
  <c r="D1451" i="15"/>
  <c r="D1452" i="15"/>
  <c r="D1453" i="15"/>
  <c r="D1454" i="15"/>
  <c r="D1455" i="15"/>
  <c r="D1456" i="15"/>
  <c r="D1457" i="15"/>
  <c r="D1458" i="15"/>
  <c r="D1459" i="15"/>
  <c r="D1460" i="15"/>
  <c r="D1461" i="15"/>
  <c r="D1462" i="15"/>
  <c r="D1463" i="15"/>
  <c r="D1464" i="15"/>
  <c r="D1465" i="15"/>
  <c r="D1466" i="15"/>
  <c r="D1467" i="15"/>
  <c r="D1468" i="15"/>
  <c r="D1469" i="15"/>
  <c r="D1470" i="15"/>
  <c r="D1471" i="15"/>
  <c r="D1472" i="15"/>
  <c r="D1473" i="15"/>
  <c r="D1474" i="15"/>
  <c r="D1475" i="15"/>
  <c r="D1476" i="15"/>
  <c r="D1477" i="15"/>
  <c r="D1478" i="15"/>
  <c r="D1479" i="15"/>
  <c r="D1480" i="15"/>
  <c r="D1481" i="15"/>
  <c r="D1482" i="15"/>
  <c r="D1483" i="15"/>
  <c r="D1484" i="15"/>
  <c r="D1485" i="15"/>
  <c r="D1486" i="15"/>
  <c r="D1487" i="15"/>
  <c r="D1488" i="15"/>
  <c r="D1489" i="15"/>
  <c r="D1490" i="15"/>
  <c r="D1491" i="15"/>
  <c r="D1492" i="15"/>
  <c r="D1493" i="15"/>
  <c r="D1494" i="15"/>
  <c r="D1495" i="15"/>
  <c r="D1496" i="15"/>
  <c r="D1497" i="15"/>
  <c r="D1498" i="15"/>
  <c r="D1499" i="15"/>
  <c r="D1500"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22" i="15"/>
  <c r="D1523" i="15"/>
  <c r="D1524" i="15"/>
  <c r="D1525" i="15"/>
  <c r="D1526" i="15"/>
  <c r="D1527" i="15"/>
  <c r="D1528" i="15"/>
  <c r="D1529" i="15"/>
  <c r="D1530" i="15"/>
  <c r="D1531" i="15"/>
  <c r="D1532" i="15"/>
  <c r="D1533" i="15"/>
  <c r="D1534" i="15"/>
  <c r="D1535" i="15"/>
  <c r="D1536" i="15"/>
  <c r="D1537" i="15"/>
  <c r="D1538" i="15"/>
  <c r="D1539" i="15"/>
  <c r="D1540" i="15"/>
  <c r="D1541" i="15"/>
  <c r="D1542" i="15"/>
  <c r="D1543" i="15"/>
  <c r="D1544" i="15"/>
  <c r="D1545" i="15"/>
  <c r="D1546" i="15"/>
  <c r="D1547" i="15"/>
  <c r="D1548" i="15"/>
  <c r="D1549" i="15"/>
  <c r="D1550" i="15"/>
  <c r="D1551" i="15"/>
  <c r="D1552" i="15"/>
  <c r="D1553" i="15"/>
  <c r="D1554" i="15"/>
  <c r="D1555" i="15"/>
  <c r="D1556" i="15"/>
  <c r="D1557" i="15"/>
  <c r="D1558" i="15"/>
  <c r="D1559" i="15"/>
  <c r="D1560" i="15"/>
  <c r="D1561" i="15"/>
  <c r="D1562" i="15"/>
  <c r="D1563" i="15"/>
  <c r="D1564" i="15"/>
  <c r="D1565" i="15"/>
  <c r="D1566" i="15"/>
  <c r="D1567" i="15"/>
  <c r="D1568" i="15"/>
  <c r="D1569" i="15"/>
  <c r="D1570" i="15"/>
  <c r="D1571" i="15"/>
  <c r="D1572" i="15"/>
  <c r="D1573" i="15"/>
  <c r="D1574" i="15"/>
  <c r="D1575" i="15"/>
  <c r="D1576" i="15"/>
  <c r="D1577" i="15"/>
  <c r="D1578" i="15"/>
  <c r="D1579" i="15"/>
  <c r="D1580" i="15"/>
  <c r="D1581" i="15"/>
  <c r="D1582" i="15"/>
  <c r="D1583" i="15"/>
  <c r="D1584" i="15"/>
  <c r="D1585" i="15"/>
  <c r="D1586" i="15"/>
  <c r="D1587" i="15"/>
  <c r="D1588" i="15"/>
  <c r="D1589" i="15"/>
  <c r="D1590" i="15"/>
  <c r="D1591" i="15"/>
  <c r="D1592" i="15"/>
  <c r="D1593" i="15"/>
  <c r="D1594" i="15"/>
  <c r="D1595" i="15"/>
  <c r="D1596" i="15"/>
  <c r="D1597" i="15"/>
  <c r="D1598" i="15"/>
  <c r="D1599" i="15"/>
  <c r="D1600" i="15"/>
  <c r="D1601" i="15"/>
  <c r="D1602" i="15"/>
  <c r="D1603" i="15"/>
  <c r="D1604" i="15"/>
  <c r="D1605" i="15"/>
  <c r="D1606" i="15"/>
  <c r="D1607" i="15"/>
  <c r="D1608" i="15"/>
  <c r="D1609" i="15"/>
  <c r="D1610" i="15"/>
  <c r="D1611" i="15"/>
  <c r="D1612" i="15"/>
  <c r="D1613" i="15"/>
  <c r="D1614" i="15"/>
  <c r="D1615" i="15"/>
  <c r="D1616" i="15"/>
  <c r="D1617" i="15"/>
  <c r="D1618" i="15"/>
  <c r="D1619" i="15"/>
  <c r="D1620" i="15"/>
  <c r="D1621" i="15"/>
  <c r="D1622" i="15"/>
  <c r="D1623" i="15"/>
  <c r="D1624" i="15"/>
  <c r="D1625" i="15"/>
  <c r="D1626" i="15"/>
  <c r="D1627" i="15"/>
  <c r="D1628" i="15"/>
  <c r="D1629" i="15"/>
  <c r="D1630" i="15"/>
  <c r="D1631" i="15"/>
  <c r="D1632" i="15"/>
  <c r="D1633" i="15"/>
  <c r="D1634" i="15"/>
  <c r="D1635" i="15"/>
  <c r="D1636" i="15"/>
  <c r="D1637" i="15"/>
  <c r="D1638" i="15"/>
  <c r="D1639" i="15"/>
  <c r="D1640" i="15"/>
  <c r="D1641" i="15"/>
  <c r="D1642" i="15"/>
  <c r="D1643" i="15"/>
  <c r="D1644" i="15"/>
  <c r="D1645" i="15"/>
  <c r="D1646" i="15"/>
  <c r="D1647" i="15"/>
  <c r="D1648" i="15"/>
  <c r="D1649" i="15"/>
  <c r="D1650" i="15"/>
  <c r="D1651" i="15"/>
  <c r="D1652" i="15"/>
  <c r="D1653" i="15"/>
  <c r="D1654" i="15"/>
  <c r="D1655" i="15"/>
  <c r="D1656" i="15"/>
  <c r="D1657" i="15"/>
  <c r="D1658" i="15"/>
  <c r="D1659" i="15"/>
  <c r="D1660" i="15"/>
  <c r="D1661" i="15"/>
  <c r="D1662" i="15"/>
  <c r="D1663" i="15"/>
  <c r="D1664" i="15"/>
  <c r="D1665" i="15"/>
  <c r="D1666" i="15"/>
  <c r="D1667" i="15"/>
  <c r="D1668" i="15"/>
  <c r="D1669" i="15"/>
  <c r="D1670" i="15"/>
  <c r="D1671" i="15"/>
  <c r="D1672" i="15"/>
  <c r="D1673" i="15"/>
  <c r="D1674" i="15"/>
  <c r="D1675" i="15"/>
  <c r="D1676" i="15"/>
  <c r="D1677" i="15"/>
  <c r="D1678" i="15"/>
  <c r="D1679" i="15"/>
  <c r="D1680" i="15"/>
  <c r="D1681" i="15"/>
  <c r="D1682" i="15"/>
  <c r="D1683" i="15"/>
  <c r="D1684" i="15"/>
  <c r="D1685" i="15"/>
  <c r="D1686" i="15"/>
  <c r="D1687" i="15"/>
  <c r="D1688" i="15"/>
  <c r="D1689" i="15"/>
  <c r="D1690" i="15"/>
  <c r="D1691" i="15"/>
  <c r="D1692" i="15"/>
  <c r="D1693" i="15"/>
  <c r="D1694" i="15"/>
  <c r="D1695" i="15"/>
  <c r="D1696" i="15"/>
  <c r="D1697" i="15"/>
  <c r="D1698" i="15"/>
  <c r="D1699" i="15"/>
  <c r="D1700" i="15"/>
  <c r="D1701" i="15"/>
  <c r="D1702" i="15"/>
  <c r="D1703" i="15"/>
  <c r="D1704" i="15"/>
  <c r="D1705" i="15"/>
  <c r="D1706" i="15"/>
  <c r="D1707" i="15"/>
  <c r="D1708" i="15"/>
  <c r="D1709" i="15"/>
  <c r="D1710" i="15"/>
  <c r="D1711" i="15"/>
  <c r="D1712" i="15"/>
  <c r="D1713" i="15"/>
  <c r="D1714" i="15"/>
  <c r="D1715" i="15"/>
  <c r="D1716" i="15"/>
  <c r="D1717" i="15"/>
  <c r="D1718" i="15"/>
  <c r="D1719" i="15"/>
  <c r="D1720" i="15"/>
  <c r="D1721" i="15"/>
  <c r="D1722" i="15"/>
  <c r="D1723" i="15"/>
  <c r="D1724" i="15"/>
  <c r="D1725" i="15"/>
  <c r="D1726" i="15"/>
  <c r="D1727" i="15"/>
  <c r="D1728" i="15"/>
  <c r="D1729" i="15"/>
  <c r="D1730" i="15"/>
  <c r="D1731" i="15"/>
  <c r="D1732" i="15"/>
  <c r="D1733" i="15"/>
  <c r="D1734" i="15"/>
  <c r="D1735" i="15"/>
  <c r="D1736" i="15"/>
  <c r="D1737" i="15"/>
  <c r="D1738" i="15"/>
  <c r="D1739" i="15"/>
  <c r="D1740" i="15"/>
  <c r="D1741" i="15"/>
  <c r="D1742" i="15"/>
  <c r="D1743" i="15"/>
  <c r="D1744" i="15"/>
  <c r="D1745" i="15"/>
  <c r="D1746" i="15"/>
  <c r="D1747" i="15"/>
  <c r="D1748" i="15"/>
  <c r="D1749" i="15"/>
  <c r="D1750" i="15"/>
  <c r="D1751" i="15"/>
  <c r="D1752" i="15"/>
  <c r="D1753" i="15"/>
  <c r="D1754" i="15"/>
  <c r="D1755" i="15"/>
  <c r="D1756" i="15"/>
  <c r="D1757" i="15"/>
  <c r="D1758" i="15"/>
  <c r="D1759" i="15"/>
  <c r="D1760" i="15"/>
  <c r="D1761" i="15"/>
  <c r="D1762" i="15"/>
  <c r="D1763" i="15"/>
  <c r="D1764" i="15"/>
  <c r="D1765" i="15"/>
  <c r="D1766" i="15"/>
  <c r="D1767" i="15"/>
  <c r="D1768" i="15"/>
  <c r="D1769" i="15"/>
  <c r="D1770" i="15"/>
  <c r="D1771" i="15"/>
  <c r="D1772" i="15"/>
  <c r="D1773" i="15"/>
  <c r="D1774" i="15"/>
  <c r="D1775" i="15"/>
  <c r="D1776" i="15"/>
  <c r="D1777" i="15"/>
  <c r="D1778" i="15"/>
  <c r="D1779" i="15"/>
  <c r="D1780" i="15"/>
  <c r="D1781" i="15"/>
  <c r="D1782" i="15"/>
  <c r="D1783" i="15"/>
  <c r="D1784" i="15"/>
  <c r="D1785" i="15"/>
  <c r="D1786" i="15"/>
  <c r="D1787" i="15"/>
  <c r="D1788" i="15"/>
  <c r="D1789" i="15"/>
  <c r="D1790" i="15"/>
  <c r="D1791" i="15"/>
  <c r="D1792" i="15"/>
  <c r="D1793" i="15"/>
  <c r="D1794" i="15"/>
  <c r="D1795" i="15"/>
  <c r="D1796" i="15"/>
  <c r="D1797" i="15"/>
  <c r="D1798" i="15"/>
  <c r="D1799" i="15"/>
  <c r="D1800" i="15"/>
  <c r="D1801" i="15"/>
  <c r="D1802" i="15"/>
  <c r="D1803" i="15"/>
  <c r="D1804" i="15"/>
  <c r="D1805" i="15"/>
  <c r="D1806" i="15"/>
  <c r="D1807" i="15"/>
  <c r="D1808" i="15"/>
  <c r="D1809" i="15"/>
  <c r="D1810" i="15"/>
  <c r="D1811" i="15"/>
  <c r="D1812" i="15"/>
  <c r="D1813" i="15"/>
  <c r="D1814" i="15"/>
  <c r="D1815" i="15"/>
  <c r="D1816" i="15"/>
  <c r="D1817" i="15"/>
  <c r="D1818" i="15"/>
  <c r="D1819" i="15"/>
  <c r="D1820" i="15"/>
  <c r="D1821" i="15"/>
  <c r="D1822" i="15"/>
  <c r="D1823" i="15"/>
  <c r="D1824" i="15"/>
  <c r="D1825" i="15"/>
  <c r="D1826" i="15"/>
  <c r="D1827" i="15"/>
  <c r="D1828" i="15"/>
  <c r="D1829" i="15"/>
  <c r="D1830" i="15"/>
  <c r="D1831" i="15"/>
  <c r="D1832" i="15"/>
  <c r="D1833" i="15"/>
  <c r="D1834" i="15"/>
  <c r="D1835" i="15"/>
  <c r="D1836" i="15"/>
  <c r="D1837" i="15"/>
  <c r="D1838" i="15"/>
  <c r="D1839" i="15"/>
  <c r="D1840" i="15"/>
  <c r="D1841" i="15"/>
  <c r="D1842" i="15"/>
  <c r="D1843" i="15"/>
  <c r="D1844" i="15"/>
  <c r="D1845" i="15"/>
  <c r="D1846" i="15"/>
  <c r="D1847" i="15"/>
  <c r="D1848" i="15"/>
  <c r="D1849" i="15"/>
  <c r="D1850" i="15"/>
  <c r="D1851" i="15"/>
  <c r="D1852" i="15"/>
  <c r="D1853" i="15"/>
  <c r="D1854" i="15"/>
  <c r="D1855" i="15"/>
  <c r="D1856" i="15"/>
  <c r="D1857" i="15"/>
  <c r="D1858" i="15"/>
  <c r="D1859" i="15"/>
  <c r="D1860" i="15"/>
  <c r="D1861" i="15"/>
  <c r="D1862" i="15"/>
  <c r="D1863" i="15"/>
  <c r="D1864" i="15"/>
  <c r="D1865" i="15"/>
  <c r="D1866" i="15"/>
  <c r="D1867" i="15"/>
  <c r="D1868" i="15"/>
  <c r="D1869" i="15"/>
  <c r="D1870" i="15"/>
  <c r="D1871" i="15"/>
  <c r="D1872" i="15"/>
  <c r="D1873" i="15"/>
  <c r="D1874" i="15"/>
  <c r="D1875" i="15"/>
  <c r="D1876" i="15"/>
  <c r="D1877" i="15"/>
  <c r="D1878" i="15"/>
  <c r="D1879" i="15"/>
  <c r="D1880" i="15"/>
  <c r="D1881" i="15"/>
  <c r="D1882" i="15"/>
  <c r="D1883" i="15"/>
  <c r="D1884" i="15"/>
  <c r="D1885" i="15"/>
  <c r="D1886" i="15"/>
  <c r="D1887" i="15"/>
  <c r="D1888" i="15"/>
  <c r="D1889" i="15"/>
  <c r="D1890" i="15"/>
  <c r="D1891" i="15"/>
  <c r="D1892" i="15"/>
  <c r="D1893" i="15"/>
  <c r="D1894" i="15"/>
  <c r="D1895" i="15"/>
  <c r="D1896" i="15"/>
  <c r="D1897" i="15"/>
  <c r="D1898" i="15"/>
  <c r="D1899" i="15"/>
  <c r="D1900" i="15"/>
  <c r="D1901" i="15"/>
  <c r="D1902" i="15"/>
  <c r="D1903" i="15"/>
  <c r="D1904" i="15"/>
  <c r="D1905" i="15"/>
  <c r="D1906" i="15"/>
  <c r="D1907" i="15"/>
  <c r="D1908" i="15"/>
  <c r="D1909" i="15"/>
  <c r="D1910" i="15"/>
  <c r="D1911" i="15"/>
  <c r="D1912" i="15"/>
  <c r="D1913" i="15"/>
  <c r="D1914" i="15"/>
  <c r="D1915" i="15"/>
  <c r="D1916" i="15"/>
  <c r="D1917" i="15"/>
  <c r="D1918" i="15"/>
  <c r="D1919" i="15"/>
  <c r="D1920" i="15"/>
  <c r="D1921" i="15"/>
  <c r="D1922" i="15"/>
  <c r="D1923" i="15"/>
  <c r="D1924" i="15"/>
  <c r="D1925" i="15"/>
  <c r="D1926" i="15"/>
  <c r="D1927" i="15"/>
  <c r="D1928" i="15"/>
  <c r="D1929" i="15"/>
  <c r="D1930" i="15"/>
  <c r="D1931" i="15"/>
  <c r="D1932" i="15"/>
  <c r="D1933" i="15"/>
  <c r="D1934" i="15"/>
  <c r="D1935" i="15"/>
  <c r="D1936" i="15"/>
  <c r="D1937" i="15"/>
  <c r="D1938" i="15"/>
  <c r="D1939" i="15"/>
  <c r="D1940" i="15"/>
  <c r="D1941" i="15"/>
  <c r="D1942" i="15"/>
  <c r="D1943" i="15"/>
  <c r="D1944" i="15"/>
  <c r="D1945" i="15"/>
  <c r="D1946" i="15"/>
  <c r="D1947" i="15"/>
  <c r="D1948" i="15"/>
  <c r="D1949" i="15"/>
  <c r="D1950" i="15"/>
  <c r="D1951" i="15"/>
  <c r="D1952" i="15"/>
  <c r="D1953" i="15"/>
  <c r="D1954" i="15"/>
  <c r="D1955" i="15"/>
  <c r="D1956" i="15"/>
  <c r="D1957" i="15"/>
  <c r="D1958" i="15"/>
  <c r="D1959" i="15"/>
  <c r="D1960" i="15"/>
  <c r="D1961" i="15"/>
  <c r="D1962" i="15"/>
  <c r="D1963" i="15"/>
  <c r="D1964" i="15"/>
  <c r="D1965" i="15"/>
  <c r="D1966" i="15"/>
  <c r="D1967" i="15"/>
  <c r="D1968" i="15"/>
  <c r="D1969" i="15"/>
  <c r="D1970" i="15"/>
  <c r="D1971" i="15"/>
  <c r="D1972" i="15"/>
  <c r="D1973" i="15"/>
  <c r="D1974" i="15"/>
  <c r="D1975" i="15"/>
  <c r="D1976" i="15"/>
  <c r="D1977" i="15"/>
  <c r="D1978" i="15"/>
  <c r="D1979" i="15"/>
  <c r="D1980" i="15"/>
  <c r="D1981" i="15"/>
  <c r="D1982" i="15"/>
  <c r="D1983" i="15"/>
  <c r="D1984" i="15"/>
  <c r="D1985" i="15"/>
  <c r="D1986" i="15"/>
  <c r="D1987" i="15"/>
  <c r="D1988" i="15"/>
  <c r="D1989" i="15"/>
  <c r="D1990" i="15"/>
  <c r="D1991" i="15"/>
  <c r="D1992" i="15"/>
  <c r="D1993" i="15"/>
  <c r="D1994" i="15"/>
  <c r="D1995" i="15"/>
  <c r="D1996" i="15"/>
  <c r="D1997" i="15"/>
  <c r="D1998" i="15"/>
  <c r="D1999" i="15"/>
  <c r="D2000" i="15"/>
  <c r="D2001" i="15"/>
  <c r="D2002" i="15"/>
  <c r="D2003" i="15"/>
  <c r="D2004" i="15"/>
  <c r="D2005" i="15"/>
  <c r="D2006" i="15"/>
  <c r="D2007" i="15"/>
  <c r="D2008" i="15"/>
  <c r="D2009" i="15"/>
  <c r="D2010" i="15"/>
  <c r="D2011" i="15"/>
  <c r="D2012" i="15"/>
  <c r="D2013" i="15"/>
  <c r="D2014" i="15"/>
  <c r="D2015" i="15"/>
  <c r="D2016" i="15"/>
  <c r="D2017" i="15"/>
  <c r="D2018" i="15"/>
  <c r="D2019" i="15"/>
  <c r="D2020" i="15"/>
  <c r="D2021" i="15"/>
  <c r="D2022" i="15"/>
  <c r="D2023" i="15"/>
  <c r="D2024" i="15"/>
  <c r="D2025" i="15"/>
  <c r="D2026" i="15"/>
  <c r="D2027" i="15"/>
  <c r="D2028" i="15"/>
  <c r="D2029" i="15"/>
  <c r="D2030" i="15"/>
  <c r="D2031" i="15"/>
  <c r="D2032" i="15"/>
  <c r="D2033" i="15"/>
  <c r="D2034" i="15"/>
  <c r="D2035" i="15"/>
  <c r="D2036" i="15"/>
  <c r="D2037" i="15"/>
  <c r="D2038" i="15"/>
  <c r="D2039" i="15"/>
  <c r="D2040" i="15"/>
  <c r="D2041" i="15"/>
  <c r="D2042" i="15"/>
  <c r="D2043" i="15"/>
  <c r="D2044" i="15"/>
  <c r="D2045" i="15"/>
  <c r="D2046" i="15"/>
  <c r="D2047" i="15"/>
  <c r="D2048" i="15"/>
  <c r="D2049" i="15"/>
  <c r="D2050" i="15"/>
  <c r="D2051" i="15"/>
  <c r="D2052" i="15"/>
  <c r="D2053" i="15"/>
  <c r="D2054" i="15"/>
  <c r="D2055" i="15"/>
  <c r="D2056" i="15"/>
  <c r="D2057" i="15"/>
  <c r="D2058" i="15"/>
  <c r="D2059" i="15"/>
  <c r="D2060" i="15"/>
  <c r="D2061" i="15"/>
  <c r="D2062" i="15"/>
  <c r="D2063" i="15"/>
  <c r="D2064" i="15"/>
  <c r="D2065" i="15"/>
  <c r="D2066" i="15"/>
  <c r="D2067" i="15"/>
  <c r="D2068" i="15"/>
  <c r="D2069" i="15"/>
  <c r="D2070" i="15"/>
  <c r="D2071" i="15"/>
  <c r="D2072" i="15"/>
  <c r="D2073" i="15"/>
  <c r="D2074" i="15"/>
  <c r="D2075" i="15"/>
  <c r="D2076" i="15"/>
  <c r="D2077" i="15"/>
  <c r="D2078" i="15"/>
  <c r="D2079" i="15"/>
  <c r="D2080" i="15"/>
  <c r="D2081" i="15"/>
  <c r="D2082" i="15"/>
  <c r="D2083" i="15"/>
  <c r="D2084" i="15"/>
  <c r="D2085" i="15"/>
  <c r="D2086" i="15"/>
  <c r="D2087" i="15"/>
  <c r="D2088" i="15"/>
  <c r="D2089" i="15"/>
  <c r="D2090" i="15"/>
  <c r="D2091" i="15"/>
  <c r="D2092" i="15"/>
  <c r="D2093" i="15"/>
  <c r="D2094" i="15"/>
  <c r="D2095" i="15"/>
  <c r="D2096" i="15"/>
  <c r="D2097" i="15"/>
  <c r="D2098" i="15"/>
  <c r="D2099" i="15"/>
  <c r="D2100" i="15"/>
  <c r="D2101" i="15"/>
  <c r="D2102" i="15"/>
  <c r="D2103" i="15"/>
  <c r="D2104" i="15"/>
  <c r="D2105" i="15"/>
  <c r="D2106" i="15"/>
  <c r="D2107" i="15"/>
  <c r="D2108" i="15"/>
  <c r="D2109" i="15"/>
  <c r="D2110" i="15"/>
  <c r="D2111" i="15"/>
  <c r="D2112" i="15"/>
  <c r="D2113" i="15"/>
  <c r="D2114" i="15"/>
  <c r="D2115" i="15"/>
  <c r="D2116" i="15"/>
  <c r="D2117" i="15"/>
  <c r="D2118" i="15"/>
  <c r="D2119" i="15"/>
  <c r="D2120" i="15"/>
  <c r="D2121" i="15"/>
  <c r="D2122" i="15"/>
  <c r="D2123" i="15"/>
  <c r="D2124" i="15"/>
  <c r="D2125" i="15"/>
  <c r="D2126" i="15"/>
  <c r="D2127" i="15"/>
  <c r="D2128" i="15"/>
  <c r="D2129" i="15"/>
  <c r="D2130" i="15"/>
  <c r="D2131" i="15"/>
  <c r="D2132" i="15"/>
  <c r="D2133" i="15"/>
  <c r="D2134" i="15"/>
  <c r="D2135" i="15"/>
  <c r="D2136" i="15"/>
  <c r="D2137" i="15"/>
  <c r="D2138" i="15"/>
  <c r="D2139" i="15"/>
  <c r="D2140" i="15"/>
  <c r="D2141" i="15"/>
  <c r="D2142" i="15"/>
  <c r="D2143" i="15"/>
  <c r="D2144" i="15"/>
  <c r="D2145" i="15"/>
  <c r="D2146" i="15"/>
  <c r="D2147" i="15"/>
  <c r="D2148" i="15"/>
  <c r="D2149" i="15"/>
  <c r="D2150" i="15"/>
  <c r="D2151" i="15"/>
  <c r="D2152" i="15"/>
  <c r="D2153" i="15"/>
  <c r="D2154" i="15"/>
  <c r="D2155" i="15"/>
  <c r="D2156" i="15"/>
  <c r="D2157" i="15"/>
  <c r="D2158" i="15"/>
  <c r="D2159" i="15"/>
  <c r="D2160" i="15"/>
  <c r="D2161" i="15"/>
  <c r="D2162" i="15"/>
  <c r="D2163" i="15"/>
  <c r="D2164" i="15"/>
  <c r="D2165" i="15"/>
  <c r="D2166" i="15"/>
  <c r="D2167" i="15"/>
  <c r="D2168" i="15"/>
  <c r="D2169" i="15"/>
  <c r="D2170" i="15"/>
  <c r="D2171" i="15"/>
  <c r="D2172" i="15"/>
  <c r="D2173" i="15"/>
  <c r="D2174" i="15"/>
  <c r="D2175" i="15"/>
  <c r="D2176" i="15"/>
  <c r="D2177" i="15"/>
  <c r="D2178" i="15"/>
  <c r="D2179" i="15"/>
  <c r="D2180" i="15"/>
  <c r="D2181" i="15"/>
  <c r="D2182" i="15"/>
  <c r="D2183" i="15"/>
  <c r="D2184" i="15"/>
  <c r="D2185" i="15"/>
  <c r="D2186" i="15"/>
  <c r="D2187" i="15"/>
  <c r="D2188" i="15"/>
  <c r="D2189" i="15"/>
  <c r="D2190" i="15"/>
  <c r="D2191" i="15"/>
  <c r="D2192" i="15"/>
  <c r="D2193" i="15"/>
  <c r="D2194" i="15"/>
  <c r="D2195" i="15"/>
  <c r="D2196" i="15"/>
  <c r="D2197" i="15"/>
  <c r="D2198" i="15"/>
  <c r="D2199" i="15"/>
  <c r="D2200" i="15"/>
  <c r="D2201" i="15"/>
  <c r="D2202" i="15"/>
  <c r="D2203" i="15"/>
  <c r="D2204" i="15"/>
  <c r="D2205" i="15"/>
  <c r="D2206" i="15"/>
  <c r="D2207" i="15"/>
  <c r="D2208" i="15"/>
  <c r="D2209" i="15"/>
  <c r="D2210" i="15"/>
  <c r="D2211" i="15"/>
  <c r="D2212" i="15"/>
  <c r="D2213" i="15"/>
  <c r="D2214" i="15"/>
  <c r="D2215" i="15"/>
  <c r="D2216" i="15"/>
  <c r="D2217" i="15"/>
  <c r="D2218" i="15"/>
  <c r="D2219" i="15"/>
  <c r="D2220" i="15"/>
  <c r="D2221" i="15"/>
  <c r="D2222" i="15"/>
  <c r="D2223" i="15"/>
  <c r="D2224" i="15"/>
  <c r="D2225" i="15"/>
  <c r="D2226" i="15"/>
  <c r="D2227" i="15"/>
  <c r="D2228" i="15"/>
  <c r="D2229" i="15"/>
  <c r="D2230" i="15"/>
  <c r="D2231" i="15"/>
  <c r="D2232" i="15"/>
  <c r="D2233" i="15"/>
  <c r="D2234" i="15"/>
  <c r="D2235" i="15"/>
  <c r="D2236" i="15"/>
  <c r="D2237" i="15"/>
  <c r="D2238" i="15"/>
  <c r="D2239" i="15"/>
  <c r="D2240" i="15"/>
  <c r="D2241" i="15"/>
  <c r="D2242" i="15"/>
  <c r="D2243" i="15"/>
  <c r="D2244" i="15"/>
  <c r="D2245" i="15"/>
  <c r="D2246" i="15"/>
  <c r="D2247" i="15"/>
  <c r="D2248" i="15"/>
  <c r="D2249" i="15"/>
  <c r="D2250" i="15"/>
  <c r="D2251" i="15"/>
  <c r="D2252" i="15"/>
  <c r="D2253" i="15"/>
  <c r="D2254" i="15"/>
  <c r="D2255" i="15"/>
  <c r="D2256" i="15"/>
  <c r="D2257" i="15"/>
  <c r="D2258" i="15"/>
  <c r="D2259" i="15"/>
  <c r="D2260" i="15"/>
  <c r="D2261" i="15"/>
  <c r="D2262" i="15"/>
  <c r="D2263" i="15"/>
  <c r="D2264" i="15"/>
  <c r="D2265" i="15"/>
  <c r="D2266" i="15"/>
  <c r="D2267" i="15"/>
  <c r="D2268" i="15"/>
  <c r="D2269" i="15"/>
  <c r="D2270" i="15"/>
  <c r="D2271" i="15"/>
  <c r="D2272" i="15"/>
  <c r="D2273" i="15"/>
  <c r="D2274" i="15"/>
  <c r="D2275" i="15"/>
  <c r="D2276" i="15"/>
  <c r="D2277" i="15"/>
  <c r="D2278" i="15"/>
  <c r="D2279" i="15"/>
  <c r="D2280" i="15"/>
  <c r="D2281" i="15"/>
  <c r="D2282" i="15"/>
  <c r="D2283" i="15"/>
  <c r="D2284" i="15"/>
  <c r="D2285" i="15"/>
  <c r="D2286" i="15"/>
  <c r="D2287" i="15"/>
  <c r="D2288" i="15"/>
  <c r="D2289" i="15"/>
  <c r="D2290" i="15"/>
  <c r="D2291" i="15"/>
  <c r="D2292" i="15"/>
  <c r="D2293" i="15"/>
  <c r="D2294" i="15"/>
  <c r="D2295" i="15"/>
  <c r="D2296" i="15"/>
  <c r="D2297" i="15"/>
  <c r="D2298" i="15"/>
  <c r="D2299" i="15"/>
  <c r="D2300" i="15"/>
  <c r="D2301" i="15"/>
  <c r="D2302" i="15"/>
  <c r="D2303" i="15"/>
  <c r="D2304" i="15"/>
  <c r="D2305" i="15"/>
  <c r="D2306" i="15"/>
  <c r="D2307" i="15"/>
  <c r="D2308" i="15"/>
  <c r="D2309" i="15"/>
  <c r="D2310" i="15"/>
  <c r="D2311" i="15"/>
  <c r="D2312" i="15"/>
  <c r="D2313" i="15"/>
  <c r="D2314" i="15"/>
  <c r="D2315" i="15"/>
  <c r="D2316" i="15"/>
  <c r="D2317" i="15"/>
  <c r="D2318" i="15"/>
  <c r="D2319" i="15"/>
  <c r="D2320" i="15"/>
  <c r="D2321" i="15"/>
  <c r="D2322" i="15"/>
  <c r="D2323" i="15"/>
  <c r="D2324" i="15"/>
  <c r="D2325" i="15"/>
  <c r="D2326" i="15"/>
  <c r="D2327" i="15"/>
  <c r="D2328" i="15"/>
  <c r="D2329" i="15"/>
  <c r="D2330" i="15"/>
  <c r="D2331" i="15"/>
  <c r="D2332" i="15"/>
  <c r="D2333" i="15"/>
  <c r="D2334" i="15"/>
  <c r="D2335" i="15"/>
  <c r="D2336" i="15"/>
  <c r="D2337" i="15"/>
  <c r="D2338" i="15"/>
  <c r="D2339" i="15"/>
  <c r="D2340" i="15"/>
  <c r="D2341" i="15"/>
  <c r="D2342" i="15"/>
  <c r="D2343" i="15"/>
  <c r="D2344" i="15"/>
  <c r="D2345" i="15"/>
  <c r="D2346" i="15"/>
  <c r="D2347" i="15"/>
  <c r="D2348" i="15"/>
  <c r="D2349" i="15"/>
  <c r="D2350" i="15"/>
  <c r="D2351" i="15"/>
  <c r="D2352" i="15"/>
  <c r="D2353" i="15"/>
  <c r="D2354" i="15"/>
  <c r="D2355" i="15"/>
  <c r="D2356" i="15"/>
  <c r="D2357" i="15"/>
  <c r="D2358" i="15"/>
  <c r="D2359" i="15"/>
  <c r="D2360" i="15"/>
  <c r="D2361" i="15"/>
  <c r="D2362" i="15"/>
  <c r="D2363" i="15"/>
  <c r="D2364" i="15"/>
  <c r="D2365" i="15"/>
  <c r="D2366" i="15"/>
  <c r="D2367" i="15"/>
  <c r="D2368" i="15"/>
  <c r="D2369" i="15"/>
  <c r="D2370" i="15"/>
  <c r="D2371" i="15"/>
  <c r="D2372" i="15"/>
  <c r="D2373" i="15"/>
  <c r="D2374" i="15"/>
  <c r="D2375" i="15"/>
  <c r="D2376" i="15"/>
  <c r="D2377" i="15"/>
  <c r="D2378" i="15"/>
  <c r="D2379" i="15"/>
  <c r="D2380" i="15"/>
  <c r="D2381" i="15"/>
  <c r="D2382" i="15"/>
  <c r="D2383" i="15"/>
  <c r="D2384" i="15"/>
  <c r="D2385" i="15"/>
  <c r="D2386" i="15"/>
  <c r="D2387" i="15"/>
  <c r="D2388" i="15"/>
  <c r="D2389" i="15"/>
  <c r="D2390" i="15"/>
  <c r="D2391" i="15"/>
  <c r="D2392" i="15"/>
  <c r="D2393" i="15"/>
  <c r="D2394" i="15"/>
  <c r="D2395" i="15"/>
  <c r="D2396" i="15"/>
  <c r="D2397" i="15"/>
  <c r="D2398" i="15"/>
  <c r="D2399" i="15"/>
  <c r="D2400" i="15"/>
  <c r="D2401" i="15"/>
  <c r="D2402" i="15"/>
  <c r="D2403" i="15"/>
  <c r="D2404" i="15"/>
  <c r="D2405" i="15"/>
  <c r="D2406" i="15"/>
  <c r="D2407" i="15"/>
  <c r="D2408" i="15"/>
  <c r="D2409" i="15"/>
  <c r="D2410" i="15"/>
  <c r="D2411" i="15"/>
  <c r="D2412" i="15"/>
  <c r="D2413" i="15"/>
  <c r="D2414" i="15"/>
  <c r="D2415" i="15"/>
  <c r="D2416" i="15"/>
  <c r="D2417" i="15"/>
  <c r="D2418" i="15"/>
  <c r="D2419" i="15"/>
  <c r="D2420" i="15"/>
  <c r="D2421" i="15"/>
  <c r="D2422" i="15"/>
  <c r="D2423" i="15"/>
  <c r="D2424" i="15"/>
  <c r="D2425" i="15"/>
  <c r="D2426" i="15"/>
  <c r="D2427" i="15"/>
  <c r="D2428" i="15"/>
  <c r="D2429" i="15"/>
  <c r="D2430" i="15"/>
  <c r="D2431" i="15"/>
  <c r="D2432" i="15"/>
  <c r="D2433" i="15"/>
  <c r="D2434" i="15"/>
  <c r="D2435" i="15"/>
  <c r="D2436" i="15"/>
  <c r="D2437" i="15"/>
  <c r="D2438" i="15"/>
  <c r="D2439" i="15"/>
  <c r="D2440" i="15"/>
  <c r="D2441" i="15"/>
  <c r="D2442" i="15"/>
  <c r="D2443" i="15"/>
  <c r="D2444" i="15"/>
  <c r="D2445" i="15"/>
  <c r="D2446" i="15"/>
  <c r="D2447" i="15"/>
  <c r="D2448" i="15"/>
  <c r="D2449" i="15"/>
  <c r="D2450" i="15"/>
  <c r="D2451" i="15"/>
  <c r="D2452" i="15"/>
  <c r="D2453" i="15"/>
  <c r="D2454" i="15"/>
  <c r="D2455" i="15"/>
  <c r="D2456" i="15"/>
  <c r="D2457" i="15"/>
  <c r="D2458" i="15"/>
  <c r="D2459" i="15"/>
  <c r="D2460" i="15"/>
  <c r="D2461" i="15"/>
  <c r="D2462" i="15"/>
  <c r="D2463" i="15"/>
  <c r="D2464" i="15"/>
  <c r="D2465" i="15"/>
  <c r="D2466" i="15"/>
  <c r="D2467" i="15"/>
  <c r="D2468" i="15"/>
  <c r="D2469" i="15"/>
  <c r="D2470" i="15"/>
  <c r="D2471" i="15"/>
  <c r="D2472" i="15"/>
  <c r="D2473" i="15"/>
  <c r="D2474" i="15"/>
  <c r="D2475" i="15"/>
  <c r="D2476" i="15"/>
  <c r="D2477" i="15"/>
  <c r="D2478" i="15"/>
  <c r="D2479" i="15"/>
  <c r="D2480" i="15"/>
  <c r="D2481" i="15"/>
  <c r="D2482" i="15"/>
  <c r="D2483" i="15"/>
  <c r="D2484" i="15"/>
  <c r="D2485" i="15"/>
  <c r="D2486" i="15"/>
  <c r="D2487" i="15"/>
  <c r="D2488" i="15"/>
  <c r="D2489" i="15"/>
  <c r="D2490" i="15"/>
  <c r="D2491" i="15"/>
  <c r="D2492" i="15"/>
  <c r="D2493" i="15"/>
  <c r="D2494" i="15"/>
  <c r="D2495" i="15"/>
  <c r="D2496" i="15"/>
  <c r="D2497" i="15"/>
  <c r="D2498" i="15"/>
  <c r="D2499" i="15"/>
  <c r="D2500" i="15"/>
  <c r="D2501" i="15"/>
  <c r="D2502" i="15"/>
  <c r="D2503" i="15"/>
  <c r="D2504" i="15"/>
  <c r="D2505" i="15"/>
  <c r="D2506" i="15"/>
  <c r="D2507" i="15"/>
  <c r="D2508" i="15"/>
  <c r="D2509" i="15"/>
  <c r="D2510" i="15"/>
  <c r="D2511" i="15"/>
  <c r="D2512" i="15"/>
  <c r="D2513" i="15"/>
  <c r="D2514" i="15"/>
  <c r="D2515" i="15"/>
  <c r="D2516" i="15"/>
  <c r="D2517" i="15"/>
  <c r="D2518" i="15"/>
  <c r="D2519" i="15"/>
  <c r="D2520" i="15"/>
  <c r="D2521" i="15"/>
  <c r="D2522" i="15"/>
  <c r="D2523" i="15"/>
  <c r="D2524" i="15"/>
  <c r="D2525" i="15"/>
  <c r="D2526" i="15"/>
  <c r="D2527" i="15"/>
  <c r="D2528" i="15"/>
  <c r="D2529" i="15"/>
  <c r="D2530" i="15"/>
  <c r="D2531" i="15"/>
  <c r="D2532" i="15"/>
  <c r="D2533" i="15"/>
  <c r="D2534" i="15"/>
  <c r="D2535" i="15"/>
  <c r="D2536" i="15"/>
  <c r="D2537" i="15"/>
  <c r="D2538" i="15"/>
  <c r="D2539" i="15"/>
  <c r="D2540" i="15"/>
  <c r="D2541" i="15"/>
  <c r="D2542" i="15"/>
  <c r="D2543" i="15"/>
  <c r="D2544" i="15"/>
  <c r="D2545" i="15"/>
  <c r="D2546" i="15"/>
  <c r="D2547" i="15"/>
  <c r="D2548" i="15"/>
  <c r="D2549" i="15"/>
  <c r="D2550" i="15"/>
  <c r="D2551" i="15"/>
  <c r="D2552" i="15"/>
  <c r="D2553" i="15"/>
  <c r="D2554" i="15"/>
  <c r="D2555" i="15"/>
  <c r="D2556" i="15"/>
  <c r="D2557" i="15"/>
  <c r="D2558" i="15"/>
  <c r="D2559" i="15"/>
  <c r="D2560" i="15"/>
  <c r="D2561" i="15"/>
  <c r="D2562" i="15"/>
  <c r="D2563" i="15"/>
  <c r="D2564" i="15"/>
  <c r="D2565" i="15"/>
  <c r="D2566" i="15"/>
  <c r="D2567" i="15"/>
  <c r="D2568" i="15"/>
  <c r="D2569" i="15"/>
  <c r="D2570" i="15"/>
  <c r="D2571" i="15"/>
  <c r="D2572" i="15"/>
  <c r="D2573" i="15"/>
  <c r="D2574" i="15"/>
  <c r="D2575" i="15"/>
  <c r="D2576" i="15"/>
  <c r="D2577" i="15"/>
  <c r="D2578" i="15"/>
  <c r="D2579" i="15"/>
  <c r="D2580" i="15"/>
  <c r="D2581" i="15"/>
  <c r="D2582" i="15"/>
  <c r="D2583" i="15"/>
  <c r="D2584" i="15"/>
  <c r="D2585" i="15"/>
  <c r="D2586" i="15"/>
  <c r="D2587" i="15"/>
  <c r="D2588" i="15"/>
  <c r="D2589" i="15"/>
  <c r="D2590" i="15"/>
  <c r="D2591" i="15"/>
  <c r="D2592" i="15"/>
  <c r="D2593" i="15"/>
  <c r="D2594" i="15"/>
  <c r="D2595" i="15"/>
  <c r="D2596" i="15"/>
  <c r="D2597" i="15"/>
  <c r="D2598" i="15"/>
  <c r="D2599" i="15"/>
  <c r="D2600" i="15"/>
  <c r="D2601" i="15"/>
  <c r="D2602" i="15"/>
  <c r="D2603" i="15"/>
  <c r="D2604" i="15"/>
  <c r="D2605" i="15"/>
  <c r="D2606" i="15"/>
  <c r="D2607" i="15"/>
  <c r="D2608" i="15"/>
  <c r="D2609" i="15"/>
  <c r="D2610" i="15"/>
  <c r="D2611" i="15"/>
  <c r="D2612" i="15"/>
  <c r="D2613" i="15"/>
  <c r="D2614" i="15"/>
  <c r="D2615" i="15"/>
  <c r="D2616" i="15"/>
  <c r="D2617" i="15"/>
  <c r="D2618" i="15"/>
  <c r="D2619" i="15"/>
  <c r="D2620" i="15"/>
  <c r="D2621" i="15"/>
  <c r="D2622" i="15"/>
  <c r="D2623" i="15"/>
  <c r="D2624" i="15"/>
  <c r="D2625" i="15"/>
  <c r="D2626" i="15"/>
  <c r="D2627" i="15"/>
  <c r="D2628" i="15"/>
  <c r="D2629" i="15"/>
  <c r="D2630" i="15"/>
  <c r="D2631" i="15"/>
  <c r="D2632" i="15"/>
  <c r="D2633" i="15"/>
  <c r="D2634" i="15"/>
  <c r="D2635" i="15"/>
  <c r="D2636" i="15"/>
  <c r="D2637" i="15"/>
  <c r="D2638" i="15"/>
  <c r="D2639" i="15"/>
  <c r="D2640" i="15"/>
  <c r="D2641" i="15"/>
  <c r="D2642" i="15"/>
  <c r="D2643" i="15"/>
  <c r="D2644" i="15"/>
  <c r="D2645" i="15"/>
  <c r="D2646" i="15"/>
  <c r="D2647" i="15"/>
  <c r="D2648" i="15"/>
  <c r="D2649" i="15"/>
  <c r="D2650" i="15"/>
  <c r="D2651" i="15"/>
  <c r="D2652" i="15"/>
  <c r="D2653" i="15"/>
  <c r="D2654" i="15"/>
  <c r="D2655" i="15"/>
  <c r="D2656" i="15"/>
  <c r="D2657" i="15"/>
  <c r="D2658" i="15"/>
  <c r="D2659" i="15"/>
  <c r="D2660" i="15"/>
  <c r="D2661" i="15"/>
  <c r="D2662" i="15"/>
  <c r="D2663" i="15"/>
  <c r="D2664" i="15"/>
  <c r="D2665" i="15"/>
  <c r="D2666" i="15"/>
  <c r="D2667" i="15"/>
  <c r="D2668" i="15"/>
  <c r="D2669" i="15"/>
  <c r="D2670" i="15"/>
  <c r="D2671" i="15"/>
  <c r="D2672" i="15"/>
  <c r="D2673" i="15"/>
  <c r="D2674" i="15"/>
  <c r="D2675" i="15"/>
  <c r="D2676" i="15"/>
  <c r="D2677" i="15"/>
  <c r="D2678" i="15"/>
  <c r="D2679" i="15"/>
  <c r="D2680" i="15"/>
  <c r="D2681" i="15"/>
  <c r="D2682" i="15"/>
  <c r="D2683" i="15"/>
  <c r="D2684" i="15"/>
  <c r="D2685" i="15"/>
  <c r="D2686" i="15"/>
  <c r="D2687" i="15"/>
  <c r="D2688" i="15"/>
  <c r="D2689" i="15"/>
  <c r="D2690" i="15"/>
  <c r="D2691" i="15"/>
  <c r="D2692" i="15"/>
  <c r="D2693" i="15"/>
  <c r="D2694" i="15"/>
  <c r="D2695" i="15"/>
  <c r="D2696" i="15"/>
  <c r="D2697" i="15"/>
  <c r="D2698" i="15"/>
  <c r="D2699" i="15"/>
  <c r="D2700" i="15"/>
  <c r="D2701" i="15"/>
  <c r="D2702" i="15"/>
  <c r="D2703" i="15"/>
  <c r="D2704" i="15"/>
  <c r="D2705" i="15"/>
  <c r="D2706" i="15"/>
  <c r="D2707" i="15"/>
  <c r="D2708" i="15"/>
  <c r="D2709" i="15"/>
  <c r="D2710" i="15"/>
  <c r="D2711" i="15"/>
  <c r="D2712" i="15"/>
  <c r="D2713" i="15"/>
  <c r="D2714" i="15"/>
  <c r="D2715" i="15"/>
  <c r="D2716" i="15"/>
  <c r="D2717" i="15"/>
  <c r="D2718" i="15"/>
  <c r="D2719" i="15"/>
  <c r="D2720" i="15"/>
  <c r="D2721" i="15"/>
  <c r="D2722" i="15"/>
  <c r="D2723" i="15"/>
  <c r="D2724" i="15"/>
  <c r="D2725" i="15"/>
  <c r="D2726" i="15"/>
  <c r="D2727" i="15"/>
  <c r="D2728" i="15"/>
  <c r="D2729" i="15"/>
  <c r="D2730" i="15"/>
  <c r="D2731" i="15"/>
  <c r="D2732" i="15"/>
  <c r="D2733" i="15"/>
  <c r="D2734" i="15"/>
  <c r="D2735" i="15"/>
  <c r="D2736" i="15"/>
  <c r="D2737" i="15"/>
  <c r="D2738" i="15"/>
  <c r="D2739" i="15"/>
  <c r="D2740" i="15"/>
  <c r="D2741" i="15"/>
  <c r="D2742" i="15"/>
  <c r="D2743" i="15"/>
  <c r="D2744" i="15"/>
  <c r="D2745" i="15"/>
  <c r="D2746" i="15"/>
  <c r="D2747" i="15"/>
  <c r="D2748" i="15"/>
  <c r="D2749" i="15"/>
  <c r="D2750" i="15"/>
  <c r="D2751" i="15"/>
  <c r="D2752" i="15"/>
  <c r="D2753" i="15"/>
  <c r="D2754" i="15"/>
  <c r="D2755" i="15"/>
  <c r="D2756" i="15"/>
  <c r="D2757" i="15"/>
  <c r="D2758" i="15"/>
  <c r="D2759" i="15"/>
  <c r="D2760" i="15"/>
  <c r="D2761" i="15"/>
  <c r="D2762" i="15"/>
  <c r="D2763" i="15"/>
  <c r="D2764" i="15"/>
  <c r="D2765" i="15"/>
  <c r="D2766" i="15"/>
  <c r="D2767" i="15"/>
  <c r="D2768" i="15"/>
  <c r="D2769" i="15"/>
  <c r="D2770" i="15"/>
  <c r="D2771" i="15"/>
  <c r="D2772" i="15"/>
  <c r="D2773" i="15"/>
  <c r="D2774" i="15"/>
  <c r="D2775" i="15"/>
  <c r="D2776" i="15"/>
  <c r="D2777" i="15"/>
  <c r="D2778" i="15"/>
  <c r="D2779" i="15"/>
  <c r="D2780" i="15"/>
  <c r="D2781" i="15"/>
  <c r="D2782" i="15"/>
  <c r="D2783" i="15"/>
  <c r="D2784" i="15"/>
  <c r="D2785" i="15"/>
  <c r="D9" i="25"/>
  <c r="D15" i="14"/>
  <c r="H41" i="14"/>
  <c r="E44" i="14"/>
  <c r="I44" i="14"/>
  <c r="M44" i="14"/>
  <c r="Q44" i="14"/>
  <c r="U44" i="14"/>
  <c r="Y44" i="14"/>
  <c r="F45" i="14"/>
  <c r="J45" i="14"/>
  <c r="N45" i="14"/>
  <c r="R45" i="14"/>
  <c r="V45" i="14"/>
  <c r="Z45" i="14"/>
  <c r="G46" i="14"/>
  <c r="K46" i="14"/>
  <c r="O46" i="14"/>
  <c r="S46" i="14"/>
  <c r="W46" i="14"/>
  <c r="AA46" i="14"/>
  <c r="H47" i="14"/>
  <c r="L47" i="14"/>
  <c r="P47" i="14"/>
  <c r="T47" i="14"/>
  <c r="X47" i="14"/>
  <c r="E48" i="14"/>
  <c r="I48" i="14"/>
  <c r="M48" i="14"/>
  <c r="Q48" i="14"/>
  <c r="U48" i="14"/>
  <c r="Y48" i="14"/>
  <c r="F49" i="14"/>
  <c r="J49" i="14"/>
  <c r="N49" i="14"/>
  <c r="R49" i="14"/>
  <c r="V49" i="14"/>
  <c r="Z49" i="14"/>
  <c r="G50" i="14"/>
  <c r="K50" i="14"/>
  <c r="O50" i="14"/>
  <c r="S50" i="14"/>
  <c r="W50" i="14"/>
  <c r="AA50" i="14"/>
  <c r="H51" i="14"/>
  <c r="L51" i="14"/>
  <c r="P51" i="14"/>
  <c r="T51" i="14"/>
  <c r="X51" i="14"/>
  <c r="E52" i="14"/>
  <c r="I52" i="14"/>
  <c r="M52" i="14"/>
  <c r="Q52" i="14"/>
  <c r="U52" i="14"/>
  <c r="Y52" i="14"/>
  <c r="F53" i="14"/>
  <c r="J53" i="14"/>
  <c r="N53" i="14"/>
  <c r="R53" i="14"/>
  <c r="V53" i="14"/>
  <c r="Z53" i="14"/>
  <c r="G54" i="14"/>
  <c r="K54" i="14"/>
  <c r="O54" i="14"/>
  <c r="S54" i="14"/>
  <c r="W54" i="14"/>
  <c r="AA54" i="14"/>
  <c r="H55" i="14"/>
  <c r="L55" i="14"/>
  <c r="P55" i="14"/>
  <c r="T55" i="14"/>
  <c r="X55" i="14"/>
  <c r="D45" i="14"/>
  <c r="D49" i="14"/>
  <c r="D53" i="14"/>
  <c r="K44" i="14"/>
  <c r="E46" i="14"/>
  <c r="U46" i="14"/>
  <c r="J47" i="14"/>
  <c r="V47" i="14"/>
  <c r="K48" i="14"/>
  <c r="W48" i="14"/>
  <c r="L49" i="14"/>
  <c r="X49" i="14"/>
  <c r="F44" i="14"/>
  <c r="J44" i="14"/>
  <c r="N44" i="14"/>
  <c r="R44" i="14"/>
  <c r="V44" i="14"/>
  <c r="Z44" i="14"/>
  <c r="G45" i="14"/>
  <c r="K45" i="14"/>
  <c r="O45" i="14"/>
  <c r="S45" i="14"/>
  <c r="W45" i="14"/>
  <c r="AA45" i="14"/>
  <c r="H46" i="14"/>
  <c r="L46" i="14"/>
  <c r="P46" i="14"/>
  <c r="T46" i="14"/>
  <c r="X46" i="14"/>
  <c r="E47" i="14"/>
  <c r="I47" i="14"/>
  <c r="M47" i="14"/>
  <c r="Q47" i="14"/>
  <c r="U47" i="14"/>
  <c r="Y47" i="14"/>
  <c r="F48" i="14"/>
  <c r="J48" i="14"/>
  <c r="N48" i="14"/>
  <c r="R48" i="14"/>
  <c r="V48" i="14"/>
  <c r="Z48" i="14"/>
  <c r="G49" i="14"/>
  <c r="K49" i="14"/>
  <c r="O49" i="14"/>
  <c r="S49" i="14"/>
  <c r="W49" i="14"/>
  <c r="AA49" i="14"/>
  <c r="H50" i="14"/>
  <c r="L50" i="14"/>
  <c r="P50" i="14"/>
  <c r="T50" i="14"/>
  <c r="X50" i="14"/>
  <c r="E51" i="14"/>
  <c r="I51" i="14"/>
  <c r="M51" i="14"/>
  <c r="Q51" i="14"/>
  <c r="U51" i="14"/>
  <c r="Y51" i="14"/>
  <c r="F52" i="14"/>
  <c r="J52" i="14"/>
  <c r="N52" i="14"/>
  <c r="R52" i="14"/>
  <c r="V52" i="14"/>
  <c r="Z52" i="14"/>
  <c r="G53" i="14"/>
  <c r="K53" i="14"/>
  <c r="O53" i="14"/>
  <c r="S53" i="14"/>
  <c r="W53" i="14"/>
  <c r="AA53" i="14"/>
  <c r="H54" i="14"/>
  <c r="L54" i="14"/>
  <c r="P54" i="14"/>
  <c r="T54" i="14"/>
  <c r="X54" i="14"/>
  <c r="E55" i="14"/>
  <c r="I55" i="14"/>
  <c r="M55" i="14"/>
  <c r="Q55" i="14"/>
  <c r="U55" i="14"/>
  <c r="Y55" i="14"/>
  <c r="D46" i="14"/>
  <c r="D50" i="14"/>
  <c r="D54" i="14"/>
  <c r="G44" i="14"/>
  <c r="W44" i="14"/>
  <c r="H45" i="14"/>
  <c r="P45" i="14"/>
  <c r="X45" i="14"/>
  <c r="M46" i="14"/>
  <c r="F47" i="14"/>
  <c r="R47" i="14"/>
  <c r="Z47" i="14"/>
  <c r="S48" i="14"/>
  <c r="H49" i="14"/>
  <c r="T49" i="14"/>
  <c r="H44" i="14"/>
  <c r="L44" i="14"/>
  <c r="P44" i="14"/>
  <c r="T44" i="14"/>
  <c r="X44" i="14"/>
  <c r="E45" i="14"/>
  <c r="I45" i="14"/>
  <c r="M45" i="14"/>
  <c r="Q45" i="14"/>
  <c r="U45" i="14"/>
  <c r="Y45" i="14"/>
  <c r="F46" i="14"/>
  <c r="J46" i="14"/>
  <c r="N46" i="14"/>
  <c r="R46" i="14"/>
  <c r="V46" i="14"/>
  <c r="Z46" i="14"/>
  <c r="G47" i="14"/>
  <c r="K47" i="14"/>
  <c r="O47" i="14"/>
  <c r="S47" i="14"/>
  <c r="W47" i="14"/>
  <c r="AA47" i="14"/>
  <c r="H48" i="14"/>
  <c r="L48" i="14"/>
  <c r="P48" i="14"/>
  <c r="T48" i="14"/>
  <c r="X48" i="14"/>
  <c r="E49" i="14"/>
  <c r="I49" i="14"/>
  <c r="M49" i="14"/>
  <c r="Q49" i="14"/>
  <c r="U49" i="14"/>
  <c r="Y49" i="14"/>
  <c r="F50" i="14"/>
  <c r="J50" i="14"/>
  <c r="N50" i="14"/>
  <c r="R50" i="14"/>
  <c r="V50" i="14"/>
  <c r="Z50" i="14"/>
  <c r="G51" i="14"/>
  <c r="K51" i="14"/>
  <c r="O51" i="14"/>
  <c r="S51" i="14"/>
  <c r="W51" i="14"/>
  <c r="AA51" i="14"/>
  <c r="H52" i="14"/>
  <c r="L52" i="14"/>
  <c r="P52" i="14"/>
  <c r="T52" i="14"/>
  <c r="X52" i="14"/>
  <c r="E53" i="14"/>
  <c r="I53" i="14"/>
  <c r="M53" i="14"/>
  <c r="Q53" i="14"/>
  <c r="U53" i="14"/>
  <c r="Y53" i="14"/>
  <c r="F54" i="14"/>
  <c r="J54" i="14"/>
  <c r="N54" i="14"/>
  <c r="R54" i="14"/>
  <c r="V54" i="14"/>
  <c r="Z54" i="14"/>
  <c r="G55" i="14"/>
  <c r="K55" i="14"/>
  <c r="O55" i="14"/>
  <c r="S55" i="14"/>
  <c r="W55" i="14"/>
  <c r="AA55" i="14"/>
  <c r="D48" i="14"/>
  <c r="D52" i="14"/>
  <c r="D44" i="14"/>
  <c r="O44" i="14"/>
  <c r="S44" i="14"/>
  <c r="AA44" i="14"/>
  <c r="L45" i="14"/>
  <c r="T45" i="14"/>
  <c r="I46" i="14"/>
  <c r="Q46" i="14"/>
  <c r="Y46" i="14"/>
  <c r="N47" i="14"/>
  <c r="G48" i="14"/>
  <c r="O48" i="14"/>
  <c r="AA48" i="14"/>
  <c r="P49" i="14"/>
  <c r="E50" i="14"/>
  <c r="U50" i="14"/>
  <c r="N51" i="14"/>
  <c r="G52" i="14"/>
  <c r="W52" i="14"/>
  <c r="P53" i="14"/>
  <c r="I54" i="14"/>
  <c r="Y54" i="14"/>
  <c r="R55" i="14"/>
  <c r="D51" i="14"/>
  <c r="J51" i="14"/>
  <c r="I50" i="14"/>
  <c r="Y50" i="14"/>
  <c r="R51" i="14"/>
  <c r="K52" i="14"/>
  <c r="AA52" i="14"/>
  <c r="T53" i="14"/>
  <c r="M54" i="14"/>
  <c r="F55" i="14"/>
  <c r="V55" i="14"/>
  <c r="D55" i="14"/>
  <c r="Z51" i="14"/>
  <c r="S52" i="14"/>
  <c r="U54" i="14"/>
  <c r="D47" i="14"/>
  <c r="M50" i="14"/>
  <c r="F51" i="14"/>
  <c r="V51" i="14"/>
  <c r="O52" i="14"/>
  <c r="H53" i="14"/>
  <c r="X53" i="14"/>
  <c r="Q54" i="14"/>
  <c r="J55" i="14"/>
  <c r="Z55" i="14"/>
  <c r="Q50" i="14"/>
  <c r="L53" i="14"/>
  <c r="E54" i="14"/>
  <c r="N55" i="14"/>
  <c r="L23" i="14"/>
  <c r="X172" i="14"/>
  <c r="X193" i="14"/>
  <c r="X214" i="14"/>
  <c r="X235" i="14"/>
  <c r="L27" i="14"/>
  <c r="X176" i="14"/>
  <c r="X197" i="14"/>
  <c r="X218" i="14"/>
  <c r="X239" i="14"/>
  <c r="L31" i="14"/>
  <c r="X180" i="14"/>
  <c r="X201" i="14"/>
  <c r="X222" i="14"/>
  <c r="X243" i="14"/>
  <c r="L35" i="14"/>
  <c r="X184" i="14"/>
  <c r="X205" i="14"/>
  <c r="X226" i="14"/>
  <c r="X247" i="14"/>
  <c r="L22" i="14"/>
  <c r="X171" i="14"/>
  <c r="X192" i="14"/>
  <c r="X213" i="14"/>
  <c r="X234" i="14"/>
  <c r="K26" i="14"/>
  <c r="K30" i="14"/>
  <c r="K34" i="14"/>
  <c r="K38" i="14"/>
  <c r="L24" i="14"/>
  <c r="X173" i="14"/>
  <c r="X194" i="14"/>
  <c r="X215" i="14"/>
  <c r="X236" i="14"/>
  <c r="L28" i="14"/>
  <c r="X177" i="14"/>
  <c r="X198" i="14"/>
  <c r="X219" i="14"/>
  <c r="X240" i="14"/>
  <c r="L32" i="14"/>
  <c r="X181" i="14"/>
  <c r="X202" i="14"/>
  <c r="X223" i="14"/>
  <c r="X244" i="14"/>
  <c r="L36" i="14"/>
  <c r="X185" i="14"/>
  <c r="X206" i="14"/>
  <c r="X227" i="14"/>
  <c r="X248" i="14"/>
  <c r="K23" i="14"/>
  <c r="K27" i="14"/>
  <c r="K35" i="14"/>
  <c r="K22" i="14"/>
  <c r="L25" i="14"/>
  <c r="X174" i="14"/>
  <c r="X195" i="14"/>
  <c r="X216" i="14"/>
  <c r="X237" i="14"/>
  <c r="L29" i="14"/>
  <c r="X178" i="14"/>
  <c r="X199" i="14"/>
  <c r="X220" i="14"/>
  <c r="X241" i="14"/>
  <c r="L33" i="14"/>
  <c r="X182" i="14"/>
  <c r="X203" i="14"/>
  <c r="X224" i="14"/>
  <c r="X245" i="14"/>
  <c r="L37" i="14"/>
  <c r="X186" i="14"/>
  <c r="X207" i="14"/>
  <c r="X228" i="14"/>
  <c r="X249" i="14"/>
  <c r="K24" i="14"/>
  <c r="K28" i="14"/>
  <c r="K32" i="14"/>
  <c r="K36" i="14"/>
  <c r="L26" i="14"/>
  <c r="X175" i="14"/>
  <c r="X196" i="14"/>
  <c r="X217" i="14"/>
  <c r="X238" i="14"/>
  <c r="L30" i="14"/>
  <c r="X179" i="14"/>
  <c r="X200" i="14"/>
  <c r="X221" i="14"/>
  <c r="X242" i="14"/>
  <c r="L34" i="14"/>
  <c r="X183" i="14"/>
  <c r="X204" i="14"/>
  <c r="X225" i="14"/>
  <c r="X246" i="14"/>
  <c r="L38" i="14"/>
  <c r="X187" i="14"/>
  <c r="X208" i="14"/>
  <c r="X229" i="14"/>
  <c r="X250" i="14"/>
  <c r="K25" i="14"/>
  <c r="K29" i="14"/>
  <c r="K33" i="14"/>
  <c r="K37" i="14"/>
  <c r="X255" i="14"/>
  <c r="X271" i="14"/>
  <c r="X263" i="14"/>
  <c r="X256" i="14"/>
  <c r="X261" i="14"/>
  <c r="X262" i="14"/>
  <c r="X260" i="14"/>
  <c r="X259" i="14"/>
  <c r="X258" i="14"/>
  <c r="X265" i="14"/>
  <c r="X257" i="14"/>
  <c r="X266" i="14"/>
  <c r="X267" i="14"/>
  <c r="X268" i="14"/>
  <c r="X270" i="14"/>
  <c r="X269" i="14"/>
  <c r="X264" i="14"/>
  <c r="F185" i="14"/>
  <c r="F206" i="14"/>
  <c r="F184" i="14"/>
  <c r="F205" i="14"/>
  <c r="F183" i="14"/>
  <c r="F204" i="14"/>
  <c r="F178" i="14"/>
  <c r="F199" i="14"/>
  <c r="F177" i="14"/>
  <c r="F198" i="14"/>
  <c r="F176" i="14"/>
  <c r="F197" i="14"/>
  <c r="F175" i="14"/>
  <c r="F196" i="14"/>
  <c r="F174" i="14"/>
  <c r="F195" i="14"/>
  <c r="F172" i="14"/>
  <c r="F193" i="14"/>
  <c r="F171" i="14"/>
  <c r="F192" i="14"/>
  <c r="AA119" i="14"/>
  <c r="Z119" i="14"/>
  <c r="Y119" i="14"/>
  <c r="X119" i="14"/>
  <c r="W119" i="14"/>
  <c r="V119" i="14"/>
  <c r="U119" i="14"/>
  <c r="T119" i="14"/>
  <c r="S119" i="14"/>
  <c r="R119" i="14"/>
  <c r="Q119" i="14"/>
  <c r="P119" i="14"/>
  <c r="O119" i="14"/>
  <c r="N119" i="14"/>
  <c r="M119" i="14"/>
  <c r="L119" i="14"/>
  <c r="K119" i="14"/>
  <c r="J119" i="14"/>
  <c r="I119" i="14"/>
  <c r="H119" i="14"/>
  <c r="G119" i="14"/>
  <c r="F119" i="14"/>
  <c r="E119" i="14"/>
  <c r="AA118" i="14"/>
  <c r="Z118" i="14"/>
  <c r="Y118" i="14"/>
  <c r="X118" i="14"/>
  <c r="W118" i="14"/>
  <c r="V118" i="14"/>
  <c r="U118" i="14"/>
  <c r="T118" i="14"/>
  <c r="S118" i="14"/>
  <c r="R118" i="14"/>
  <c r="Q118" i="14"/>
  <c r="P118" i="14"/>
  <c r="O118" i="14"/>
  <c r="N118" i="14"/>
  <c r="M118" i="14"/>
  <c r="L118" i="14"/>
  <c r="K118" i="14"/>
  <c r="J118" i="14"/>
  <c r="I118" i="14"/>
  <c r="H118" i="14"/>
  <c r="G118" i="14"/>
  <c r="F118" i="14"/>
  <c r="E118"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D116"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D115" i="14"/>
  <c r="AA114" i="14"/>
  <c r="Z114" i="14"/>
  <c r="Y114" i="14"/>
  <c r="X114" i="14"/>
  <c r="W114" i="14"/>
  <c r="V114" i="14"/>
  <c r="U114" i="14"/>
  <c r="T114" i="14"/>
  <c r="S114" i="14"/>
  <c r="R114" i="14"/>
  <c r="Q114" i="14"/>
  <c r="P114" i="14"/>
  <c r="O114" i="14"/>
  <c r="N114" i="14"/>
  <c r="M114" i="14"/>
  <c r="L114" i="14"/>
  <c r="K114" i="14"/>
  <c r="J114" i="14"/>
  <c r="I114" i="14"/>
  <c r="H114" i="14"/>
  <c r="G114" i="14"/>
  <c r="F114" i="14"/>
  <c r="E114" i="14"/>
  <c r="D114" i="14"/>
  <c r="AA113" i="14"/>
  <c r="Z113" i="14"/>
  <c r="Y113" i="14"/>
  <c r="X113" i="14"/>
  <c r="W113" i="14"/>
  <c r="V113" i="14"/>
  <c r="U113" i="14"/>
  <c r="T113" i="14"/>
  <c r="S113" i="14"/>
  <c r="R113" i="14"/>
  <c r="Q113" i="14"/>
  <c r="P113" i="14"/>
  <c r="O113" i="14"/>
  <c r="N113" i="14"/>
  <c r="M113" i="14"/>
  <c r="L113" i="14"/>
  <c r="K113" i="14"/>
  <c r="J113" i="14"/>
  <c r="I113" i="14"/>
  <c r="H113" i="14"/>
  <c r="G113" i="14"/>
  <c r="F113" i="14"/>
  <c r="E113" i="14"/>
  <c r="D113"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D112" i="14"/>
  <c r="AA111" i="14"/>
  <c r="Z111" i="14"/>
  <c r="Y111" i="14"/>
  <c r="X111" i="14"/>
  <c r="W111" i="14"/>
  <c r="V111" i="14"/>
  <c r="U111" i="14"/>
  <c r="T111" i="14"/>
  <c r="S111" i="14"/>
  <c r="R111" i="14"/>
  <c r="Q111" i="14"/>
  <c r="P111" i="14"/>
  <c r="O111" i="14"/>
  <c r="N111" i="14"/>
  <c r="M111" i="14"/>
  <c r="L111" i="14"/>
  <c r="K111" i="14"/>
  <c r="J111" i="14"/>
  <c r="I111" i="14"/>
  <c r="H111" i="14"/>
  <c r="G111" i="14"/>
  <c r="F111" i="14"/>
  <c r="E111" i="14"/>
  <c r="AA110" i="14"/>
  <c r="Z110" i="14"/>
  <c r="Y110" i="14"/>
  <c r="X110" i="14"/>
  <c r="W110" i="14"/>
  <c r="V110" i="14"/>
  <c r="U110" i="14"/>
  <c r="T110" i="14"/>
  <c r="S110" i="14"/>
  <c r="R110" i="14"/>
  <c r="Q110" i="14"/>
  <c r="P110" i="14"/>
  <c r="O110" i="14"/>
  <c r="N110" i="14"/>
  <c r="M110" i="14"/>
  <c r="L110" i="14"/>
  <c r="K110" i="14"/>
  <c r="J110" i="14"/>
  <c r="I110" i="14"/>
  <c r="H110" i="14"/>
  <c r="G110" i="14"/>
  <c r="F110" i="14"/>
  <c r="E110" i="14"/>
  <c r="D110" i="14"/>
  <c r="AA109" i="14"/>
  <c r="Z109" i="14"/>
  <c r="Y109" i="14"/>
  <c r="X109" i="14"/>
  <c r="W109" i="14"/>
  <c r="V109" i="14"/>
  <c r="U109" i="14"/>
  <c r="T109" i="14"/>
  <c r="S109" i="14"/>
  <c r="R109" i="14"/>
  <c r="Q109" i="14"/>
  <c r="P109" i="14"/>
  <c r="O109" i="14"/>
  <c r="N109" i="14"/>
  <c r="M109" i="14"/>
  <c r="L109" i="14"/>
  <c r="K109" i="14"/>
  <c r="J109" i="14"/>
  <c r="I109" i="14"/>
  <c r="H109" i="14"/>
  <c r="G109" i="14"/>
  <c r="F109" i="14"/>
  <c r="E109" i="14"/>
  <c r="D109" i="14"/>
  <c r="AA108" i="14"/>
  <c r="Z108" i="14"/>
  <c r="Y108" i="14"/>
  <c r="X108" i="14"/>
  <c r="W108" i="14"/>
  <c r="V108" i="14"/>
  <c r="U108" i="14"/>
  <c r="T108" i="14"/>
  <c r="S108" i="14"/>
  <c r="R108" i="14"/>
  <c r="Q108" i="14"/>
  <c r="P108" i="14"/>
  <c r="O108" i="14"/>
  <c r="N108" i="14"/>
  <c r="M108" i="14"/>
  <c r="L108" i="14"/>
  <c r="K108" i="14"/>
  <c r="J108" i="14"/>
  <c r="I108" i="14"/>
  <c r="H108" i="14"/>
  <c r="G108" i="14"/>
  <c r="F108" i="14"/>
  <c r="E108" i="14"/>
  <c r="D108" i="14"/>
  <c r="AA103" i="14"/>
  <c r="AA167" i="14"/>
  <c r="Z103" i="14"/>
  <c r="Z167" i="14"/>
  <c r="Y103" i="14"/>
  <c r="Y167" i="14"/>
  <c r="X103" i="14"/>
  <c r="X167" i="14"/>
  <c r="W103" i="14"/>
  <c r="W167" i="14"/>
  <c r="V103" i="14"/>
  <c r="V167" i="14"/>
  <c r="U103" i="14"/>
  <c r="U167" i="14"/>
  <c r="T103" i="14"/>
  <c r="T167" i="14"/>
  <c r="S103" i="14"/>
  <c r="S167" i="14"/>
  <c r="R103" i="14"/>
  <c r="R167" i="14"/>
  <c r="Q103" i="14"/>
  <c r="Q167" i="14"/>
  <c r="P103" i="14"/>
  <c r="P167" i="14"/>
  <c r="O103" i="14"/>
  <c r="O167" i="14"/>
  <c r="N103" i="14"/>
  <c r="N167" i="14"/>
  <c r="M103" i="14"/>
  <c r="M167" i="14"/>
  <c r="L103" i="14"/>
  <c r="L167" i="14"/>
  <c r="K103" i="14"/>
  <c r="K167" i="14"/>
  <c r="J103" i="14"/>
  <c r="J167" i="14"/>
  <c r="I103" i="14"/>
  <c r="I167" i="14"/>
  <c r="H103" i="14"/>
  <c r="H167" i="14"/>
  <c r="G103" i="14"/>
  <c r="G167" i="14"/>
  <c r="F103" i="14"/>
  <c r="F167" i="14"/>
  <c r="E103" i="14"/>
  <c r="E167" i="14"/>
  <c r="AA102" i="14"/>
  <c r="AA166" i="14"/>
  <c r="Z102" i="14"/>
  <c r="Z166" i="14"/>
  <c r="Y102" i="14"/>
  <c r="Y166" i="14"/>
  <c r="X102" i="14"/>
  <c r="X166" i="14"/>
  <c r="W102" i="14"/>
  <c r="W166" i="14"/>
  <c r="V102" i="14"/>
  <c r="V166" i="14"/>
  <c r="U102" i="14"/>
  <c r="U166" i="14"/>
  <c r="T102" i="14"/>
  <c r="T166" i="14"/>
  <c r="S102" i="14"/>
  <c r="S166" i="14"/>
  <c r="R102" i="14"/>
  <c r="R166" i="14"/>
  <c r="Q102" i="14"/>
  <c r="Q166" i="14"/>
  <c r="P102" i="14"/>
  <c r="P166" i="14"/>
  <c r="O102" i="14"/>
  <c r="O166" i="14"/>
  <c r="N102" i="14"/>
  <c r="N166" i="14"/>
  <c r="M102" i="14"/>
  <c r="M166" i="14"/>
  <c r="L102" i="14"/>
  <c r="L166" i="14"/>
  <c r="K102" i="14"/>
  <c r="K166" i="14"/>
  <c r="J102" i="14"/>
  <c r="J166" i="14"/>
  <c r="I102" i="14"/>
  <c r="I166" i="14"/>
  <c r="H102" i="14"/>
  <c r="H166" i="14"/>
  <c r="G102" i="14"/>
  <c r="G166" i="14"/>
  <c r="F102" i="14"/>
  <c r="F166" i="14"/>
  <c r="E102" i="14"/>
  <c r="E166" i="14"/>
  <c r="AA101" i="14"/>
  <c r="AA165" i="14"/>
  <c r="Z101" i="14"/>
  <c r="Z165" i="14"/>
  <c r="Y101" i="14"/>
  <c r="Y165" i="14"/>
  <c r="X101" i="14"/>
  <c r="X165" i="14"/>
  <c r="W101" i="14"/>
  <c r="W165" i="14"/>
  <c r="V101" i="14"/>
  <c r="V165" i="14"/>
  <c r="U101" i="14"/>
  <c r="U165" i="14"/>
  <c r="T101" i="14"/>
  <c r="T165" i="14"/>
  <c r="S101" i="14"/>
  <c r="S165" i="14"/>
  <c r="R101" i="14"/>
  <c r="R165" i="14"/>
  <c r="Q101" i="14"/>
  <c r="Q165" i="14"/>
  <c r="P101" i="14"/>
  <c r="P165" i="14"/>
  <c r="O101" i="14"/>
  <c r="O165" i="14"/>
  <c r="N101" i="14"/>
  <c r="N165" i="14"/>
  <c r="M101" i="14"/>
  <c r="M165" i="14"/>
  <c r="L101" i="14"/>
  <c r="L165" i="14"/>
  <c r="K101" i="14"/>
  <c r="K165" i="14"/>
  <c r="J101" i="14"/>
  <c r="J165" i="14"/>
  <c r="I101" i="14"/>
  <c r="I165" i="14"/>
  <c r="H101" i="14"/>
  <c r="H165" i="14"/>
  <c r="G101" i="14"/>
  <c r="G165" i="14"/>
  <c r="F101" i="14"/>
  <c r="F165" i="14"/>
  <c r="E101" i="14"/>
  <c r="E165" i="14"/>
  <c r="AA100" i="14"/>
  <c r="AA164" i="14"/>
  <c r="Z100" i="14"/>
  <c r="Z164" i="14"/>
  <c r="Y100" i="14"/>
  <c r="Y164" i="14"/>
  <c r="X100" i="14"/>
  <c r="X164" i="14"/>
  <c r="W100" i="14"/>
  <c r="W164" i="14"/>
  <c r="V100" i="14"/>
  <c r="V164" i="14"/>
  <c r="U100" i="14"/>
  <c r="U164" i="14"/>
  <c r="T100" i="14"/>
  <c r="T164" i="14"/>
  <c r="S100" i="14"/>
  <c r="S164" i="14"/>
  <c r="R100" i="14"/>
  <c r="R164" i="14"/>
  <c r="Q100" i="14"/>
  <c r="Q164" i="14"/>
  <c r="P100" i="14"/>
  <c r="P164" i="14"/>
  <c r="O100" i="14"/>
  <c r="O164" i="14"/>
  <c r="N100" i="14"/>
  <c r="N164" i="14"/>
  <c r="M100" i="14"/>
  <c r="M164" i="14"/>
  <c r="L100" i="14"/>
  <c r="L164" i="14"/>
  <c r="K100" i="14"/>
  <c r="K164" i="14"/>
  <c r="J100" i="14"/>
  <c r="J164" i="14"/>
  <c r="I100" i="14"/>
  <c r="I164" i="14"/>
  <c r="H100" i="14"/>
  <c r="H164" i="14"/>
  <c r="G100" i="14"/>
  <c r="G164" i="14"/>
  <c r="F100" i="14"/>
  <c r="F164" i="14"/>
  <c r="E100" i="14"/>
  <c r="E164" i="14"/>
  <c r="D100" i="14"/>
  <c r="D164" i="14"/>
  <c r="AA99" i="14"/>
  <c r="AA163" i="14"/>
  <c r="Z99" i="14"/>
  <c r="Z163" i="14"/>
  <c r="Y99" i="14"/>
  <c r="Y163" i="14"/>
  <c r="X99" i="14"/>
  <c r="X163" i="14"/>
  <c r="W99" i="14"/>
  <c r="W163" i="14"/>
  <c r="V99" i="14"/>
  <c r="V163" i="14"/>
  <c r="U99" i="14"/>
  <c r="U163" i="14"/>
  <c r="T99" i="14"/>
  <c r="T163" i="14"/>
  <c r="S99" i="14"/>
  <c r="S163" i="14"/>
  <c r="R99" i="14"/>
  <c r="R163" i="14"/>
  <c r="Q99" i="14"/>
  <c r="Q163" i="14"/>
  <c r="P99" i="14"/>
  <c r="P163" i="14"/>
  <c r="O99" i="14"/>
  <c r="O163" i="14"/>
  <c r="N99" i="14"/>
  <c r="N163" i="14"/>
  <c r="M99" i="14"/>
  <c r="M163" i="14"/>
  <c r="L99" i="14"/>
  <c r="L163" i="14"/>
  <c r="K99" i="14"/>
  <c r="K163" i="14"/>
  <c r="J99" i="14"/>
  <c r="J163" i="14"/>
  <c r="I99" i="14"/>
  <c r="I163" i="14"/>
  <c r="H99" i="14"/>
  <c r="H163" i="14"/>
  <c r="G99" i="14"/>
  <c r="G163" i="14"/>
  <c r="F99" i="14"/>
  <c r="F163" i="14"/>
  <c r="E99" i="14"/>
  <c r="E163" i="14"/>
  <c r="D99" i="14"/>
  <c r="D163" i="14"/>
  <c r="AA98" i="14"/>
  <c r="AA162" i="14"/>
  <c r="Z98" i="14"/>
  <c r="Z162" i="14"/>
  <c r="Y98" i="14"/>
  <c r="Y162" i="14"/>
  <c r="X98" i="14"/>
  <c r="X162" i="14"/>
  <c r="W98" i="14"/>
  <c r="W162" i="14"/>
  <c r="V98" i="14"/>
  <c r="V162" i="14"/>
  <c r="U98" i="14"/>
  <c r="U162" i="14"/>
  <c r="T98" i="14"/>
  <c r="T162" i="14"/>
  <c r="S98" i="14"/>
  <c r="S162" i="14"/>
  <c r="R98" i="14"/>
  <c r="R162" i="14"/>
  <c r="Q98" i="14"/>
  <c r="Q162" i="14"/>
  <c r="P98" i="14"/>
  <c r="P162" i="14"/>
  <c r="O98" i="14"/>
  <c r="O162" i="14"/>
  <c r="N98" i="14"/>
  <c r="N162" i="14"/>
  <c r="M98" i="14"/>
  <c r="M162" i="14"/>
  <c r="L98" i="14"/>
  <c r="L162" i="14"/>
  <c r="K98" i="14"/>
  <c r="K162" i="14"/>
  <c r="J98" i="14"/>
  <c r="J162" i="14"/>
  <c r="I98" i="14"/>
  <c r="I162" i="14"/>
  <c r="H98" i="14"/>
  <c r="H162" i="14"/>
  <c r="G98" i="14"/>
  <c r="G162" i="14"/>
  <c r="F98" i="14"/>
  <c r="F162" i="14"/>
  <c r="E98" i="14"/>
  <c r="E162" i="14"/>
  <c r="D98" i="14"/>
  <c r="D162" i="14"/>
  <c r="AA97" i="14"/>
  <c r="AA161" i="14"/>
  <c r="Z97" i="14"/>
  <c r="Z161" i="14"/>
  <c r="Y97" i="14"/>
  <c r="Y161" i="14"/>
  <c r="X97" i="14"/>
  <c r="X161" i="14"/>
  <c r="W97" i="14"/>
  <c r="W161" i="14"/>
  <c r="V97" i="14"/>
  <c r="V161" i="14"/>
  <c r="U97" i="14"/>
  <c r="U161" i="14"/>
  <c r="T97" i="14"/>
  <c r="T161" i="14"/>
  <c r="S97" i="14"/>
  <c r="S161" i="14"/>
  <c r="R97" i="14"/>
  <c r="R161" i="14"/>
  <c r="Q97" i="14"/>
  <c r="Q161" i="14"/>
  <c r="P97" i="14"/>
  <c r="P161" i="14"/>
  <c r="O97" i="14"/>
  <c r="O161" i="14"/>
  <c r="N97" i="14"/>
  <c r="N161" i="14"/>
  <c r="M97" i="14"/>
  <c r="M161" i="14"/>
  <c r="L97" i="14"/>
  <c r="L161" i="14"/>
  <c r="K97" i="14"/>
  <c r="K161" i="14"/>
  <c r="J97" i="14"/>
  <c r="J161" i="14"/>
  <c r="I97" i="14"/>
  <c r="I161" i="14"/>
  <c r="H97" i="14"/>
  <c r="H161" i="14"/>
  <c r="G97" i="14"/>
  <c r="G161" i="14"/>
  <c r="F97" i="14"/>
  <c r="F161" i="14"/>
  <c r="E97" i="14"/>
  <c r="E161" i="14"/>
  <c r="D97" i="14"/>
  <c r="D161" i="14"/>
  <c r="AA96" i="14"/>
  <c r="AA160" i="14"/>
  <c r="Z96" i="14"/>
  <c r="Z160" i="14"/>
  <c r="Y96" i="14"/>
  <c r="Y160" i="14"/>
  <c r="X96" i="14"/>
  <c r="X160" i="14"/>
  <c r="W96" i="14"/>
  <c r="W160" i="14"/>
  <c r="V96" i="14"/>
  <c r="V160" i="14"/>
  <c r="U96" i="14"/>
  <c r="U160" i="14"/>
  <c r="T96" i="14"/>
  <c r="T160" i="14"/>
  <c r="S96" i="14"/>
  <c r="S160" i="14"/>
  <c r="R96" i="14"/>
  <c r="R160" i="14"/>
  <c r="Q96" i="14"/>
  <c r="Q160" i="14"/>
  <c r="P96" i="14"/>
  <c r="P160" i="14"/>
  <c r="O96" i="14"/>
  <c r="O160" i="14"/>
  <c r="N96" i="14"/>
  <c r="N160" i="14"/>
  <c r="M96" i="14"/>
  <c r="M160" i="14"/>
  <c r="L96" i="14"/>
  <c r="L160" i="14"/>
  <c r="K96" i="14"/>
  <c r="K160" i="14"/>
  <c r="J96" i="14"/>
  <c r="J160" i="14"/>
  <c r="I96" i="14"/>
  <c r="I160" i="14"/>
  <c r="H96" i="14"/>
  <c r="H160" i="14"/>
  <c r="G96" i="14"/>
  <c r="G160" i="14"/>
  <c r="F96" i="14"/>
  <c r="F160" i="14"/>
  <c r="E96" i="14"/>
  <c r="E160" i="14"/>
  <c r="D96" i="14"/>
  <c r="D160" i="14"/>
  <c r="AA95" i="14"/>
  <c r="AA159" i="14"/>
  <c r="Z95" i="14"/>
  <c r="Z159" i="14"/>
  <c r="Y95" i="14"/>
  <c r="Y159" i="14"/>
  <c r="X95" i="14"/>
  <c r="X159" i="14"/>
  <c r="W95" i="14"/>
  <c r="W159" i="14"/>
  <c r="V95" i="14"/>
  <c r="V159" i="14"/>
  <c r="U95" i="14"/>
  <c r="U159" i="14"/>
  <c r="T95" i="14"/>
  <c r="T159" i="14"/>
  <c r="S95" i="14"/>
  <c r="S159" i="14"/>
  <c r="R95" i="14"/>
  <c r="R159" i="14"/>
  <c r="Q95" i="14"/>
  <c r="Q159" i="14"/>
  <c r="P95" i="14"/>
  <c r="P159" i="14"/>
  <c r="O95" i="14"/>
  <c r="O159" i="14"/>
  <c r="N95" i="14"/>
  <c r="N159" i="14"/>
  <c r="M95" i="14"/>
  <c r="M159" i="14"/>
  <c r="L95" i="14"/>
  <c r="L159" i="14"/>
  <c r="K95" i="14"/>
  <c r="K159" i="14"/>
  <c r="J95" i="14"/>
  <c r="J159" i="14"/>
  <c r="I95" i="14"/>
  <c r="I159" i="14"/>
  <c r="H95" i="14"/>
  <c r="H159" i="14"/>
  <c r="G95" i="14"/>
  <c r="G159" i="14"/>
  <c r="F95" i="14"/>
  <c r="F159" i="14"/>
  <c r="E95" i="14"/>
  <c r="E159" i="14"/>
  <c r="AA94" i="14"/>
  <c r="AA158" i="14"/>
  <c r="Z94" i="14"/>
  <c r="Z158" i="14"/>
  <c r="Y94" i="14"/>
  <c r="Y158" i="14"/>
  <c r="X94" i="14"/>
  <c r="X158" i="14"/>
  <c r="W94" i="14"/>
  <c r="W158" i="14"/>
  <c r="V94" i="14"/>
  <c r="V158" i="14"/>
  <c r="U94" i="14"/>
  <c r="U158" i="14"/>
  <c r="T94" i="14"/>
  <c r="T158" i="14"/>
  <c r="S94" i="14"/>
  <c r="S158" i="14"/>
  <c r="R94" i="14"/>
  <c r="R158" i="14"/>
  <c r="Q94" i="14"/>
  <c r="Q158" i="14"/>
  <c r="P94" i="14"/>
  <c r="P158" i="14"/>
  <c r="O94" i="14"/>
  <c r="O158" i="14"/>
  <c r="N94" i="14"/>
  <c r="N158" i="14"/>
  <c r="M94" i="14"/>
  <c r="M158" i="14"/>
  <c r="L94" i="14"/>
  <c r="L158" i="14"/>
  <c r="K94" i="14"/>
  <c r="K158" i="14"/>
  <c r="J94" i="14"/>
  <c r="J158" i="14"/>
  <c r="I94" i="14"/>
  <c r="I158" i="14"/>
  <c r="H94" i="14"/>
  <c r="H158" i="14"/>
  <c r="G94" i="14"/>
  <c r="G158" i="14"/>
  <c r="F94" i="14"/>
  <c r="F158" i="14"/>
  <c r="E94" i="14"/>
  <c r="E158" i="14"/>
  <c r="D94" i="14"/>
  <c r="D158" i="14"/>
  <c r="AA93" i="14"/>
  <c r="AA157" i="14"/>
  <c r="Z93" i="14"/>
  <c r="Z157" i="14"/>
  <c r="Y93" i="14"/>
  <c r="Y157" i="14"/>
  <c r="X93" i="14"/>
  <c r="X157" i="14"/>
  <c r="W93" i="14"/>
  <c r="W157" i="14"/>
  <c r="V93" i="14"/>
  <c r="V157" i="14"/>
  <c r="U93" i="14"/>
  <c r="U157" i="14"/>
  <c r="T93" i="14"/>
  <c r="T157" i="14"/>
  <c r="S93" i="14"/>
  <c r="S157" i="14"/>
  <c r="R93" i="14"/>
  <c r="R157" i="14"/>
  <c r="Q93" i="14"/>
  <c r="Q157" i="14"/>
  <c r="P93" i="14"/>
  <c r="P157" i="14"/>
  <c r="O93" i="14"/>
  <c r="O157" i="14"/>
  <c r="N93" i="14"/>
  <c r="N157" i="14"/>
  <c r="M93" i="14"/>
  <c r="M157" i="14"/>
  <c r="L93" i="14"/>
  <c r="L157" i="14"/>
  <c r="K93" i="14"/>
  <c r="K157" i="14"/>
  <c r="J93" i="14"/>
  <c r="J157" i="14"/>
  <c r="I93" i="14"/>
  <c r="I157" i="14"/>
  <c r="H93" i="14"/>
  <c r="H157" i="14"/>
  <c r="G93" i="14"/>
  <c r="G157" i="14"/>
  <c r="F93" i="14"/>
  <c r="F157" i="14"/>
  <c r="E93" i="14"/>
  <c r="E157" i="14"/>
  <c r="D93" i="14"/>
  <c r="D157" i="14"/>
  <c r="AA92" i="14"/>
  <c r="AA156" i="14"/>
  <c r="Z92" i="14"/>
  <c r="Z156" i="14"/>
  <c r="Y92" i="14"/>
  <c r="Y156" i="14"/>
  <c r="X92" i="14"/>
  <c r="X156" i="14"/>
  <c r="W92" i="14"/>
  <c r="W156" i="14"/>
  <c r="V92" i="14"/>
  <c r="V156" i="14"/>
  <c r="U92" i="14"/>
  <c r="U156" i="14"/>
  <c r="T92" i="14"/>
  <c r="T156" i="14"/>
  <c r="S92" i="14"/>
  <c r="S156" i="14"/>
  <c r="R92" i="14"/>
  <c r="R156" i="14"/>
  <c r="Q92" i="14"/>
  <c r="Q156" i="14"/>
  <c r="P92" i="14"/>
  <c r="P156" i="14"/>
  <c r="O92" i="14"/>
  <c r="O156" i="14"/>
  <c r="N92" i="14"/>
  <c r="N156" i="14"/>
  <c r="M92" i="14"/>
  <c r="M156" i="14"/>
  <c r="L92" i="14"/>
  <c r="L156" i="14"/>
  <c r="K92" i="14"/>
  <c r="K156" i="14"/>
  <c r="J92" i="14"/>
  <c r="J156" i="14"/>
  <c r="I92" i="14"/>
  <c r="I156" i="14"/>
  <c r="H92" i="14"/>
  <c r="H156" i="14"/>
  <c r="G92" i="14"/>
  <c r="G156" i="14"/>
  <c r="F92" i="14"/>
  <c r="F156" i="14"/>
  <c r="E92" i="14"/>
  <c r="E156" i="14"/>
  <c r="D92" i="14"/>
  <c r="D156" i="14"/>
  <c r="AA87" i="14"/>
  <c r="AA151" i="14"/>
  <c r="Z87" i="14"/>
  <c r="Z151" i="14"/>
  <c r="Y87" i="14"/>
  <c r="Y151" i="14"/>
  <c r="X87" i="14"/>
  <c r="X151" i="14"/>
  <c r="W87" i="14"/>
  <c r="W151" i="14"/>
  <c r="V87" i="14"/>
  <c r="V151" i="14"/>
  <c r="U87" i="14"/>
  <c r="U151" i="14"/>
  <c r="T87" i="14"/>
  <c r="T151" i="14"/>
  <c r="S87" i="14"/>
  <c r="S151" i="14"/>
  <c r="R87" i="14"/>
  <c r="R151" i="14"/>
  <c r="Q87" i="14"/>
  <c r="Q151" i="14"/>
  <c r="P87" i="14"/>
  <c r="P151" i="14"/>
  <c r="O87" i="14"/>
  <c r="O151" i="14"/>
  <c r="N87" i="14"/>
  <c r="N151" i="14"/>
  <c r="M87" i="14"/>
  <c r="M151" i="14"/>
  <c r="L87" i="14"/>
  <c r="L151" i="14"/>
  <c r="K87" i="14"/>
  <c r="K151" i="14"/>
  <c r="J87" i="14"/>
  <c r="J151" i="14"/>
  <c r="I87" i="14"/>
  <c r="I151" i="14"/>
  <c r="H87" i="14"/>
  <c r="H151" i="14"/>
  <c r="G87" i="14"/>
  <c r="G151" i="14"/>
  <c r="F87" i="14"/>
  <c r="F151" i="14"/>
  <c r="E87" i="14"/>
  <c r="E151" i="14"/>
  <c r="AA86" i="14"/>
  <c r="AA150" i="14"/>
  <c r="Z86" i="14"/>
  <c r="Z150" i="14"/>
  <c r="Y86" i="14"/>
  <c r="Y150" i="14"/>
  <c r="X86" i="14"/>
  <c r="X150" i="14"/>
  <c r="W86" i="14"/>
  <c r="W150" i="14"/>
  <c r="V86" i="14"/>
  <c r="V150" i="14"/>
  <c r="U86" i="14"/>
  <c r="U150" i="14"/>
  <c r="T86" i="14"/>
  <c r="T150" i="14"/>
  <c r="S86" i="14"/>
  <c r="S150" i="14"/>
  <c r="R86" i="14"/>
  <c r="R150" i="14"/>
  <c r="Q86" i="14"/>
  <c r="Q150" i="14"/>
  <c r="P86" i="14"/>
  <c r="P150" i="14"/>
  <c r="O86" i="14"/>
  <c r="O150" i="14"/>
  <c r="N86" i="14"/>
  <c r="N150" i="14"/>
  <c r="M86" i="14"/>
  <c r="M150" i="14"/>
  <c r="L86" i="14"/>
  <c r="L150" i="14"/>
  <c r="K86" i="14"/>
  <c r="K150" i="14"/>
  <c r="J86" i="14"/>
  <c r="J150" i="14"/>
  <c r="I86" i="14"/>
  <c r="I150" i="14"/>
  <c r="H86" i="14"/>
  <c r="H150" i="14"/>
  <c r="G86" i="14"/>
  <c r="G150" i="14"/>
  <c r="F86" i="14"/>
  <c r="F150" i="14"/>
  <c r="E86" i="14"/>
  <c r="E150" i="14"/>
  <c r="AA85" i="14"/>
  <c r="AA149" i="14"/>
  <c r="Z85" i="14"/>
  <c r="Z149" i="14"/>
  <c r="Y85" i="14"/>
  <c r="Y149" i="14"/>
  <c r="X85" i="14"/>
  <c r="X149" i="14"/>
  <c r="W85" i="14"/>
  <c r="W149" i="14"/>
  <c r="V85" i="14"/>
  <c r="V149" i="14"/>
  <c r="U85" i="14"/>
  <c r="U149" i="14"/>
  <c r="T85" i="14"/>
  <c r="T149" i="14"/>
  <c r="S85" i="14"/>
  <c r="S149" i="14"/>
  <c r="R85" i="14"/>
  <c r="R149" i="14"/>
  <c r="Q85" i="14"/>
  <c r="Q149" i="14"/>
  <c r="P85" i="14"/>
  <c r="P149" i="14"/>
  <c r="O85" i="14"/>
  <c r="O149" i="14"/>
  <c r="N85" i="14"/>
  <c r="N149" i="14"/>
  <c r="M85" i="14"/>
  <c r="M149" i="14"/>
  <c r="L85" i="14"/>
  <c r="L149" i="14"/>
  <c r="K85" i="14"/>
  <c r="K149" i="14"/>
  <c r="J85" i="14"/>
  <c r="J149" i="14"/>
  <c r="I85" i="14"/>
  <c r="I149" i="14"/>
  <c r="H85" i="14"/>
  <c r="H149" i="14"/>
  <c r="G85" i="14"/>
  <c r="G149" i="14"/>
  <c r="F85" i="14"/>
  <c r="F149" i="14"/>
  <c r="E85" i="14"/>
  <c r="E149" i="14"/>
  <c r="AA84" i="14"/>
  <c r="AA148" i="14"/>
  <c r="Z84" i="14"/>
  <c r="Z148" i="14"/>
  <c r="Y84" i="14"/>
  <c r="Y148" i="14"/>
  <c r="X84" i="14"/>
  <c r="X148" i="14"/>
  <c r="W84" i="14"/>
  <c r="W148" i="14"/>
  <c r="V84" i="14"/>
  <c r="V148" i="14"/>
  <c r="U84" i="14"/>
  <c r="U148" i="14"/>
  <c r="T84" i="14"/>
  <c r="T148" i="14"/>
  <c r="S84" i="14"/>
  <c r="S148" i="14"/>
  <c r="R84" i="14"/>
  <c r="R148" i="14"/>
  <c r="Q84" i="14"/>
  <c r="Q148" i="14"/>
  <c r="P84" i="14"/>
  <c r="P148" i="14"/>
  <c r="O84" i="14"/>
  <c r="O148" i="14"/>
  <c r="N84" i="14"/>
  <c r="N148" i="14"/>
  <c r="M84" i="14"/>
  <c r="M148" i="14"/>
  <c r="L84" i="14"/>
  <c r="L148" i="14"/>
  <c r="K84" i="14"/>
  <c r="K148" i="14"/>
  <c r="J84" i="14"/>
  <c r="J148" i="14"/>
  <c r="I84" i="14"/>
  <c r="I148" i="14"/>
  <c r="H84" i="14"/>
  <c r="H148" i="14"/>
  <c r="G84" i="14"/>
  <c r="G148" i="14"/>
  <c r="F84" i="14"/>
  <c r="F148" i="14"/>
  <c r="E84" i="14"/>
  <c r="E148" i="14"/>
  <c r="D84" i="14"/>
  <c r="D148" i="14"/>
  <c r="AA83" i="14"/>
  <c r="AA147" i="14"/>
  <c r="Z83" i="14"/>
  <c r="Z147" i="14"/>
  <c r="Y83" i="14"/>
  <c r="Y147" i="14"/>
  <c r="X83" i="14"/>
  <c r="X147" i="14"/>
  <c r="W83" i="14"/>
  <c r="W147" i="14"/>
  <c r="V83" i="14"/>
  <c r="V147" i="14"/>
  <c r="U83" i="14"/>
  <c r="U147" i="14"/>
  <c r="T83" i="14"/>
  <c r="T147" i="14"/>
  <c r="S83" i="14"/>
  <c r="S147" i="14"/>
  <c r="R83" i="14"/>
  <c r="R147" i="14"/>
  <c r="Q83" i="14"/>
  <c r="Q147" i="14"/>
  <c r="P83" i="14"/>
  <c r="P147" i="14"/>
  <c r="O83" i="14"/>
  <c r="O147" i="14"/>
  <c r="N83" i="14"/>
  <c r="N147" i="14"/>
  <c r="M83" i="14"/>
  <c r="M147" i="14"/>
  <c r="L83" i="14"/>
  <c r="L147" i="14"/>
  <c r="K83" i="14"/>
  <c r="K147" i="14"/>
  <c r="J83" i="14"/>
  <c r="J147" i="14"/>
  <c r="I83" i="14"/>
  <c r="I147" i="14"/>
  <c r="H83" i="14"/>
  <c r="H147" i="14"/>
  <c r="G83" i="14"/>
  <c r="G147" i="14"/>
  <c r="F83" i="14"/>
  <c r="F147" i="14"/>
  <c r="E83" i="14"/>
  <c r="E147" i="14"/>
  <c r="D83" i="14"/>
  <c r="D147" i="14"/>
  <c r="AA82" i="14"/>
  <c r="AA146" i="14"/>
  <c r="Z82" i="14"/>
  <c r="Z146" i="14"/>
  <c r="Y82" i="14"/>
  <c r="Y146" i="14"/>
  <c r="X82" i="14"/>
  <c r="X146" i="14"/>
  <c r="W82" i="14"/>
  <c r="W146" i="14"/>
  <c r="V82" i="14"/>
  <c r="V146" i="14"/>
  <c r="U82" i="14"/>
  <c r="U146" i="14"/>
  <c r="T82" i="14"/>
  <c r="T146" i="14"/>
  <c r="S82" i="14"/>
  <c r="S146" i="14"/>
  <c r="R82" i="14"/>
  <c r="R146" i="14"/>
  <c r="Q82" i="14"/>
  <c r="Q146" i="14"/>
  <c r="P82" i="14"/>
  <c r="P146" i="14"/>
  <c r="O82" i="14"/>
  <c r="O146" i="14"/>
  <c r="N82" i="14"/>
  <c r="N146" i="14"/>
  <c r="M82" i="14"/>
  <c r="M146" i="14"/>
  <c r="L82" i="14"/>
  <c r="L146" i="14"/>
  <c r="K82" i="14"/>
  <c r="K146" i="14"/>
  <c r="J82" i="14"/>
  <c r="J146" i="14"/>
  <c r="I82" i="14"/>
  <c r="I146" i="14"/>
  <c r="H82" i="14"/>
  <c r="H146" i="14"/>
  <c r="G82" i="14"/>
  <c r="G146" i="14"/>
  <c r="F82" i="14"/>
  <c r="F146" i="14"/>
  <c r="E82" i="14"/>
  <c r="E146" i="14"/>
  <c r="D82" i="14"/>
  <c r="D146" i="14"/>
  <c r="AA81" i="14"/>
  <c r="AA145" i="14"/>
  <c r="Z81" i="14"/>
  <c r="Z145" i="14"/>
  <c r="Y81" i="14"/>
  <c r="Y145" i="14"/>
  <c r="X81" i="14"/>
  <c r="X145" i="14"/>
  <c r="W81" i="14"/>
  <c r="W145" i="14"/>
  <c r="V81" i="14"/>
  <c r="V145" i="14"/>
  <c r="U81" i="14"/>
  <c r="U145" i="14"/>
  <c r="T81" i="14"/>
  <c r="T145" i="14"/>
  <c r="S81" i="14"/>
  <c r="S145" i="14"/>
  <c r="R81" i="14"/>
  <c r="R145" i="14"/>
  <c r="Q81" i="14"/>
  <c r="Q145" i="14"/>
  <c r="P81" i="14"/>
  <c r="P145" i="14"/>
  <c r="O81" i="14"/>
  <c r="O145" i="14"/>
  <c r="N81" i="14"/>
  <c r="N145" i="14"/>
  <c r="M81" i="14"/>
  <c r="M145" i="14"/>
  <c r="L81" i="14"/>
  <c r="L145" i="14"/>
  <c r="K81" i="14"/>
  <c r="K145" i="14"/>
  <c r="J81" i="14"/>
  <c r="J145" i="14"/>
  <c r="I81" i="14"/>
  <c r="I145" i="14"/>
  <c r="H81" i="14"/>
  <c r="H145" i="14"/>
  <c r="G81" i="14"/>
  <c r="G145" i="14"/>
  <c r="F81" i="14"/>
  <c r="F145" i="14"/>
  <c r="E81" i="14"/>
  <c r="E145" i="14"/>
  <c r="D81" i="14"/>
  <c r="D145" i="14"/>
  <c r="AA80" i="14"/>
  <c r="AA144" i="14"/>
  <c r="Z80" i="14"/>
  <c r="Z144" i="14"/>
  <c r="Y80" i="14"/>
  <c r="Y144" i="14"/>
  <c r="X80" i="14"/>
  <c r="X144" i="14"/>
  <c r="W80" i="14"/>
  <c r="W144" i="14"/>
  <c r="V80" i="14"/>
  <c r="V144" i="14"/>
  <c r="U80" i="14"/>
  <c r="U144" i="14"/>
  <c r="T80" i="14"/>
  <c r="T144" i="14"/>
  <c r="S80" i="14"/>
  <c r="S144" i="14"/>
  <c r="R80" i="14"/>
  <c r="R144" i="14"/>
  <c r="Q80" i="14"/>
  <c r="Q144" i="14"/>
  <c r="P80" i="14"/>
  <c r="P144" i="14"/>
  <c r="O80" i="14"/>
  <c r="O144" i="14"/>
  <c r="N80" i="14"/>
  <c r="N144" i="14"/>
  <c r="M80" i="14"/>
  <c r="M144" i="14"/>
  <c r="L80" i="14"/>
  <c r="L144" i="14"/>
  <c r="K80" i="14"/>
  <c r="K144" i="14"/>
  <c r="J80" i="14"/>
  <c r="J144" i="14"/>
  <c r="I80" i="14"/>
  <c r="I144" i="14"/>
  <c r="H80" i="14"/>
  <c r="H144" i="14"/>
  <c r="G80" i="14"/>
  <c r="G144" i="14"/>
  <c r="F80" i="14"/>
  <c r="F144" i="14"/>
  <c r="E80" i="14"/>
  <c r="E144" i="14"/>
  <c r="D80" i="14"/>
  <c r="D144" i="14"/>
  <c r="AA79" i="14"/>
  <c r="AA143" i="14"/>
  <c r="Z79" i="14"/>
  <c r="Z143" i="14"/>
  <c r="Y79" i="14"/>
  <c r="Y143" i="14"/>
  <c r="X79" i="14"/>
  <c r="X143" i="14"/>
  <c r="W79" i="14"/>
  <c r="W143" i="14"/>
  <c r="V79" i="14"/>
  <c r="V143" i="14"/>
  <c r="U79" i="14"/>
  <c r="U143" i="14"/>
  <c r="T79" i="14"/>
  <c r="T143" i="14"/>
  <c r="S79" i="14"/>
  <c r="S143" i="14"/>
  <c r="R79" i="14"/>
  <c r="R143" i="14"/>
  <c r="Q79" i="14"/>
  <c r="Q143" i="14"/>
  <c r="P79" i="14"/>
  <c r="P143" i="14"/>
  <c r="O79" i="14"/>
  <c r="O143" i="14"/>
  <c r="N79" i="14"/>
  <c r="N143" i="14"/>
  <c r="M79" i="14"/>
  <c r="M143" i="14"/>
  <c r="L79" i="14"/>
  <c r="L143" i="14"/>
  <c r="K79" i="14"/>
  <c r="K143" i="14"/>
  <c r="J79" i="14"/>
  <c r="J143" i="14"/>
  <c r="I79" i="14"/>
  <c r="I143" i="14"/>
  <c r="H79" i="14"/>
  <c r="H143" i="14"/>
  <c r="G79" i="14"/>
  <c r="G143" i="14"/>
  <c r="F79" i="14"/>
  <c r="F143" i="14"/>
  <c r="E79" i="14"/>
  <c r="E143" i="14"/>
  <c r="AA78" i="14"/>
  <c r="AA142" i="14"/>
  <c r="Z78" i="14"/>
  <c r="Z142" i="14"/>
  <c r="Y78" i="14"/>
  <c r="Y142" i="14"/>
  <c r="X78" i="14"/>
  <c r="X142" i="14"/>
  <c r="W78" i="14"/>
  <c r="W142" i="14"/>
  <c r="V78" i="14"/>
  <c r="V142" i="14"/>
  <c r="U78" i="14"/>
  <c r="U142" i="14"/>
  <c r="T78" i="14"/>
  <c r="T142" i="14"/>
  <c r="S78" i="14"/>
  <c r="S142" i="14"/>
  <c r="R78" i="14"/>
  <c r="R142" i="14"/>
  <c r="Q78" i="14"/>
  <c r="Q142" i="14"/>
  <c r="P78" i="14"/>
  <c r="P142" i="14"/>
  <c r="O78" i="14"/>
  <c r="O142" i="14"/>
  <c r="N78" i="14"/>
  <c r="N142" i="14"/>
  <c r="M78" i="14"/>
  <c r="M142" i="14"/>
  <c r="L78" i="14"/>
  <c r="L142" i="14"/>
  <c r="K78" i="14"/>
  <c r="K142" i="14"/>
  <c r="J78" i="14"/>
  <c r="J142" i="14"/>
  <c r="I78" i="14"/>
  <c r="I142" i="14"/>
  <c r="H78" i="14"/>
  <c r="H142" i="14"/>
  <c r="G78" i="14"/>
  <c r="G142" i="14"/>
  <c r="F78" i="14"/>
  <c r="F142" i="14"/>
  <c r="E78" i="14"/>
  <c r="E142" i="14"/>
  <c r="D78" i="14"/>
  <c r="D142" i="14"/>
  <c r="AA77" i="14"/>
  <c r="AA141" i="14"/>
  <c r="Z77" i="14"/>
  <c r="Z141" i="14"/>
  <c r="Y77" i="14"/>
  <c r="Y141" i="14"/>
  <c r="X77" i="14"/>
  <c r="X141" i="14"/>
  <c r="W77" i="14"/>
  <c r="W141" i="14"/>
  <c r="V77" i="14"/>
  <c r="V141" i="14"/>
  <c r="U77" i="14"/>
  <c r="U141" i="14"/>
  <c r="T77" i="14"/>
  <c r="T141" i="14"/>
  <c r="S77" i="14"/>
  <c r="S141" i="14"/>
  <c r="R77" i="14"/>
  <c r="R141" i="14"/>
  <c r="Q77" i="14"/>
  <c r="Q141" i="14"/>
  <c r="P77" i="14"/>
  <c r="P141" i="14"/>
  <c r="O77" i="14"/>
  <c r="O141" i="14"/>
  <c r="N77" i="14"/>
  <c r="N141" i="14"/>
  <c r="M77" i="14"/>
  <c r="M141" i="14"/>
  <c r="L77" i="14"/>
  <c r="L141" i="14"/>
  <c r="K77" i="14"/>
  <c r="K141" i="14"/>
  <c r="J77" i="14"/>
  <c r="J141" i="14"/>
  <c r="I77" i="14"/>
  <c r="I141" i="14"/>
  <c r="H77" i="14"/>
  <c r="H141" i="14"/>
  <c r="G77" i="14"/>
  <c r="G141" i="14"/>
  <c r="F77" i="14"/>
  <c r="F141" i="14"/>
  <c r="E77" i="14"/>
  <c r="E141" i="14"/>
  <c r="D77" i="14"/>
  <c r="D141" i="14"/>
  <c r="AA76" i="14"/>
  <c r="AA140" i="14"/>
  <c r="Z76" i="14"/>
  <c r="Z140" i="14"/>
  <c r="Y76" i="14"/>
  <c r="Y140" i="14"/>
  <c r="X76" i="14"/>
  <c r="X140" i="14"/>
  <c r="W76" i="14"/>
  <c r="W140" i="14"/>
  <c r="V76" i="14"/>
  <c r="V140" i="14"/>
  <c r="U76" i="14"/>
  <c r="U140" i="14"/>
  <c r="T76" i="14"/>
  <c r="T140" i="14"/>
  <c r="S76" i="14"/>
  <c r="S140" i="14"/>
  <c r="R76" i="14"/>
  <c r="R140" i="14"/>
  <c r="Q76" i="14"/>
  <c r="Q140" i="14"/>
  <c r="P76" i="14"/>
  <c r="P140" i="14"/>
  <c r="O76" i="14"/>
  <c r="O140" i="14"/>
  <c r="N76" i="14"/>
  <c r="N140" i="14"/>
  <c r="M76" i="14"/>
  <c r="M140" i="14"/>
  <c r="L76" i="14"/>
  <c r="L140" i="14"/>
  <c r="K76" i="14"/>
  <c r="K140" i="14"/>
  <c r="J76" i="14"/>
  <c r="J140" i="14"/>
  <c r="I76" i="14"/>
  <c r="I140" i="14"/>
  <c r="H76" i="14"/>
  <c r="H140" i="14"/>
  <c r="G76" i="14"/>
  <c r="G140" i="14"/>
  <c r="F76" i="14"/>
  <c r="F140" i="14"/>
  <c r="E76" i="14"/>
  <c r="E140" i="14"/>
  <c r="D76" i="14"/>
  <c r="D140" i="14"/>
  <c r="AA71" i="14"/>
  <c r="AA135" i="14"/>
  <c r="Z71" i="14"/>
  <c r="Z135" i="14"/>
  <c r="Y71" i="14"/>
  <c r="Y135" i="14"/>
  <c r="X71" i="14"/>
  <c r="X135" i="14"/>
  <c r="W71" i="14"/>
  <c r="W135" i="14"/>
  <c r="V71" i="14"/>
  <c r="V135" i="14"/>
  <c r="U71" i="14"/>
  <c r="U135" i="14"/>
  <c r="T71" i="14"/>
  <c r="T135" i="14"/>
  <c r="S71" i="14"/>
  <c r="S135" i="14"/>
  <c r="R71" i="14"/>
  <c r="R135" i="14"/>
  <c r="Q71" i="14"/>
  <c r="Q135" i="14"/>
  <c r="P71" i="14"/>
  <c r="P135" i="14"/>
  <c r="O71" i="14"/>
  <c r="O135" i="14"/>
  <c r="N71" i="14"/>
  <c r="N135" i="14"/>
  <c r="M71" i="14"/>
  <c r="M135" i="14"/>
  <c r="L71" i="14"/>
  <c r="L135" i="14"/>
  <c r="K71" i="14"/>
  <c r="K135" i="14"/>
  <c r="J71" i="14"/>
  <c r="J135" i="14"/>
  <c r="I71" i="14"/>
  <c r="I135" i="14"/>
  <c r="H71" i="14"/>
  <c r="H135" i="14"/>
  <c r="G71" i="14"/>
  <c r="G135" i="14"/>
  <c r="F71" i="14"/>
  <c r="F135" i="14"/>
  <c r="E71" i="14"/>
  <c r="E135" i="14"/>
  <c r="AA70" i="14"/>
  <c r="AA134" i="14"/>
  <c r="Z70" i="14"/>
  <c r="Z134" i="14"/>
  <c r="Y70" i="14"/>
  <c r="Y134" i="14"/>
  <c r="X70" i="14"/>
  <c r="X134" i="14"/>
  <c r="W70" i="14"/>
  <c r="W134" i="14"/>
  <c r="V70" i="14"/>
  <c r="V134" i="14"/>
  <c r="U70" i="14"/>
  <c r="U134" i="14"/>
  <c r="T70" i="14"/>
  <c r="T134" i="14"/>
  <c r="S70" i="14"/>
  <c r="S134" i="14"/>
  <c r="R70" i="14"/>
  <c r="R134" i="14"/>
  <c r="Q70" i="14"/>
  <c r="Q134" i="14"/>
  <c r="P70" i="14"/>
  <c r="P134" i="14"/>
  <c r="O70" i="14"/>
  <c r="O134" i="14"/>
  <c r="N70" i="14"/>
  <c r="N134" i="14"/>
  <c r="M70" i="14"/>
  <c r="M134" i="14"/>
  <c r="L70" i="14"/>
  <c r="L134" i="14"/>
  <c r="K70" i="14"/>
  <c r="K134" i="14"/>
  <c r="J70" i="14"/>
  <c r="J134" i="14"/>
  <c r="I70" i="14"/>
  <c r="I134" i="14"/>
  <c r="H70" i="14"/>
  <c r="H134" i="14"/>
  <c r="G70" i="14"/>
  <c r="G134" i="14"/>
  <c r="F70" i="14"/>
  <c r="F134" i="14"/>
  <c r="E70" i="14"/>
  <c r="E134" i="14"/>
  <c r="AA69" i="14"/>
  <c r="AA133" i="14"/>
  <c r="Z69" i="14"/>
  <c r="Z133" i="14"/>
  <c r="Y69" i="14"/>
  <c r="Y133" i="14"/>
  <c r="X69" i="14"/>
  <c r="X133" i="14"/>
  <c r="W69" i="14"/>
  <c r="W133" i="14"/>
  <c r="V69" i="14"/>
  <c r="V133" i="14"/>
  <c r="U69" i="14"/>
  <c r="U133" i="14"/>
  <c r="T69" i="14"/>
  <c r="T133" i="14"/>
  <c r="S69" i="14"/>
  <c r="S133" i="14"/>
  <c r="R69" i="14"/>
  <c r="R133" i="14"/>
  <c r="Q69" i="14"/>
  <c r="Q133" i="14"/>
  <c r="P69" i="14"/>
  <c r="P133" i="14"/>
  <c r="O69" i="14"/>
  <c r="O133" i="14"/>
  <c r="N69" i="14"/>
  <c r="N133" i="14"/>
  <c r="M69" i="14"/>
  <c r="M133" i="14"/>
  <c r="L69" i="14"/>
  <c r="L133" i="14"/>
  <c r="K69" i="14"/>
  <c r="K133" i="14"/>
  <c r="J69" i="14"/>
  <c r="J133" i="14"/>
  <c r="I69" i="14"/>
  <c r="I133" i="14"/>
  <c r="H69" i="14"/>
  <c r="H133" i="14"/>
  <c r="G69" i="14"/>
  <c r="G133" i="14"/>
  <c r="F69" i="14"/>
  <c r="F133" i="14"/>
  <c r="E69" i="14"/>
  <c r="E133" i="14"/>
  <c r="AA68" i="14"/>
  <c r="AA132" i="14"/>
  <c r="Z68" i="14"/>
  <c r="Z132" i="14"/>
  <c r="Y68" i="14"/>
  <c r="Y132" i="14"/>
  <c r="X68" i="14"/>
  <c r="X132" i="14"/>
  <c r="W68" i="14"/>
  <c r="W132" i="14"/>
  <c r="V68" i="14"/>
  <c r="V132" i="14"/>
  <c r="U68" i="14"/>
  <c r="U132" i="14"/>
  <c r="T68" i="14"/>
  <c r="T132" i="14"/>
  <c r="S68" i="14"/>
  <c r="S132" i="14"/>
  <c r="R68" i="14"/>
  <c r="R132" i="14"/>
  <c r="Q68" i="14"/>
  <c r="Q132" i="14"/>
  <c r="P68" i="14"/>
  <c r="P132" i="14"/>
  <c r="O68" i="14"/>
  <c r="O132" i="14"/>
  <c r="N68" i="14"/>
  <c r="N132" i="14"/>
  <c r="M68" i="14"/>
  <c r="M132" i="14"/>
  <c r="L68" i="14"/>
  <c r="L132" i="14"/>
  <c r="K68" i="14"/>
  <c r="K132" i="14"/>
  <c r="J68" i="14"/>
  <c r="J132" i="14"/>
  <c r="I68" i="14"/>
  <c r="I132" i="14"/>
  <c r="H68" i="14"/>
  <c r="H132" i="14"/>
  <c r="G68" i="14"/>
  <c r="G132" i="14"/>
  <c r="F68" i="14"/>
  <c r="F132" i="14"/>
  <c r="E68" i="14"/>
  <c r="E132" i="14"/>
  <c r="D68" i="14"/>
  <c r="D132" i="14"/>
  <c r="AA67" i="14"/>
  <c r="AA131" i="14"/>
  <c r="Z67" i="14"/>
  <c r="Z131" i="14"/>
  <c r="Y67" i="14"/>
  <c r="Y131" i="14"/>
  <c r="X67" i="14"/>
  <c r="X131" i="14"/>
  <c r="W67" i="14"/>
  <c r="W131" i="14"/>
  <c r="V67" i="14"/>
  <c r="V131" i="14"/>
  <c r="U67" i="14"/>
  <c r="U131" i="14"/>
  <c r="T67" i="14"/>
  <c r="T131" i="14"/>
  <c r="S67" i="14"/>
  <c r="S131" i="14"/>
  <c r="R67" i="14"/>
  <c r="R131" i="14"/>
  <c r="Q67" i="14"/>
  <c r="Q131" i="14"/>
  <c r="P67" i="14"/>
  <c r="P131" i="14"/>
  <c r="O67" i="14"/>
  <c r="O131" i="14"/>
  <c r="N67" i="14"/>
  <c r="N131" i="14"/>
  <c r="M67" i="14"/>
  <c r="M131" i="14"/>
  <c r="L67" i="14"/>
  <c r="L131" i="14"/>
  <c r="K67" i="14"/>
  <c r="K131" i="14"/>
  <c r="J67" i="14"/>
  <c r="J131" i="14"/>
  <c r="I67" i="14"/>
  <c r="I131" i="14"/>
  <c r="H67" i="14"/>
  <c r="H131" i="14"/>
  <c r="G67" i="14"/>
  <c r="G131" i="14"/>
  <c r="F67" i="14"/>
  <c r="F131" i="14"/>
  <c r="E67" i="14"/>
  <c r="E131" i="14"/>
  <c r="D67" i="14"/>
  <c r="D131" i="14"/>
  <c r="AA66" i="14"/>
  <c r="AA130" i="14"/>
  <c r="Z66" i="14"/>
  <c r="Z130" i="14"/>
  <c r="Y66" i="14"/>
  <c r="Y130" i="14"/>
  <c r="X66" i="14"/>
  <c r="X130" i="14"/>
  <c r="W66" i="14"/>
  <c r="W130" i="14"/>
  <c r="V66" i="14"/>
  <c r="V130" i="14"/>
  <c r="U66" i="14"/>
  <c r="U130" i="14"/>
  <c r="T66" i="14"/>
  <c r="T130" i="14"/>
  <c r="S66" i="14"/>
  <c r="S130" i="14"/>
  <c r="R66" i="14"/>
  <c r="R130" i="14"/>
  <c r="Q66" i="14"/>
  <c r="Q130" i="14"/>
  <c r="P66" i="14"/>
  <c r="P130" i="14"/>
  <c r="O66" i="14"/>
  <c r="O130" i="14"/>
  <c r="N66" i="14"/>
  <c r="N130" i="14"/>
  <c r="M66" i="14"/>
  <c r="M130" i="14"/>
  <c r="L66" i="14"/>
  <c r="L130" i="14"/>
  <c r="K66" i="14"/>
  <c r="K130" i="14"/>
  <c r="J66" i="14"/>
  <c r="J130" i="14"/>
  <c r="I66" i="14"/>
  <c r="I130" i="14"/>
  <c r="H66" i="14"/>
  <c r="H130" i="14"/>
  <c r="G66" i="14"/>
  <c r="G130" i="14"/>
  <c r="F66" i="14"/>
  <c r="F130" i="14"/>
  <c r="E66" i="14"/>
  <c r="E130" i="14"/>
  <c r="D66" i="14"/>
  <c r="D130" i="14"/>
  <c r="AA65" i="14"/>
  <c r="AA129" i="14"/>
  <c r="Z65" i="14"/>
  <c r="Z129" i="14"/>
  <c r="Y65" i="14"/>
  <c r="Y129" i="14"/>
  <c r="X65" i="14"/>
  <c r="X129" i="14"/>
  <c r="W65" i="14"/>
  <c r="W129" i="14"/>
  <c r="V65" i="14"/>
  <c r="V129" i="14"/>
  <c r="U65" i="14"/>
  <c r="U129" i="14"/>
  <c r="T65" i="14"/>
  <c r="T129" i="14"/>
  <c r="S65" i="14"/>
  <c r="S129" i="14"/>
  <c r="R65" i="14"/>
  <c r="R129" i="14"/>
  <c r="Q65" i="14"/>
  <c r="Q129" i="14"/>
  <c r="P65" i="14"/>
  <c r="P129" i="14"/>
  <c r="O65" i="14"/>
  <c r="O129" i="14"/>
  <c r="N65" i="14"/>
  <c r="N129" i="14"/>
  <c r="M65" i="14"/>
  <c r="M129" i="14"/>
  <c r="L65" i="14"/>
  <c r="L129" i="14"/>
  <c r="K65" i="14"/>
  <c r="K129" i="14"/>
  <c r="J65" i="14"/>
  <c r="J129" i="14"/>
  <c r="I65" i="14"/>
  <c r="I129" i="14"/>
  <c r="H65" i="14"/>
  <c r="H129" i="14"/>
  <c r="G65" i="14"/>
  <c r="G129" i="14"/>
  <c r="F65" i="14"/>
  <c r="F129" i="14"/>
  <c r="E65" i="14"/>
  <c r="E129" i="14"/>
  <c r="D65" i="14"/>
  <c r="D129" i="14"/>
  <c r="AA64" i="14"/>
  <c r="AA128" i="14"/>
  <c r="Z64" i="14"/>
  <c r="Z128" i="14"/>
  <c r="Y64" i="14"/>
  <c r="Y128" i="14"/>
  <c r="X64" i="14"/>
  <c r="X128" i="14"/>
  <c r="W64" i="14"/>
  <c r="W128" i="14"/>
  <c r="V64" i="14"/>
  <c r="V128" i="14"/>
  <c r="U64" i="14"/>
  <c r="U128" i="14"/>
  <c r="T64" i="14"/>
  <c r="T128" i="14"/>
  <c r="S64" i="14"/>
  <c r="S128" i="14"/>
  <c r="R64" i="14"/>
  <c r="R128" i="14"/>
  <c r="Q64" i="14"/>
  <c r="Q128" i="14"/>
  <c r="P64" i="14"/>
  <c r="P128" i="14"/>
  <c r="O64" i="14"/>
  <c r="O128" i="14"/>
  <c r="N64" i="14"/>
  <c r="N128" i="14"/>
  <c r="M64" i="14"/>
  <c r="M128" i="14"/>
  <c r="L64" i="14"/>
  <c r="L128" i="14"/>
  <c r="K64" i="14"/>
  <c r="K128" i="14"/>
  <c r="J64" i="14"/>
  <c r="J128" i="14"/>
  <c r="I64" i="14"/>
  <c r="I128" i="14"/>
  <c r="H64" i="14"/>
  <c r="H128" i="14"/>
  <c r="G64" i="14"/>
  <c r="G128" i="14"/>
  <c r="F64" i="14"/>
  <c r="F128" i="14"/>
  <c r="E64" i="14"/>
  <c r="E128" i="14"/>
  <c r="D64" i="14"/>
  <c r="D128" i="14"/>
  <c r="AA63" i="14"/>
  <c r="AA127" i="14"/>
  <c r="Z63" i="14"/>
  <c r="Z127" i="14"/>
  <c r="Y63" i="14"/>
  <c r="Y127" i="14"/>
  <c r="X63" i="14"/>
  <c r="X127" i="14"/>
  <c r="W63" i="14"/>
  <c r="W127" i="14"/>
  <c r="V63" i="14"/>
  <c r="V127" i="14"/>
  <c r="U63" i="14"/>
  <c r="U127" i="14"/>
  <c r="T63" i="14"/>
  <c r="T127" i="14"/>
  <c r="S63" i="14"/>
  <c r="S127" i="14"/>
  <c r="R63" i="14"/>
  <c r="R127" i="14"/>
  <c r="Q63" i="14"/>
  <c r="Q127" i="14"/>
  <c r="P63" i="14"/>
  <c r="P127" i="14"/>
  <c r="O63" i="14"/>
  <c r="O127" i="14"/>
  <c r="N63" i="14"/>
  <c r="N127" i="14"/>
  <c r="M63" i="14"/>
  <c r="M127" i="14"/>
  <c r="L63" i="14"/>
  <c r="L127" i="14"/>
  <c r="K63" i="14"/>
  <c r="K127" i="14"/>
  <c r="J63" i="14"/>
  <c r="J127" i="14"/>
  <c r="I63" i="14"/>
  <c r="I127" i="14"/>
  <c r="H63" i="14"/>
  <c r="H127" i="14"/>
  <c r="G63" i="14"/>
  <c r="G127" i="14"/>
  <c r="F63" i="14"/>
  <c r="F127" i="14"/>
  <c r="E63" i="14"/>
  <c r="E127" i="14"/>
  <c r="AA62" i="14"/>
  <c r="AA126" i="14"/>
  <c r="Z62" i="14"/>
  <c r="Z126" i="14"/>
  <c r="Y62" i="14"/>
  <c r="Y126" i="14"/>
  <c r="X62" i="14"/>
  <c r="X126" i="14"/>
  <c r="W62" i="14"/>
  <c r="W126" i="14"/>
  <c r="V62" i="14"/>
  <c r="V126" i="14"/>
  <c r="U62" i="14"/>
  <c r="U126" i="14"/>
  <c r="T62" i="14"/>
  <c r="T126" i="14"/>
  <c r="S62" i="14"/>
  <c r="S126" i="14"/>
  <c r="R62" i="14"/>
  <c r="R126" i="14"/>
  <c r="Q62" i="14"/>
  <c r="Q126" i="14"/>
  <c r="P62" i="14"/>
  <c r="P126" i="14"/>
  <c r="O62" i="14"/>
  <c r="O126" i="14"/>
  <c r="N62" i="14"/>
  <c r="N126" i="14"/>
  <c r="M62" i="14"/>
  <c r="M126" i="14"/>
  <c r="L62" i="14"/>
  <c r="L126" i="14"/>
  <c r="K62" i="14"/>
  <c r="K126" i="14"/>
  <c r="J62" i="14"/>
  <c r="J126" i="14"/>
  <c r="I62" i="14"/>
  <c r="I126" i="14"/>
  <c r="H62" i="14"/>
  <c r="H126" i="14"/>
  <c r="G62" i="14"/>
  <c r="G126" i="14"/>
  <c r="F62" i="14"/>
  <c r="F126" i="14"/>
  <c r="E62" i="14"/>
  <c r="E126" i="14"/>
  <c r="D62" i="14"/>
  <c r="D126" i="14"/>
  <c r="AA61" i="14"/>
  <c r="AA125" i="14"/>
  <c r="Z61" i="14"/>
  <c r="Z125" i="14"/>
  <c r="Y61" i="14"/>
  <c r="Y125" i="14"/>
  <c r="X61" i="14"/>
  <c r="X125" i="14"/>
  <c r="W61" i="14"/>
  <c r="W125" i="14"/>
  <c r="V61" i="14"/>
  <c r="V125" i="14"/>
  <c r="U61" i="14"/>
  <c r="U125" i="14"/>
  <c r="T61" i="14"/>
  <c r="T125" i="14"/>
  <c r="S61" i="14"/>
  <c r="S125" i="14"/>
  <c r="R61" i="14"/>
  <c r="R125" i="14"/>
  <c r="Q61" i="14"/>
  <c r="Q125" i="14"/>
  <c r="P61" i="14"/>
  <c r="P125" i="14"/>
  <c r="O61" i="14"/>
  <c r="O125" i="14"/>
  <c r="N61" i="14"/>
  <c r="N125" i="14"/>
  <c r="M61" i="14"/>
  <c r="M125" i="14"/>
  <c r="L61" i="14"/>
  <c r="L125" i="14"/>
  <c r="K61" i="14"/>
  <c r="K125" i="14"/>
  <c r="J61" i="14"/>
  <c r="J125" i="14"/>
  <c r="I61" i="14"/>
  <c r="I125" i="14"/>
  <c r="H61" i="14"/>
  <c r="H125" i="14"/>
  <c r="G61" i="14"/>
  <c r="G125" i="14"/>
  <c r="F61" i="14"/>
  <c r="F125" i="14"/>
  <c r="E61" i="14"/>
  <c r="E125" i="14"/>
  <c r="D61" i="14"/>
  <c r="D125" i="14"/>
  <c r="AA60" i="14"/>
  <c r="AA124" i="14"/>
  <c r="Z60" i="14"/>
  <c r="Z124" i="14"/>
  <c r="Y60" i="14"/>
  <c r="Y124" i="14"/>
  <c r="X60" i="14"/>
  <c r="X124" i="14"/>
  <c r="W60" i="14"/>
  <c r="W124" i="14"/>
  <c r="V60" i="14"/>
  <c r="V124" i="14"/>
  <c r="U60" i="14"/>
  <c r="U124" i="14"/>
  <c r="T60" i="14"/>
  <c r="T124" i="14"/>
  <c r="S60" i="14"/>
  <c r="S124" i="14"/>
  <c r="R60" i="14"/>
  <c r="R124" i="14"/>
  <c r="Q60" i="14"/>
  <c r="Q124" i="14"/>
  <c r="P60" i="14"/>
  <c r="P124" i="14"/>
  <c r="O60" i="14"/>
  <c r="O124" i="14"/>
  <c r="N60" i="14"/>
  <c r="N124" i="14"/>
  <c r="M60" i="14"/>
  <c r="M124" i="14"/>
  <c r="L60" i="14"/>
  <c r="L124" i="14"/>
  <c r="K60" i="14"/>
  <c r="K124" i="14"/>
  <c r="J60" i="14"/>
  <c r="J124" i="14"/>
  <c r="I60" i="14"/>
  <c r="I124" i="14"/>
  <c r="H60" i="14"/>
  <c r="H124" i="14"/>
  <c r="G60" i="14"/>
  <c r="G124" i="14"/>
  <c r="F60" i="14"/>
  <c r="F124" i="14"/>
  <c r="E60" i="14"/>
  <c r="E124" i="14"/>
  <c r="D60" i="14"/>
  <c r="D124" i="14"/>
  <c r="AD208" i="14"/>
  <c r="AD207" i="14"/>
  <c r="AD195" i="14"/>
  <c r="AD194" i="14"/>
  <c r="AD193" i="14"/>
  <c r="AD192" i="14"/>
  <c r="AD206" i="14"/>
  <c r="AD205" i="14"/>
  <c r="AD204" i="14"/>
  <c r="AD203" i="14"/>
  <c r="AD202" i="14"/>
  <c r="AD201" i="14"/>
  <c r="AD200" i="14"/>
  <c r="AD199" i="14"/>
  <c r="AD198" i="14"/>
  <c r="AD197" i="14"/>
  <c r="AD196" i="14"/>
  <c r="AF203" i="14"/>
  <c r="AF202" i="14"/>
  <c r="AF201" i="14"/>
  <c r="AF200" i="14"/>
  <c r="AF199" i="14"/>
  <c r="AF198" i="14"/>
  <c r="AF197" i="14"/>
  <c r="AF196" i="14"/>
  <c r="AF208" i="14"/>
  <c r="AF207" i="14"/>
  <c r="AF195" i="14"/>
  <c r="AF194" i="14"/>
  <c r="AF193" i="14"/>
  <c r="AF192" i="14"/>
  <c r="AF206" i="14"/>
  <c r="AF205" i="14"/>
  <c r="AF204" i="14"/>
  <c r="AG199" i="14"/>
  <c r="AG198" i="14"/>
  <c r="AG197" i="14"/>
  <c r="AG196" i="14"/>
  <c r="AG208" i="14"/>
  <c r="AG207" i="14"/>
  <c r="AG195" i="14"/>
  <c r="AG194" i="14"/>
  <c r="AG193" i="14"/>
  <c r="AG192" i="14"/>
  <c r="AG206" i="14"/>
  <c r="AG205" i="14"/>
  <c r="AG204" i="14"/>
  <c r="AG203" i="14"/>
  <c r="AG202" i="14"/>
  <c r="AG201" i="14"/>
  <c r="AG200" i="14"/>
  <c r="AH208" i="14"/>
  <c r="AH207" i="14"/>
  <c r="AH195" i="14"/>
  <c r="AH194" i="14"/>
  <c r="AH193" i="14"/>
  <c r="AH192" i="14"/>
  <c r="AH206" i="14"/>
  <c r="AH205" i="14"/>
  <c r="AH204" i="14"/>
  <c r="AH203" i="14"/>
  <c r="AH202" i="14"/>
  <c r="AH201" i="14"/>
  <c r="AH200" i="14"/>
  <c r="AH199" i="14"/>
  <c r="AH198" i="14"/>
  <c r="AH197" i="14"/>
  <c r="AH196" i="14"/>
  <c r="AD224" i="14"/>
  <c r="AD223" i="14"/>
  <c r="AD222" i="14"/>
  <c r="AD221" i="14"/>
  <c r="AD220" i="14"/>
  <c r="AD219" i="14"/>
  <c r="AD218" i="14"/>
  <c r="AD217" i="14"/>
  <c r="AD229" i="14"/>
  <c r="AD228" i="14"/>
  <c r="AD227" i="14"/>
  <c r="AD226" i="14"/>
  <c r="AD225" i="14"/>
  <c r="AD216" i="14"/>
  <c r="AD215" i="14"/>
  <c r="AD214" i="14"/>
  <c r="AD213" i="14"/>
  <c r="AF229" i="14"/>
  <c r="AF228" i="14"/>
  <c r="AF227" i="14"/>
  <c r="AF226" i="14"/>
  <c r="AF225" i="14"/>
  <c r="AF224" i="14"/>
  <c r="AF223" i="14"/>
  <c r="AF222" i="14"/>
  <c r="AF221" i="14"/>
  <c r="AF220" i="14"/>
  <c r="AF219" i="14"/>
  <c r="AF218" i="14"/>
  <c r="AF217" i="14"/>
  <c r="AF216" i="14"/>
  <c r="AF215" i="14"/>
  <c r="AF214" i="14"/>
  <c r="AF213" i="14"/>
  <c r="AG228" i="14"/>
  <c r="AG227" i="14"/>
  <c r="AG226" i="14"/>
  <c r="AG225" i="14"/>
  <c r="AG224" i="14"/>
  <c r="AG223" i="14"/>
  <c r="AG222" i="14"/>
  <c r="AG221" i="14"/>
  <c r="AG220" i="14"/>
  <c r="AG219" i="14"/>
  <c r="AG229" i="14"/>
  <c r="AG218" i="14"/>
  <c r="AG216" i="14"/>
  <c r="AG215" i="14"/>
  <c r="AG214" i="14"/>
  <c r="AG213" i="14"/>
  <c r="AG217" i="14"/>
  <c r="AH224" i="14"/>
  <c r="AH223" i="14"/>
  <c r="AH222" i="14"/>
  <c r="AH221" i="14"/>
  <c r="AH220" i="14"/>
  <c r="AH219" i="14"/>
  <c r="AH218" i="14"/>
  <c r="AH217" i="14"/>
  <c r="AH229" i="14"/>
  <c r="AH228" i="14"/>
  <c r="AH227" i="14"/>
  <c r="AH226" i="14"/>
  <c r="AH225" i="14"/>
  <c r="AH216" i="14"/>
  <c r="AH215" i="14"/>
  <c r="AH214" i="14"/>
  <c r="AH213" i="14"/>
  <c r="AD250" i="14"/>
  <c r="AD249" i="14"/>
  <c r="AD248" i="14"/>
  <c r="AD247" i="14"/>
  <c r="AD246" i="14"/>
  <c r="AD243" i="14"/>
  <c r="AD241" i="14"/>
  <c r="AD240" i="14"/>
  <c r="AD239" i="14"/>
  <c r="AD238" i="14"/>
  <c r="AD244" i="14"/>
  <c r="AD237" i="14"/>
  <c r="AD236" i="14"/>
  <c r="AD235" i="14"/>
  <c r="AD234" i="14"/>
  <c r="AD245" i="14"/>
  <c r="AD242" i="14"/>
  <c r="AF249" i="14"/>
  <c r="AF248" i="14"/>
  <c r="AF247" i="14"/>
  <c r="AF246" i="14"/>
  <c r="AF245" i="14"/>
  <c r="AF244" i="14"/>
  <c r="AF243" i="14"/>
  <c r="AF242" i="14"/>
  <c r="AF250" i="14"/>
  <c r="AF241" i="14"/>
  <c r="AF240" i="14"/>
  <c r="AF239" i="14"/>
  <c r="AF238" i="14"/>
  <c r="AF237" i="14"/>
  <c r="AF236" i="14"/>
  <c r="AF235" i="14"/>
  <c r="AF234" i="14"/>
  <c r="AG245" i="14"/>
  <c r="AG244" i="14"/>
  <c r="AG243" i="14"/>
  <c r="AG250" i="14"/>
  <c r="AG248" i="14"/>
  <c r="AG249" i="14"/>
  <c r="AG242" i="14"/>
  <c r="AG241" i="14"/>
  <c r="AG240" i="14"/>
  <c r="AG239" i="14"/>
  <c r="AG238" i="14"/>
  <c r="AG246" i="14"/>
  <c r="AG237" i="14"/>
  <c r="AG236" i="14"/>
  <c r="AG235" i="14"/>
  <c r="AG234" i="14"/>
  <c r="AG247" i="14"/>
  <c r="AH250" i="14"/>
  <c r="AH249" i="14"/>
  <c r="AH248" i="14"/>
  <c r="AH247" i="14"/>
  <c r="AH246" i="14"/>
  <c r="AH244" i="14"/>
  <c r="AH242" i="14"/>
  <c r="AH241" i="14"/>
  <c r="AH240" i="14"/>
  <c r="AH239" i="14"/>
  <c r="AH238" i="14"/>
  <c r="AH245" i="14"/>
  <c r="AH237" i="14"/>
  <c r="AH236" i="14"/>
  <c r="AH235" i="14"/>
  <c r="AH234" i="14"/>
  <c r="AH243" i="14"/>
  <c r="AD271" i="14"/>
  <c r="AD270" i="14"/>
  <c r="AD269" i="14"/>
  <c r="AD268" i="14"/>
  <c r="AD267" i="14"/>
  <c r="AD266" i="14"/>
  <c r="AD265" i="14"/>
  <c r="AD264" i="14"/>
  <c r="AD263" i="14"/>
  <c r="AD262" i="14"/>
  <c r="AD261" i="14"/>
  <c r="AD260" i="14"/>
  <c r="AD259" i="14"/>
  <c r="AD258" i="14"/>
  <c r="AD257" i="14"/>
  <c r="AD256" i="14"/>
  <c r="AD255" i="14"/>
  <c r="AD184" i="14"/>
  <c r="AD187" i="14"/>
  <c r="AD183" i="14"/>
  <c r="AD180" i="14"/>
  <c r="AD186" i="14"/>
  <c r="AD185" i="14"/>
  <c r="AD182" i="14"/>
  <c r="AD181" i="14"/>
  <c r="AD178" i="14"/>
  <c r="AD174" i="14"/>
  <c r="AD177" i="14"/>
  <c r="AD173" i="14"/>
  <c r="AD176" i="14"/>
  <c r="AD172" i="14"/>
  <c r="AD179" i="14"/>
  <c r="AD175" i="14"/>
  <c r="AD171" i="14"/>
  <c r="AF268" i="14"/>
  <c r="AF264" i="14"/>
  <c r="AF260" i="14"/>
  <c r="AF256" i="14"/>
  <c r="AF269" i="14"/>
  <c r="AF265" i="14"/>
  <c r="AF261" i="14"/>
  <c r="AF257" i="14"/>
  <c r="AF270" i="14"/>
  <c r="AF266" i="14"/>
  <c r="AF262" i="14"/>
  <c r="AF258" i="14"/>
  <c r="AF271" i="14"/>
  <c r="AF267" i="14"/>
  <c r="AF263" i="14"/>
  <c r="AF259" i="14"/>
  <c r="AF255" i="14"/>
  <c r="AF186" i="14"/>
  <c r="AF185" i="14"/>
  <c r="AF182" i="14"/>
  <c r="AF184" i="14"/>
  <c r="AF187" i="14"/>
  <c r="AF183" i="14"/>
  <c r="AF180" i="14"/>
  <c r="AF176" i="14"/>
  <c r="AF172" i="14"/>
  <c r="AF179" i="14"/>
  <c r="AF175" i="14"/>
  <c r="AF171" i="14"/>
  <c r="AF178" i="14"/>
  <c r="AF174" i="14"/>
  <c r="AF181" i="14"/>
  <c r="AF177" i="14"/>
  <c r="AF173" i="14"/>
  <c r="AG271" i="14"/>
  <c r="AG270" i="14"/>
  <c r="AG269" i="14"/>
  <c r="AG268" i="14"/>
  <c r="AG267" i="14"/>
  <c r="AG266" i="14"/>
  <c r="AG265" i="14"/>
  <c r="AG264" i="14"/>
  <c r="AG263" i="14"/>
  <c r="AG262" i="14"/>
  <c r="AG261" i="14"/>
  <c r="AG260" i="14"/>
  <c r="AG259" i="14"/>
  <c r="AG258" i="14"/>
  <c r="AG257" i="14"/>
  <c r="AG256" i="14"/>
  <c r="AG255" i="14"/>
  <c r="AG185" i="14"/>
  <c r="AG182" i="14"/>
  <c r="AG184" i="14"/>
  <c r="AG181" i="14"/>
  <c r="AG187" i="14"/>
  <c r="AG183" i="14"/>
  <c r="AG186" i="14"/>
  <c r="AG179" i="14"/>
  <c r="AG175" i="14"/>
  <c r="AG171" i="14"/>
  <c r="AG178" i="14"/>
  <c r="AG174" i="14"/>
  <c r="AG180" i="14"/>
  <c r="AG177" i="14"/>
  <c r="AG173" i="14"/>
  <c r="AG176" i="14"/>
  <c r="AG172" i="14"/>
  <c r="AH271" i="14"/>
  <c r="AH270" i="14"/>
  <c r="AH269" i="14"/>
  <c r="AH268" i="14"/>
  <c r="AH267" i="14"/>
  <c r="AH266" i="14"/>
  <c r="AH265" i="14"/>
  <c r="AH264" i="14"/>
  <c r="AH263" i="14"/>
  <c r="AH262" i="14"/>
  <c r="AH261" i="14"/>
  <c r="AH260" i="14"/>
  <c r="AH259" i="14"/>
  <c r="AH258" i="14"/>
  <c r="AH257" i="14"/>
  <c r="AH256" i="14"/>
  <c r="AH255" i="14"/>
  <c r="AH184" i="14"/>
  <c r="AH187" i="14"/>
  <c r="AH183" i="14"/>
  <c r="AH180" i="14"/>
  <c r="AH186" i="14"/>
  <c r="AH185" i="14"/>
  <c r="AH182" i="14"/>
  <c r="AH178" i="14"/>
  <c r="AH174" i="14"/>
  <c r="AH177" i="14"/>
  <c r="AH173" i="14"/>
  <c r="AH181" i="14"/>
  <c r="AH176" i="14"/>
  <c r="AH172" i="14"/>
  <c r="AH179" i="14"/>
  <c r="AH175" i="14"/>
  <c r="AH171" i="14"/>
  <c r="Z208" i="14"/>
  <c r="Z207" i="14"/>
  <c r="Z195" i="14"/>
  <c r="Z194" i="14"/>
  <c r="Z193" i="14"/>
  <c r="Z192" i="14"/>
  <c r="Z206" i="14"/>
  <c r="Z205" i="14"/>
  <c r="Z204" i="14"/>
  <c r="Z203" i="14"/>
  <c r="Z202" i="14"/>
  <c r="Z201" i="14"/>
  <c r="Z200" i="14"/>
  <c r="Z199" i="14"/>
  <c r="Z198" i="14"/>
  <c r="Z197" i="14"/>
  <c r="Z196" i="14"/>
  <c r="AA206" i="14"/>
  <c r="AA205" i="14"/>
  <c r="AA204" i="14"/>
  <c r="AA203" i="14"/>
  <c r="AA202" i="14"/>
  <c r="AA201" i="14"/>
  <c r="AA200" i="14"/>
  <c r="AA199" i="14"/>
  <c r="AA198" i="14"/>
  <c r="AA197" i="14"/>
  <c r="AA196" i="14"/>
  <c r="AA208" i="14"/>
  <c r="AA207" i="14"/>
  <c r="AA195" i="14"/>
  <c r="AA194" i="14"/>
  <c r="AA193" i="14"/>
  <c r="AA192" i="14"/>
  <c r="AB203" i="14"/>
  <c r="AB202" i="14"/>
  <c r="AB201" i="14"/>
  <c r="AB200" i="14"/>
  <c r="AB199" i="14"/>
  <c r="AB198" i="14"/>
  <c r="AB197" i="14"/>
  <c r="AB196" i="14"/>
  <c r="AB208" i="14"/>
  <c r="AB207" i="14"/>
  <c r="AB195" i="14"/>
  <c r="AB194" i="14"/>
  <c r="AB193" i="14"/>
  <c r="AB192" i="14"/>
  <c r="AB206" i="14"/>
  <c r="AB205" i="14"/>
  <c r="AB204" i="14"/>
  <c r="Z224" i="14"/>
  <c r="Z223" i="14"/>
  <c r="Z222" i="14"/>
  <c r="Z221" i="14"/>
  <c r="Z220" i="14"/>
  <c r="Z219" i="14"/>
  <c r="Z218" i="14"/>
  <c r="Z217" i="14"/>
  <c r="Z229" i="14"/>
  <c r="Z228" i="14"/>
  <c r="Z227" i="14"/>
  <c r="Z226" i="14"/>
  <c r="Z225" i="14"/>
  <c r="Z216" i="14"/>
  <c r="Z215" i="14"/>
  <c r="Z214" i="14"/>
  <c r="Z213" i="14"/>
  <c r="AA220" i="14"/>
  <c r="AA219" i="14"/>
  <c r="AA229" i="14"/>
  <c r="AA228" i="14"/>
  <c r="AA227" i="14"/>
  <c r="AA226" i="14"/>
  <c r="AA225" i="14"/>
  <c r="AA224" i="14"/>
  <c r="AA223" i="14"/>
  <c r="AA222" i="14"/>
  <c r="AA221" i="14"/>
  <c r="AA217" i="14"/>
  <c r="AA216" i="14"/>
  <c r="AA215" i="14"/>
  <c r="AA214" i="14"/>
  <c r="AA213" i="14"/>
  <c r="AA218" i="14"/>
  <c r="AB229" i="14"/>
  <c r="AB228" i="14"/>
  <c r="AB227" i="14"/>
  <c r="AB226" i="14"/>
  <c r="AB225" i="14"/>
  <c r="AB224" i="14"/>
  <c r="AB223" i="14"/>
  <c r="AB222" i="14"/>
  <c r="AB221" i="14"/>
  <c r="AB220" i="14"/>
  <c r="AB219" i="14"/>
  <c r="AB218" i="14"/>
  <c r="AB217" i="14"/>
  <c r="AB216" i="14"/>
  <c r="AB215" i="14"/>
  <c r="AB214" i="14"/>
  <c r="AB213" i="14"/>
  <c r="Z250" i="14"/>
  <c r="Z249" i="14"/>
  <c r="Z248" i="14"/>
  <c r="Z247" i="14"/>
  <c r="Z246" i="14"/>
  <c r="Z242" i="14"/>
  <c r="Z241" i="14"/>
  <c r="Z240" i="14"/>
  <c r="Z239" i="14"/>
  <c r="Z238" i="14"/>
  <c r="Z237" i="14"/>
  <c r="Z236" i="14"/>
  <c r="Z235" i="14"/>
  <c r="Z234" i="14"/>
  <c r="Z244" i="14"/>
  <c r="Z243" i="14"/>
  <c r="Z245" i="14"/>
  <c r="AA250" i="14"/>
  <c r="AA249" i="14"/>
  <c r="AA248" i="14"/>
  <c r="AA247" i="14"/>
  <c r="AA246" i="14"/>
  <c r="AA245" i="14"/>
  <c r="AA244" i="14"/>
  <c r="AA243" i="14"/>
  <c r="AA242" i="14"/>
  <c r="AA237" i="14"/>
  <c r="AA236" i="14"/>
  <c r="AA235" i="14"/>
  <c r="AA234" i="14"/>
  <c r="AA241" i="14"/>
  <c r="AA240" i="14"/>
  <c r="AA239" i="14"/>
  <c r="AA238" i="14"/>
  <c r="AB249" i="14"/>
  <c r="AB248" i="14"/>
  <c r="AB247" i="14"/>
  <c r="AB246" i="14"/>
  <c r="AB245" i="14"/>
  <c r="AB244" i="14"/>
  <c r="AB243" i="14"/>
  <c r="AB242" i="14"/>
  <c r="AB241" i="14"/>
  <c r="AB240" i="14"/>
  <c r="AB239" i="14"/>
  <c r="AB238" i="14"/>
  <c r="AB250" i="14"/>
  <c r="AB237" i="14"/>
  <c r="AB236" i="14"/>
  <c r="AB235" i="14"/>
  <c r="AB234" i="14"/>
  <c r="Z271" i="14"/>
  <c r="Z270" i="14"/>
  <c r="Z269" i="14"/>
  <c r="Z268" i="14"/>
  <c r="Z267" i="14"/>
  <c r="Z266" i="14"/>
  <c r="Z265" i="14"/>
  <c r="Z264" i="14"/>
  <c r="Z263" i="14"/>
  <c r="Z262" i="14"/>
  <c r="Z261" i="14"/>
  <c r="Z260" i="14"/>
  <c r="Z259" i="14"/>
  <c r="Z258" i="14"/>
  <c r="Z257" i="14"/>
  <c r="Z256" i="14"/>
  <c r="Z255" i="14"/>
  <c r="Z184" i="14"/>
  <c r="Z187" i="14"/>
  <c r="Z183" i="14"/>
  <c r="Z180" i="14"/>
  <c r="Z186" i="14"/>
  <c r="Z185" i="14"/>
  <c r="Z182" i="14"/>
  <c r="Z178" i="14"/>
  <c r="Z174" i="14"/>
  <c r="Z177" i="14"/>
  <c r="Z173" i="14"/>
  <c r="Z181" i="14"/>
  <c r="Z176" i="14"/>
  <c r="Z172" i="14"/>
  <c r="Z179" i="14"/>
  <c r="Z175" i="14"/>
  <c r="Z171" i="14"/>
  <c r="AA271" i="14"/>
  <c r="AA270" i="14"/>
  <c r="AA269" i="14"/>
  <c r="AA268" i="14"/>
  <c r="AA267" i="14"/>
  <c r="AA266" i="14"/>
  <c r="AA265" i="14"/>
  <c r="AA264" i="14"/>
  <c r="AA263" i="14"/>
  <c r="AA262" i="14"/>
  <c r="AA261" i="14"/>
  <c r="AA260" i="14"/>
  <c r="AA259" i="14"/>
  <c r="AA258" i="14"/>
  <c r="AA257" i="14"/>
  <c r="AA256" i="14"/>
  <c r="AA255" i="14"/>
  <c r="AA187" i="14"/>
  <c r="AA183" i="14"/>
  <c r="AA186" i="14"/>
  <c r="AA185" i="14"/>
  <c r="AA184" i="14"/>
  <c r="AA181" i="14"/>
  <c r="AA177" i="14"/>
  <c r="AA173" i="14"/>
  <c r="AA176" i="14"/>
  <c r="AA172" i="14"/>
  <c r="AA180" i="14"/>
  <c r="AA179" i="14"/>
  <c r="AA175" i="14"/>
  <c r="AA171" i="14"/>
  <c r="AA182" i="14"/>
  <c r="AA178" i="14"/>
  <c r="AA174" i="14"/>
  <c r="AB271" i="14"/>
  <c r="AB267" i="14"/>
  <c r="AB263" i="14"/>
  <c r="AB259" i="14"/>
  <c r="AB255" i="14"/>
  <c r="AB268" i="14"/>
  <c r="AB264" i="14"/>
  <c r="AB260" i="14"/>
  <c r="AB256" i="14"/>
  <c r="AB269" i="14"/>
  <c r="AB265" i="14"/>
  <c r="AB261" i="14"/>
  <c r="AB257" i="14"/>
  <c r="AB270" i="14"/>
  <c r="AB266" i="14"/>
  <c r="AB262" i="14"/>
  <c r="AB258" i="14"/>
  <c r="AB186" i="14"/>
  <c r="AB185" i="14"/>
  <c r="AB182" i="14"/>
  <c r="AB184" i="14"/>
  <c r="AB187" i="14"/>
  <c r="AB183" i="14"/>
  <c r="AB176" i="14"/>
  <c r="AB172" i="14"/>
  <c r="AB181" i="14"/>
  <c r="AB180" i="14"/>
  <c r="AB179" i="14"/>
  <c r="AB175" i="14"/>
  <c r="AB171" i="14"/>
  <c r="AB178" i="14"/>
  <c r="AB174" i="14"/>
  <c r="AB177" i="14"/>
  <c r="AB173" i="14"/>
  <c r="H271" i="14"/>
  <c r="I271" i="14"/>
  <c r="J271" i="14"/>
  <c r="L271" i="14"/>
  <c r="M271" i="14"/>
  <c r="N271" i="14"/>
  <c r="O271" i="14"/>
  <c r="P271" i="14"/>
  <c r="H255" i="14"/>
  <c r="L255" i="14"/>
  <c r="P255" i="14"/>
  <c r="H256" i="14"/>
  <c r="L256" i="14"/>
  <c r="P256" i="14"/>
  <c r="H257" i="14"/>
  <c r="L257" i="14"/>
  <c r="P257" i="14"/>
  <c r="H258" i="14"/>
  <c r="L258" i="14"/>
  <c r="P258" i="14"/>
  <c r="H259" i="14"/>
  <c r="L259" i="14"/>
  <c r="P259" i="14"/>
  <c r="H260" i="14"/>
  <c r="L260" i="14"/>
  <c r="P260" i="14"/>
  <c r="H261" i="14"/>
  <c r="L261" i="14"/>
  <c r="P261" i="14"/>
  <c r="H262" i="14"/>
  <c r="L262" i="14"/>
  <c r="P262" i="14"/>
  <c r="H263" i="14"/>
  <c r="L263" i="14"/>
  <c r="P263" i="14"/>
  <c r="H264" i="14"/>
  <c r="L264" i="14"/>
  <c r="P264" i="14"/>
  <c r="H265" i="14"/>
  <c r="L265" i="14"/>
  <c r="P265" i="14"/>
  <c r="H266" i="14"/>
  <c r="L266" i="14"/>
  <c r="P266" i="14"/>
  <c r="H267" i="14"/>
  <c r="L267" i="14"/>
  <c r="P267" i="14"/>
  <c r="H268" i="14"/>
  <c r="L268" i="14"/>
  <c r="P268" i="14"/>
  <c r="H269" i="14"/>
  <c r="L269" i="14"/>
  <c r="P269" i="14"/>
  <c r="H270" i="14"/>
  <c r="L270" i="14"/>
  <c r="P270" i="14"/>
  <c r="I255" i="14"/>
  <c r="M255" i="14"/>
  <c r="I256" i="14"/>
  <c r="M256" i="14"/>
  <c r="I257" i="14"/>
  <c r="M257" i="14"/>
  <c r="I258" i="14"/>
  <c r="M258" i="14"/>
  <c r="I259" i="14"/>
  <c r="M259" i="14"/>
  <c r="I260" i="14"/>
  <c r="M260" i="14"/>
  <c r="I261" i="14"/>
  <c r="M261" i="14"/>
  <c r="I262" i="14"/>
  <c r="M262" i="14"/>
  <c r="I263" i="14"/>
  <c r="M263" i="14"/>
  <c r="I264" i="14"/>
  <c r="M264" i="14"/>
  <c r="I265" i="14"/>
  <c r="M265" i="14"/>
  <c r="I266" i="14"/>
  <c r="M266" i="14"/>
  <c r="I267" i="14"/>
  <c r="M267" i="14"/>
  <c r="I268" i="14"/>
  <c r="M268" i="14"/>
  <c r="I269" i="14"/>
  <c r="M269" i="14"/>
  <c r="I270" i="14"/>
  <c r="M270" i="14"/>
  <c r="J255" i="14"/>
  <c r="N255" i="14"/>
  <c r="J256" i="14"/>
  <c r="N256" i="14"/>
  <c r="J257" i="14"/>
  <c r="N257" i="14"/>
  <c r="J258" i="14"/>
  <c r="N258" i="14"/>
  <c r="J259" i="14"/>
  <c r="N259" i="14"/>
  <c r="J260" i="14"/>
  <c r="N260" i="14"/>
  <c r="J261" i="14"/>
  <c r="N261" i="14"/>
  <c r="J262" i="14"/>
  <c r="N262" i="14"/>
  <c r="J263" i="14"/>
  <c r="N263" i="14"/>
  <c r="J264" i="14"/>
  <c r="N264" i="14"/>
  <c r="J265" i="14"/>
  <c r="N265" i="14"/>
  <c r="J266" i="14"/>
  <c r="N266" i="14"/>
  <c r="J267" i="14"/>
  <c r="N267" i="14"/>
  <c r="J268" i="14"/>
  <c r="N268" i="14"/>
  <c r="J269" i="14"/>
  <c r="N269" i="14"/>
  <c r="J270" i="14"/>
  <c r="N270" i="14"/>
  <c r="O255" i="14"/>
  <c r="O256" i="14"/>
  <c r="O257" i="14"/>
  <c r="O258" i="14"/>
  <c r="O259" i="14"/>
  <c r="O260" i="14"/>
  <c r="O261" i="14"/>
  <c r="O262" i="14"/>
  <c r="O263" i="14"/>
  <c r="O264" i="14"/>
  <c r="O265" i="14"/>
  <c r="O266" i="14"/>
  <c r="O267" i="14"/>
  <c r="O268" i="14"/>
  <c r="O269" i="14"/>
  <c r="O270" i="14"/>
  <c r="I205" i="14"/>
  <c r="I201" i="14"/>
  <c r="I197" i="14"/>
  <c r="I206" i="14"/>
  <c r="I202" i="14"/>
  <c r="I198" i="14"/>
  <c r="I194" i="14"/>
  <c r="I207" i="14"/>
  <c r="I203" i="14"/>
  <c r="I199" i="14"/>
  <c r="I195" i="14"/>
  <c r="I208" i="14"/>
  <c r="I204" i="14"/>
  <c r="I200" i="14"/>
  <c r="I196" i="14"/>
  <c r="I192" i="14"/>
  <c r="I193" i="14"/>
  <c r="H208" i="14"/>
  <c r="H204" i="14"/>
  <c r="H200" i="14"/>
  <c r="H196" i="14"/>
  <c r="H205" i="14"/>
  <c r="H201" i="14"/>
  <c r="H197" i="14"/>
  <c r="H206" i="14"/>
  <c r="H202" i="14"/>
  <c r="H198" i="14"/>
  <c r="H194" i="14"/>
  <c r="H207" i="14"/>
  <c r="H203" i="14"/>
  <c r="H199" i="14"/>
  <c r="H195" i="14"/>
  <c r="H192" i="14"/>
  <c r="H193" i="14"/>
  <c r="J206" i="14"/>
  <c r="J202" i="14"/>
  <c r="J198" i="14"/>
  <c r="J194" i="14"/>
  <c r="J207" i="14"/>
  <c r="J203" i="14"/>
  <c r="J199" i="14"/>
  <c r="J195" i="14"/>
  <c r="J208" i="14"/>
  <c r="J204" i="14"/>
  <c r="J200" i="14"/>
  <c r="J196" i="14"/>
  <c r="J205" i="14"/>
  <c r="J201" i="14"/>
  <c r="J197" i="14"/>
  <c r="J192" i="14"/>
  <c r="J193" i="14"/>
  <c r="L208" i="14"/>
  <c r="L204" i="14"/>
  <c r="L200" i="14"/>
  <c r="L196" i="14"/>
  <c r="L205" i="14"/>
  <c r="L201" i="14"/>
  <c r="L197" i="14"/>
  <c r="L193" i="14"/>
  <c r="L206" i="14"/>
  <c r="L202" i="14"/>
  <c r="L198" i="14"/>
  <c r="L194" i="14"/>
  <c r="L207" i="14"/>
  <c r="L203" i="14"/>
  <c r="L199" i="14"/>
  <c r="L195" i="14"/>
  <c r="L192" i="14"/>
  <c r="M205" i="14"/>
  <c r="M201" i="14"/>
  <c r="M197" i="14"/>
  <c r="M193" i="14"/>
  <c r="M206" i="14"/>
  <c r="M202" i="14"/>
  <c r="M198" i="14"/>
  <c r="M194" i="14"/>
  <c r="M207" i="14"/>
  <c r="M203" i="14"/>
  <c r="M199" i="14"/>
  <c r="M195" i="14"/>
  <c r="M208" i="14"/>
  <c r="M204" i="14"/>
  <c r="M200" i="14"/>
  <c r="M196" i="14"/>
  <c r="M192" i="14"/>
  <c r="N206" i="14"/>
  <c r="N202" i="14"/>
  <c r="N198" i="14"/>
  <c r="N194" i="14"/>
  <c r="N207" i="14"/>
  <c r="N203" i="14"/>
  <c r="N199" i="14"/>
  <c r="N195" i="14"/>
  <c r="N208" i="14"/>
  <c r="N204" i="14"/>
  <c r="N200" i="14"/>
  <c r="N196" i="14"/>
  <c r="N205" i="14"/>
  <c r="N201" i="14"/>
  <c r="N197" i="14"/>
  <c r="N193" i="14"/>
  <c r="N192" i="14"/>
  <c r="O207" i="14"/>
  <c r="O203" i="14"/>
  <c r="O199" i="14"/>
  <c r="O195" i="14"/>
  <c r="O208" i="14"/>
  <c r="O204" i="14"/>
  <c r="O200" i="14"/>
  <c r="O196" i="14"/>
  <c r="O205" i="14"/>
  <c r="O201" i="14"/>
  <c r="O197" i="14"/>
  <c r="O193" i="14"/>
  <c r="O206" i="14"/>
  <c r="O202" i="14"/>
  <c r="O198" i="14"/>
  <c r="O194" i="14"/>
  <c r="O192" i="14"/>
  <c r="P208" i="14"/>
  <c r="P204" i="14"/>
  <c r="P200" i="14"/>
  <c r="P196" i="14"/>
  <c r="P205" i="14"/>
  <c r="P201" i="14"/>
  <c r="P197" i="14"/>
  <c r="P193" i="14"/>
  <c r="P206" i="14"/>
  <c r="P202" i="14"/>
  <c r="P198" i="14"/>
  <c r="P194" i="14"/>
  <c r="P207" i="14"/>
  <c r="P203" i="14"/>
  <c r="P199" i="14"/>
  <c r="P195" i="14"/>
  <c r="P192" i="14"/>
  <c r="H228" i="14"/>
  <c r="H224" i="14"/>
  <c r="H220" i="14"/>
  <c r="H229" i="14"/>
  <c r="H225" i="14"/>
  <c r="H221" i="14"/>
  <c r="H226" i="14"/>
  <c r="H222" i="14"/>
  <c r="H227" i="14"/>
  <c r="H223" i="14"/>
  <c r="H218" i="14"/>
  <c r="H214" i="14"/>
  <c r="H219" i="14"/>
  <c r="H215" i="14"/>
  <c r="H216" i="14"/>
  <c r="H217" i="14"/>
  <c r="H213" i="14"/>
  <c r="I229" i="14"/>
  <c r="I225" i="14"/>
  <c r="I221" i="14"/>
  <c r="I226" i="14"/>
  <c r="I222" i="14"/>
  <c r="I227" i="14"/>
  <c r="I223" i="14"/>
  <c r="I228" i="14"/>
  <c r="I224" i="14"/>
  <c r="I220" i="14"/>
  <c r="I219" i="14"/>
  <c r="I215" i="14"/>
  <c r="I216" i="14"/>
  <c r="I217" i="14"/>
  <c r="I213" i="14"/>
  <c r="I218" i="14"/>
  <c r="I214" i="14"/>
  <c r="J226" i="14"/>
  <c r="J222" i="14"/>
  <c r="J227" i="14"/>
  <c r="J223" i="14"/>
  <c r="J219" i="14"/>
  <c r="J228" i="14"/>
  <c r="J224" i="14"/>
  <c r="J220" i="14"/>
  <c r="J229" i="14"/>
  <c r="J225" i="14"/>
  <c r="J221" i="14"/>
  <c r="J216" i="14"/>
  <c r="J217" i="14"/>
  <c r="J213" i="14"/>
  <c r="J218" i="14"/>
  <c r="J214" i="14"/>
  <c r="J215" i="14"/>
  <c r="L228" i="14"/>
  <c r="L224" i="14"/>
  <c r="L220" i="14"/>
  <c r="L229" i="14"/>
  <c r="L225" i="14"/>
  <c r="L221" i="14"/>
  <c r="L226" i="14"/>
  <c r="L222" i="14"/>
  <c r="L227" i="14"/>
  <c r="L223" i="14"/>
  <c r="L219" i="14"/>
  <c r="L218" i="14"/>
  <c r="L214" i="14"/>
  <c r="L215" i="14"/>
  <c r="L216" i="14"/>
  <c r="L217" i="14"/>
  <c r="L213" i="14"/>
  <c r="M229" i="14"/>
  <c r="M225" i="14"/>
  <c r="M221" i="14"/>
  <c r="M226" i="14"/>
  <c r="M222" i="14"/>
  <c r="M227" i="14"/>
  <c r="M223" i="14"/>
  <c r="M219" i="14"/>
  <c r="M228" i="14"/>
  <c r="M224" i="14"/>
  <c r="M220" i="14"/>
  <c r="M215" i="14"/>
  <c r="M216" i="14"/>
  <c r="M217" i="14"/>
  <c r="M213" i="14"/>
  <c r="M218" i="14"/>
  <c r="M214" i="14"/>
  <c r="N226" i="14"/>
  <c r="N222" i="14"/>
  <c r="N227" i="14"/>
  <c r="N223" i="14"/>
  <c r="N219" i="14"/>
  <c r="N228" i="14"/>
  <c r="N224" i="14"/>
  <c r="N220" i="14"/>
  <c r="N229" i="14"/>
  <c r="N225" i="14"/>
  <c r="N221" i="14"/>
  <c r="N216" i="14"/>
  <c r="N217" i="14"/>
  <c r="N213" i="14"/>
  <c r="N218" i="14"/>
  <c r="N214" i="14"/>
  <c r="N215" i="14"/>
  <c r="O227" i="14"/>
  <c r="O223" i="14"/>
  <c r="O219" i="14"/>
  <c r="O228" i="14"/>
  <c r="O224" i="14"/>
  <c r="O220" i="14"/>
  <c r="O229" i="14"/>
  <c r="O225" i="14"/>
  <c r="O221" i="14"/>
  <c r="O226" i="14"/>
  <c r="O222" i="14"/>
  <c r="O217" i="14"/>
  <c r="O213" i="14"/>
  <c r="O218" i="14"/>
  <c r="O214" i="14"/>
  <c r="O215" i="14"/>
  <c r="O216" i="14"/>
  <c r="P228" i="14"/>
  <c r="P224" i="14"/>
  <c r="P220" i="14"/>
  <c r="P229" i="14"/>
  <c r="P225" i="14"/>
  <c r="P221" i="14"/>
  <c r="P226" i="14"/>
  <c r="P222" i="14"/>
  <c r="P227" i="14"/>
  <c r="P223" i="14"/>
  <c r="P219" i="14"/>
  <c r="P218" i="14"/>
  <c r="P214" i="14"/>
  <c r="P215" i="14"/>
  <c r="P216" i="14"/>
  <c r="P217" i="14"/>
  <c r="P213" i="14"/>
  <c r="H247" i="14"/>
  <c r="H248" i="14"/>
  <c r="H249" i="14"/>
  <c r="H245" i="14"/>
  <c r="H250" i="14"/>
  <c r="H246" i="14"/>
  <c r="H242" i="14"/>
  <c r="H238" i="14"/>
  <c r="H234" i="14"/>
  <c r="H243" i="14"/>
  <c r="H239" i="14"/>
  <c r="H235" i="14"/>
  <c r="H244" i="14"/>
  <c r="H240" i="14"/>
  <c r="H236" i="14"/>
  <c r="H241" i="14"/>
  <c r="H237" i="14"/>
  <c r="I248" i="14"/>
  <c r="I249" i="14"/>
  <c r="I245" i="14"/>
  <c r="I250" i="14"/>
  <c r="I246" i="14"/>
  <c r="I247" i="14"/>
  <c r="I243" i="14"/>
  <c r="I239" i="14"/>
  <c r="I235" i="14"/>
  <c r="I244" i="14"/>
  <c r="I240" i="14"/>
  <c r="I236" i="14"/>
  <c r="I241" i="14"/>
  <c r="I237" i="14"/>
  <c r="I242" i="14"/>
  <c r="I238" i="14"/>
  <c r="I234" i="14"/>
  <c r="J249" i="14"/>
  <c r="J245" i="14"/>
  <c r="J250" i="14"/>
  <c r="J246" i="14"/>
  <c r="J247" i="14"/>
  <c r="J248" i="14"/>
  <c r="J244" i="14"/>
  <c r="J240" i="14"/>
  <c r="J236" i="14"/>
  <c r="J241" i="14"/>
  <c r="J237" i="14"/>
  <c r="J242" i="14"/>
  <c r="J238" i="14"/>
  <c r="J234" i="14"/>
  <c r="J243" i="14"/>
  <c r="J239" i="14"/>
  <c r="J235" i="14"/>
  <c r="L247" i="14"/>
  <c r="L248" i="14"/>
  <c r="L249" i="14"/>
  <c r="L245" i="14"/>
  <c r="L250" i="14"/>
  <c r="L246" i="14"/>
  <c r="L242" i="14"/>
  <c r="L238" i="14"/>
  <c r="L234" i="14"/>
  <c r="L243" i="14"/>
  <c r="L239" i="14"/>
  <c r="L235" i="14"/>
  <c r="L244" i="14"/>
  <c r="L240" i="14"/>
  <c r="L236" i="14"/>
  <c r="L241" i="14"/>
  <c r="L237" i="14"/>
  <c r="M248" i="14"/>
  <c r="M249" i="14"/>
  <c r="M245" i="14"/>
  <c r="M250" i="14"/>
  <c r="M246" i="14"/>
  <c r="M247" i="14"/>
  <c r="M243" i="14"/>
  <c r="M239" i="14"/>
  <c r="M235" i="14"/>
  <c r="M244" i="14"/>
  <c r="M240" i="14"/>
  <c r="M236" i="14"/>
  <c r="M241" i="14"/>
  <c r="M237" i="14"/>
  <c r="M242" i="14"/>
  <c r="M238" i="14"/>
  <c r="M234" i="14"/>
  <c r="N249" i="14"/>
  <c r="N245" i="14"/>
  <c r="N250" i="14"/>
  <c r="N246" i="14"/>
  <c r="N247" i="14"/>
  <c r="N248" i="14"/>
  <c r="N244" i="14"/>
  <c r="N240" i="14"/>
  <c r="N236" i="14"/>
  <c r="N241" i="14"/>
  <c r="N237" i="14"/>
  <c r="N242" i="14"/>
  <c r="N238" i="14"/>
  <c r="N234" i="14"/>
  <c r="N243" i="14"/>
  <c r="N239" i="14"/>
  <c r="N235" i="14"/>
  <c r="O250" i="14"/>
  <c r="O246" i="14"/>
  <c r="O247" i="14"/>
  <c r="O248" i="14"/>
  <c r="O249" i="14"/>
  <c r="O245" i="14"/>
  <c r="O241" i="14"/>
  <c r="O237" i="14"/>
  <c r="O242" i="14"/>
  <c r="O238" i="14"/>
  <c r="O234" i="14"/>
  <c r="O243" i="14"/>
  <c r="O239" i="14"/>
  <c r="O235" i="14"/>
  <c r="O244" i="14"/>
  <c r="O240" i="14"/>
  <c r="O236" i="14"/>
  <c r="P247" i="14"/>
  <c r="P248" i="14"/>
  <c r="P249" i="14"/>
  <c r="P245" i="14"/>
  <c r="P250" i="14"/>
  <c r="P246" i="14"/>
  <c r="P242" i="14"/>
  <c r="P238" i="14"/>
  <c r="P234" i="14"/>
  <c r="P243" i="14"/>
  <c r="P239" i="14"/>
  <c r="P235" i="14"/>
  <c r="P244" i="14"/>
  <c r="P240" i="14"/>
  <c r="P236" i="14"/>
  <c r="P241" i="14"/>
  <c r="P237" i="14"/>
  <c r="H184" i="14"/>
  <c r="H180" i="14"/>
  <c r="H176" i="14"/>
  <c r="H172" i="14"/>
  <c r="H187" i="14"/>
  <c r="H183" i="14"/>
  <c r="H179" i="14"/>
  <c r="H175" i="14"/>
  <c r="H171" i="14"/>
  <c r="H186" i="14"/>
  <c r="H182" i="14"/>
  <c r="H178" i="14"/>
  <c r="H174" i="14"/>
  <c r="H185" i="14"/>
  <c r="H181" i="14"/>
  <c r="H177" i="14"/>
  <c r="H173" i="14"/>
  <c r="I187" i="14"/>
  <c r="I183" i="14"/>
  <c r="I179" i="14"/>
  <c r="I175" i="14"/>
  <c r="I171" i="14"/>
  <c r="I186" i="14"/>
  <c r="I182" i="14"/>
  <c r="I178" i="14"/>
  <c r="I174" i="14"/>
  <c r="I185" i="14"/>
  <c r="I181" i="14"/>
  <c r="I177" i="14"/>
  <c r="I173" i="14"/>
  <c r="I184" i="14"/>
  <c r="I180" i="14"/>
  <c r="I176" i="14"/>
  <c r="I172" i="14"/>
  <c r="J186" i="14"/>
  <c r="J182" i="14"/>
  <c r="J178" i="14"/>
  <c r="J174" i="14"/>
  <c r="J185" i="14"/>
  <c r="J181" i="14"/>
  <c r="J177" i="14"/>
  <c r="J173" i="14"/>
  <c r="J184" i="14"/>
  <c r="J180" i="14"/>
  <c r="J176" i="14"/>
  <c r="J172" i="14"/>
  <c r="J187" i="14"/>
  <c r="J183" i="14"/>
  <c r="J179" i="14"/>
  <c r="J175" i="14"/>
  <c r="J171" i="14"/>
  <c r="L184" i="14"/>
  <c r="L180" i="14"/>
  <c r="L176" i="14"/>
  <c r="L172" i="14"/>
  <c r="L187" i="14"/>
  <c r="L183" i="14"/>
  <c r="L179" i="14"/>
  <c r="L175" i="14"/>
  <c r="L171" i="14"/>
  <c r="L186" i="14"/>
  <c r="L182" i="14"/>
  <c r="L178" i="14"/>
  <c r="L174" i="14"/>
  <c r="L185" i="14"/>
  <c r="L181" i="14"/>
  <c r="L177" i="14"/>
  <c r="L173" i="14"/>
  <c r="M187" i="14"/>
  <c r="M183" i="14"/>
  <c r="M179" i="14"/>
  <c r="M175" i="14"/>
  <c r="M171" i="14"/>
  <c r="M186" i="14"/>
  <c r="M182" i="14"/>
  <c r="M178" i="14"/>
  <c r="M174" i="14"/>
  <c r="M185" i="14"/>
  <c r="M181" i="14"/>
  <c r="M177" i="14"/>
  <c r="M173" i="14"/>
  <c r="M184" i="14"/>
  <c r="M180" i="14"/>
  <c r="M176" i="14"/>
  <c r="M172" i="14"/>
  <c r="N186" i="14"/>
  <c r="N182" i="14"/>
  <c r="N178" i="14"/>
  <c r="N174" i="14"/>
  <c r="N185" i="14"/>
  <c r="N181" i="14"/>
  <c r="N177" i="14"/>
  <c r="N173" i="14"/>
  <c r="N184" i="14"/>
  <c r="N180" i="14"/>
  <c r="N176" i="14"/>
  <c r="N172" i="14"/>
  <c r="N187" i="14"/>
  <c r="N183" i="14"/>
  <c r="N179" i="14"/>
  <c r="N175" i="14"/>
  <c r="N171" i="14"/>
  <c r="O185" i="14"/>
  <c r="O181" i="14"/>
  <c r="O177" i="14"/>
  <c r="O173" i="14"/>
  <c r="O184" i="14"/>
  <c r="O180" i="14"/>
  <c r="O176" i="14"/>
  <c r="O172" i="14"/>
  <c r="O187" i="14"/>
  <c r="O183" i="14"/>
  <c r="O179" i="14"/>
  <c r="O175" i="14"/>
  <c r="O171" i="14"/>
  <c r="O186" i="14"/>
  <c r="O182" i="14"/>
  <c r="O178" i="14"/>
  <c r="O174" i="14"/>
  <c r="P184" i="14"/>
  <c r="P180" i="14"/>
  <c r="P176" i="14"/>
  <c r="P172" i="14"/>
  <c r="P187" i="14"/>
  <c r="P183" i="14"/>
  <c r="P179" i="14"/>
  <c r="P175" i="14"/>
  <c r="P171" i="14"/>
  <c r="P186" i="14"/>
  <c r="P182" i="14"/>
  <c r="P178" i="14"/>
  <c r="P174" i="14"/>
  <c r="P185" i="14"/>
  <c r="P181" i="14"/>
  <c r="P177" i="14"/>
  <c r="P173" i="14"/>
  <c r="F214" i="14"/>
  <c r="F213" i="14"/>
  <c r="F217" i="14"/>
  <c r="F225" i="14"/>
  <c r="F218" i="14"/>
  <c r="F226" i="14"/>
  <c r="F219" i="14"/>
  <c r="F227" i="14"/>
  <c r="F216" i="14"/>
  <c r="F220" i="14"/>
  <c r="AB251" i="14"/>
  <c r="AG272" i="14"/>
  <c r="AH251" i="14"/>
  <c r="AH230" i="14"/>
  <c r="AD230" i="14"/>
  <c r="AB272" i="14"/>
  <c r="AA188" i="14"/>
  <c r="Z272" i="14"/>
  <c r="AB230" i="14"/>
  <c r="AA209" i="14"/>
  <c r="Z209" i="14"/>
  <c r="AH209" i="14"/>
  <c r="AD209" i="14"/>
  <c r="AA272" i="14"/>
  <c r="AA251" i="14"/>
  <c r="Z251" i="14"/>
  <c r="AA230" i="14"/>
  <c r="Z230" i="14"/>
  <c r="AB209" i="14"/>
  <c r="AH188" i="14"/>
  <c r="AD188" i="14"/>
  <c r="AG251" i="14"/>
  <c r="AF251" i="14"/>
  <c r="AD251" i="14"/>
  <c r="AG209" i="14"/>
  <c r="AB188" i="14"/>
  <c r="Z188" i="14"/>
  <c r="AH272" i="14"/>
  <c r="AG188" i="14"/>
  <c r="AF188" i="14"/>
  <c r="AF272" i="14"/>
  <c r="AD272" i="14"/>
  <c r="AG230" i="14"/>
  <c r="AF230" i="14"/>
  <c r="AF209" i="14"/>
  <c r="J209" i="14"/>
  <c r="M251" i="14"/>
  <c r="M272" i="14"/>
  <c r="I251" i="14"/>
  <c r="I272" i="14"/>
  <c r="N230" i="14"/>
  <c r="M230" i="14"/>
  <c r="J230" i="14"/>
  <c r="I230" i="14"/>
  <c r="O209" i="14"/>
  <c r="F239" i="14"/>
  <c r="F260" i="14"/>
  <c r="O188" i="14"/>
  <c r="O230" i="14"/>
  <c r="I209" i="14"/>
  <c r="F237" i="14"/>
  <c r="F258" i="14"/>
  <c r="F248" i="14"/>
  <c r="F269" i="14"/>
  <c r="F240" i="14"/>
  <c r="F261" i="14"/>
  <c r="F247" i="14"/>
  <c r="F268" i="14"/>
  <c r="F234" i="14"/>
  <c r="F255" i="14"/>
  <c r="N188" i="14"/>
  <c r="J188" i="14"/>
  <c r="N251" i="14"/>
  <c r="J251" i="14"/>
  <c r="N209" i="14"/>
  <c r="F241" i="14"/>
  <c r="F262" i="14"/>
  <c r="F246" i="14"/>
  <c r="F267" i="14"/>
  <c r="M188" i="14"/>
  <c r="I188" i="14"/>
  <c r="P251" i="14"/>
  <c r="O251" i="14"/>
  <c r="L251" i="14"/>
  <c r="H251" i="14"/>
  <c r="M209" i="14"/>
  <c r="F238" i="14"/>
  <c r="F259" i="14"/>
  <c r="F235" i="14"/>
  <c r="F256" i="14"/>
  <c r="P188" i="14"/>
  <c r="L188" i="14"/>
  <c r="H188" i="14"/>
  <c r="P272" i="14"/>
  <c r="O272" i="14"/>
  <c r="N272" i="14"/>
  <c r="L272" i="14"/>
  <c r="J272" i="14"/>
  <c r="H272" i="14"/>
  <c r="P230" i="14"/>
  <c r="L230" i="14"/>
  <c r="H230" i="14"/>
  <c r="P209" i="14"/>
  <c r="L209" i="14"/>
  <c r="H209" i="14"/>
  <c r="F187" i="14"/>
  <c r="F173" i="14"/>
  <c r="F181" i="14"/>
  <c r="F194" i="14"/>
  <c r="F208" i="14"/>
  <c r="E29" i="13"/>
  <c r="E28" i="13"/>
  <c r="E27" i="13"/>
  <c r="E30" i="13"/>
  <c r="F215" i="14"/>
  <c r="F202" i="14"/>
  <c r="F229" i="14"/>
  <c r="E24" i="13"/>
  <c r="E22" i="13"/>
  <c r="E20" i="13"/>
  <c r="E23" i="13"/>
  <c r="E21" i="13"/>
  <c r="F250" i="14"/>
  <c r="F236" i="14"/>
  <c r="F223" i="14"/>
  <c r="D26" i="12"/>
  <c r="D28" i="12"/>
  <c r="F257" i="14"/>
  <c r="F244" i="14"/>
  <c r="F271" i="14"/>
  <c r="F265" i="14"/>
  <c r="F179" i="14"/>
  <c r="F200" i="14"/>
  <c r="F180" i="14"/>
  <c r="F182" i="14"/>
  <c r="F203" i="14"/>
  <c r="F221" i="14"/>
  <c r="F224" i="14"/>
  <c r="F201" i="14"/>
  <c r="F222" i="14"/>
  <c r="F245" i="14"/>
  <c r="F242" i="14"/>
  <c r="F266" i="14"/>
  <c r="F263" i="14"/>
  <c r="F243" i="14"/>
  <c r="F264" i="14"/>
  <c r="F186" i="14"/>
  <c r="F207" i="14"/>
  <c r="F228" i="14"/>
  <c r="F249" i="14"/>
  <c r="F270" i="14"/>
  <c r="D85" i="14"/>
  <c r="D149" i="14"/>
  <c r="D101" i="14"/>
  <c r="D165" i="14"/>
  <c r="D103" i="14"/>
  <c r="D167" i="14"/>
  <c r="D70" i="14"/>
  <c r="D134" i="14"/>
  <c r="D102" i="14"/>
  <c r="D166" i="14"/>
  <c r="D71" i="14"/>
  <c r="D135" i="14"/>
  <c r="D69" i="14"/>
  <c r="D133" i="14"/>
  <c r="D119" i="14"/>
  <c r="D118" i="14"/>
  <c r="D117" i="14"/>
  <c r="D86" i="14"/>
  <c r="D150" i="14"/>
  <c r="D87" i="14"/>
  <c r="D151" i="14"/>
  <c r="D63" i="14"/>
  <c r="D127" i="14"/>
  <c r="D79" i="14"/>
  <c r="D143" i="14"/>
  <c r="D95" i="14"/>
  <c r="D159" i="14"/>
  <c r="D111" i="14"/>
  <c r="K174" i="14"/>
  <c r="AC271" i="14"/>
  <c r="AC270" i="14"/>
  <c r="AC269" i="14"/>
  <c r="AC268" i="14"/>
  <c r="AC267" i="14"/>
  <c r="AC266" i="14"/>
  <c r="AC265" i="14"/>
  <c r="AC264" i="14"/>
  <c r="AC263" i="14"/>
  <c r="AC262" i="14"/>
  <c r="AC261" i="14"/>
  <c r="AC260" i="14"/>
  <c r="AC259" i="14"/>
  <c r="AC258" i="14"/>
  <c r="AC257" i="14"/>
  <c r="AC256" i="14"/>
  <c r="AC255" i="14"/>
  <c r="AC185" i="14"/>
  <c r="AC184" i="14"/>
  <c r="AC181" i="14"/>
  <c r="AC187" i="14"/>
  <c r="AC183" i="14"/>
  <c r="AC186" i="14"/>
  <c r="AC180" i="14"/>
  <c r="AC179" i="14"/>
  <c r="AC175" i="14"/>
  <c r="AC171" i="14"/>
  <c r="AC178" i="14"/>
  <c r="AC174" i="14"/>
  <c r="AC182" i="14"/>
  <c r="AC177" i="14"/>
  <c r="AC173" i="14"/>
  <c r="AC176" i="14"/>
  <c r="AC172" i="14"/>
  <c r="AJ203" i="14"/>
  <c r="AJ202" i="14"/>
  <c r="AJ201" i="14"/>
  <c r="AJ200" i="14"/>
  <c r="AJ199" i="14"/>
  <c r="AJ198" i="14"/>
  <c r="AJ197" i="14"/>
  <c r="AJ196" i="14"/>
  <c r="AJ208" i="14"/>
  <c r="AJ207" i="14"/>
  <c r="AJ195" i="14"/>
  <c r="AJ194" i="14"/>
  <c r="AJ193" i="14"/>
  <c r="AJ192" i="14"/>
  <c r="AJ206" i="14"/>
  <c r="AJ205" i="14"/>
  <c r="AJ204" i="14"/>
  <c r="AC199" i="14"/>
  <c r="AC198" i="14"/>
  <c r="AC197" i="14"/>
  <c r="AC196" i="14"/>
  <c r="AC208" i="14"/>
  <c r="AC207" i="14"/>
  <c r="AC195" i="14"/>
  <c r="AC194" i="14"/>
  <c r="AC193" i="14"/>
  <c r="AC192" i="14"/>
  <c r="AC206" i="14"/>
  <c r="AC205" i="14"/>
  <c r="AC204" i="14"/>
  <c r="AC203" i="14"/>
  <c r="AC202" i="14"/>
  <c r="AC201" i="14"/>
  <c r="AC200" i="14"/>
  <c r="R171" i="14"/>
  <c r="AJ269" i="14"/>
  <c r="AJ265" i="14"/>
  <c r="AJ261" i="14"/>
  <c r="AJ257" i="14"/>
  <c r="AJ270" i="14"/>
  <c r="AJ266" i="14"/>
  <c r="AJ262" i="14"/>
  <c r="AJ258" i="14"/>
  <c r="AJ271" i="14"/>
  <c r="AJ267" i="14"/>
  <c r="AJ263" i="14"/>
  <c r="AJ259" i="14"/>
  <c r="AJ255" i="14"/>
  <c r="AJ268" i="14"/>
  <c r="AJ264" i="14"/>
  <c r="AJ260" i="14"/>
  <c r="AJ256" i="14"/>
  <c r="AJ186" i="14"/>
  <c r="AJ185" i="14"/>
  <c r="AJ182" i="14"/>
  <c r="AJ184" i="14"/>
  <c r="AJ187" i="14"/>
  <c r="AJ183" i="14"/>
  <c r="AJ180" i="14"/>
  <c r="AJ176" i="14"/>
  <c r="AJ172" i="14"/>
  <c r="AJ181" i="14"/>
  <c r="AJ179" i="14"/>
  <c r="AJ175" i="14"/>
  <c r="AJ171" i="14"/>
  <c r="AJ178" i="14"/>
  <c r="AJ174" i="14"/>
  <c r="AJ177" i="14"/>
  <c r="AJ173" i="14"/>
  <c r="R234" i="14"/>
  <c r="AJ249" i="14"/>
  <c r="AJ248" i="14"/>
  <c r="AJ247" i="14"/>
  <c r="AJ246" i="14"/>
  <c r="AJ245" i="14"/>
  <c r="AJ244" i="14"/>
  <c r="AJ243" i="14"/>
  <c r="AJ242" i="14"/>
  <c r="AJ250" i="14"/>
  <c r="AJ241" i="14"/>
  <c r="AJ240" i="14"/>
  <c r="AJ239" i="14"/>
  <c r="AJ238" i="14"/>
  <c r="AJ237" i="14"/>
  <c r="AJ236" i="14"/>
  <c r="AJ235" i="14"/>
  <c r="AJ234" i="14"/>
  <c r="AI220" i="14"/>
  <c r="AI219" i="14"/>
  <c r="AI229" i="14"/>
  <c r="AI228" i="14"/>
  <c r="AI227" i="14"/>
  <c r="AI226" i="14"/>
  <c r="AI225" i="14"/>
  <c r="AI224" i="14"/>
  <c r="AI223" i="14"/>
  <c r="AI222" i="14"/>
  <c r="AI221" i="14"/>
  <c r="AI217" i="14"/>
  <c r="AI216" i="14"/>
  <c r="AI215" i="14"/>
  <c r="AI214" i="14"/>
  <c r="AI213" i="14"/>
  <c r="AI218" i="14"/>
  <c r="AK271" i="14"/>
  <c r="AK270" i="14"/>
  <c r="AK269" i="14"/>
  <c r="AK268" i="14"/>
  <c r="AK267" i="14"/>
  <c r="AK266" i="14"/>
  <c r="AK265" i="14"/>
  <c r="AK264" i="14"/>
  <c r="AK263" i="14"/>
  <c r="AK262" i="14"/>
  <c r="AK261" i="14"/>
  <c r="AK260" i="14"/>
  <c r="AK259" i="14"/>
  <c r="AK258" i="14"/>
  <c r="AK257" i="14"/>
  <c r="AK256" i="14"/>
  <c r="AK255" i="14"/>
  <c r="AK185" i="14"/>
  <c r="AK182" i="14"/>
  <c r="AK184" i="14"/>
  <c r="AK181" i="14"/>
  <c r="AK187" i="14"/>
  <c r="AK183" i="14"/>
  <c r="AK186" i="14"/>
  <c r="AK180" i="14"/>
  <c r="AK179" i="14"/>
  <c r="AK175" i="14"/>
  <c r="AK171" i="14"/>
  <c r="AK178" i="14"/>
  <c r="AK174" i="14"/>
  <c r="AK177" i="14"/>
  <c r="AK173" i="14"/>
  <c r="AK176" i="14"/>
  <c r="AK172" i="14"/>
  <c r="AC245" i="14"/>
  <c r="AC244" i="14"/>
  <c r="AC250" i="14"/>
  <c r="AC247" i="14"/>
  <c r="AC248" i="14"/>
  <c r="AC243" i="14"/>
  <c r="AC241" i="14"/>
  <c r="AC240" i="14"/>
  <c r="AC239" i="14"/>
  <c r="AC238" i="14"/>
  <c r="AC249" i="14"/>
  <c r="AC237" i="14"/>
  <c r="AC236" i="14"/>
  <c r="AC235" i="14"/>
  <c r="AC234" i="14"/>
  <c r="AC246" i="14"/>
  <c r="AC242" i="14"/>
  <c r="R213" i="14"/>
  <c r="AJ229" i="14"/>
  <c r="AJ228" i="14"/>
  <c r="AJ227" i="14"/>
  <c r="AJ226" i="14"/>
  <c r="AJ225" i="14"/>
  <c r="AJ224" i="14"/>
  <c r="AJ223" i="14"/>
  <c r="AJ222" i="14"/>
  <c r="AJ221" i="14"/>
  <c r="AJ220" i="14"/>
  <c r="AJ219" i="14"/>
  <c r="AJ218" i="14"/>
  <c r="AJ217" i="14"/>
  <c r="AJ216" i="14"/>
  <c r="AJ215" i="14"/>
  <c r="AJ214" i="14"/>
  <c r="AJ213" i="14"/>
  <c r="AI206" i="14"/>
  <c r="AI205" i="14"/>
  <c r="AI204" i="14"/>
  <c r="AI203" i="14"/>
  <c r="AI202" i="14"/>
  <c r="AI201" i="14"/>
  <c r="AI200" i="14"/>
  <c r="AI199" i="14"/>
  <c r="AI198" i="14"/>
  <c r="AI197" i="14"/>
  <c r="AI196" i="14"/>
  <c r="AI208" i="14"/>
  <c r="AI207" i="14"/>
  <c r="AI195" i="14"/>
  <c r="AI194" i="14"/>
  <c r="AI193" i="14"/>
  <c r="AI192" i="14"/>
  <c r="AK245" i="14"/>
  <c r="AK244" i="14"/>
  <c r="AK243" i="14"/>
  <c r="AK241" i="14"/>
  <c r="AK250" i="14"/>
  <c r="AK249" i="14"/>
  <c r="AK246" i="14"/>
  <c r="AK240" i="14"/>
  <c r="AK239" i="14"/>
  <c r="AK238" i="14"/>
  <c r="AK247" i="14"/>
  <c r="AK237" i="14"/>
  <c r="AK236" i="14"/>
  <c r="AK235" i="14"/>
  <c r="AK234" i="14"/>
  <c r="AK248" i="14"/>
  <c r="AK242" i="14"/>
  <c r="AK228" i="14"/>
  <c r="AK227" i="14"/>
  <c r="AK226" i="14"/>
  <c r="AK225" i="14"/>
  <c r="AK224" i="14"/>
  <c r="AK223" i="14"/>
  <c r="AK222" i="14"/>
  <c r="AK221" i="14"/>
  <c r="AK220" i="14"/>
  <c r="AK219" i="14"/>
  <c r="AK229" i="14"/>
  <c r="AK217" i="14"/>
  <c r="AK216" i="14"/>
  <c r="AK215" i="14"/>
  <c r="AK214" i="14"/>
  <c r="AK213" i="14"/>
  <c r="AK218" i="14"/>
  <c r="AC228" i="14"/>
  <c r="AC227" i="14"/>
  <c r="AC226" i="14"/>
  <c r="AC225" i="14"/>
  <c r="AC224" i="14"/>
  <c r="AC223" i="14"/>
  <c r="AC222" i="14"/>
  <c r="AC221" i="14"/>
  <c r="AC220" i="14"/>
  <c r="AC229" i="14"/>
  <c r="AC217" i="14"/>
  <c r="AC216" i="14"/>
  <c r="AC215" i="14"/>
  <c r="W215" i="14"/>
  <c r="Y215" i="14"/>
  <c r="AC214" i="14"/>
  <c r="AC213" i="14"/>
  <c r="AC219" i="14"/>
  <c r="AC218" i="14"/>
  <c r="Q255" i="14"/>
  <c r="AI271" i="14"/>
  <c r="AI270" i="14"/>
  <c r="AI269" i="14"/>
  <c r="AI268" i="14"/>
  <c r="AI267" i="14"/>
  <c r="AI266" i="14"/>
  <c r="AI265" i="14"/>
  <c r="AI264" i="14"/>
  <c r="AI263" i="14"/>
  <c r="AI262" i="14"/>
  <c r="AI261" i="14"/>
  <c r="AI260" i="14"/>
  <c r="AI259" i="14"/>
  <c r="AI258" i="14"/>
  <c r="AI257" i="14"/>
  <c r="AI256" i="14"/>
  <c r="AI255" i="14"/>
  <c r="AI187" i="14"/>
  <c r="AI183" i="14"/>
  <c r="AI186" i="14"/>
  <c r="AI185" i="14"/>
  <c r="AI182" i="14"/>
  <c r="AI184" i="14"/>
  <c r="AI181" i="14"/>
  <c r="AI177" i="14"/>
  <c r="AI173" i="14"/>
  <c r="AI180" i="14"/>
  <c r="AI176" i="14"/>
  <c r="AI172" i="14"/>
  <c r="AI179" i="14"/>
  <c r="AI175" i="14"/>
  <c r="AI171" i="14"/>
  <c r="AI178" i="14"/>
  <c r="AI174" i="14"/>
  <c r="AK199" i="14"/>
  <c r="AK198" i="14"/>
  <c r="AK197" i="14"/>
  <c r="AK196" i="14"/>
  <c r="AK208" i="14"/>
  <c r="AK207" i="14"/>
  <c r="AK195" i="14"/>
  <c r="AK194" i="14"/>
  <c r="AK193" i="14"/>
  <c r="AK192" i="14"/>
  <c r="AK206" i="14"/>
  <c r="AK205" i="14"/>
  <c r="AK204" i="14"/>
  <c r="AK203" i="14"/>
  <c r="AK202" i="14"/>
  <c r="AK201" i="14"/>
  <c r="AK200" i="14"/>
  <c r="Q241" i="14"/>
  <c r="AI250" i="14"/>
  <c r="AI249" i="14"/>
  <c r="AI248" i="14"/>
  <c r="AI247" i="14"/>
  <c r="AI246" i="14"/>
  <c r="AI245" i="14"/>
  <c r="AI244" i="14"/>
  <c r="AI243" i="14"/>
  <c r="AI242" i="14"/>
  <c r="AI237" i="14"/>
  <c r="AI236" i="14"/>
  <c r="AI235" i="14"/>
  <c r="AI234" i="14"/>
  <c r="AI241" i="14"/>
  <c r="AI240" i="14"/>
  <c r="AI239" i="14"/>
  <c r="AI238" i="14"/>
  <c r="K171" i="14"/>
  <c r="R255" i="14"/>
  <c r="K219" i="14"/>
  <c r="K217" i="14"/>
  <c r="K218" i="14"/>
  <c r="K222" i="14"/>
  <c r="K214" i="14"/>
  <c r="K215" i="14"/>
  <c r="K220" i="14"/>
  <c r="K223" i="14"/>
  <c r="K224" i="14"/>
  <c r="K229" i="14"/>
  <c r="K226" i="14"/>
  <c r="K227" i="14"/>
  <c r="K228" i="14"/>
  <c r="K225" i="14"/>
  <c r="K213" i="14"/>
  <c r="K216" i="14"/>
  <c r="K221" i="14"/>
  <c r="K206" i="14"/>
  <c r="K193" i="14"/>
  <c r="K197" i="14"/>
  <c r="K195" i="14"/>
  <c r="K208" i="14"/>
  <c r="K203" i="14"/>
  <c r="K196" i="14"/>
  <c r="K204" i="14"/>
  <c r="K205" i="14"/>
  <c r="K198" i="14"/>
  <c r="K194" i="14"/>
  <c r="K192" i="14"/>
  <c r="K207" i="14"/>
  <c r="K199" i="14"/>
  <c r="K202" i="14"/>
  <c r="K201" i="14"/>
  <c r="K200" i="14"/>
  <c r="S214" i="14"/>
  <c r="S219" i="14"/>
  <c r="S229" i="14"/>
  <c r="S222" i="14"/>
  <c r="S215" i="14"/>
  <c r="S228" i="14"/>
  <c r="S225" i="14"/>
  <c r="S217" i="14"/>
  <c r="S216" i="14"/>
  <c r="S227" i="14"/>
  <c r="S224" i="14"/>
  <c r="S221" i="14"/>
  <c r="S218" i="14"/>
  <c r="S223" i="14"/>
  <c r="S220" i="14"/>
  <c r="S226" i="14"/>
  <c r="S213" i="14"/>
  <c r="K235" i="14"/>
  <c r="K239" i="14"/>
  <c r="K238" i="14"/>
  <c r="K250" i="14"/>
  <c r="K236" i="14"/>
  <c r="K243" i="14"/>
  <c r="K240" i="14"/>
  <c r="K242" i="14"/>
  <c r="K241" i="14"/>
  <c r="K247" i="14"/>
  <c r="K248" i="14"/>
  <c r="K249" i="14"/>
  <c r="K246" i="14"/>
  <c r="K237" i="14"/>
  <c r="K245" i="14"/>
  <c r="K234" i="14"/>
  <c r="K244" i="14"/>
  <c r="K187" i="14"/>
  <c r="K179" i="14"/>
  <c r="K181" i="14"/>
  <c r="K186" i="14"/>
  <c r="S268" i="14"/>
  <c r="S179" i="14"/>
  <c r="S256" i="14"/>
  <c r="S184" i="14"/>
  <c r="S260" i="14"/>
  <c r="S185" i="14"/>
  <c r="S264" i="14"/>
  <c r="S180" i="14"/>
  <c r="S171" i="14"/>
  <c r="S173" i="14"/>
  <c r="S182" i="14"/>
  <c r="S259" i="14"/>
  <c r="S174" i="14"/>
  <c r="S263" i="14"/>
  <c r="S181" i="14"/>
  <c r="S267" i="14"/>
  <c r="S186" i="14"/>
  <c r="S255" i="14"/>
  <c r="S271" i="14"/>
  <c r="S183" i="14"/>
  <c r="S172" i="14"/>
  <c r="S176" i="14"/>
  <c r="S175" i="14"/>
  <c r="S177" i="14"/>
  <c r="S178" i="14"/>
  <c r="S187" i="14"/>
  <c r="S269" i="14"/>
  <c r="S270" i="14"/>
  <c r="S257" i="14"/>
  <c r="S258" i="14"/>
  <c r="S261" i="14"/>
  <c r="S262" i="14"/>
  <c r="S265" i="14"/>
  <c r="S266" i="14"/>
  <c r="Q208" i="14"/>
  <c r="Q205" i="14"/>
  <c r="Q206" i="14"/>
  <c r="Q207" i="14"/>
  <c r="Q204" i="14"/>
  <c r="Q201" i="14"/>
  <c r="Q202" i="14"/>
  <c r="Q203" i="14"/>
  <c r="Q200" i="14"/>
  <c r="Q197" i="14"/>
  <c r="Q198" i="14"/>
  <c r="Q199" i="14"/>
  <c r="Q196" i="14"/>
  <c r="Q193" i="14"/>
  <c r="Q194" i="14"/>
  <c r="Q195" i="14"/>
  <c r="Q192" i="14"/>
  <c r="R193" i="14"/>
  <c r="R194" i="14"/>
  <c r="R195" i="14"/>
  <c r="R196" i="14"/>
  <c r="R192" i="14"/>
  <c r="R205" i="14"/>
  <c r="R206" i="14"/>
  <c r="R207" i="14"/>
  <c r="R208" i="14"/>
  <c r="R201" i="14"/>
  <c r="R202" i="14"/>
  <c r="R203" i="14"/>
  <c r="R204" i="14"/>
  <c r="R197" i="14"/>
  <c r="R198" i="14"/>
  <c r="R199" i="14"/>
  <c r="R200" i="14"/>
  <c r="K184" i="14"/>
  <c r="K173" i="14"/>
  <c r="R214" i="14"/>
  <c r="R223" i="14"/>
  <c r="R220" i="14"/>
  <c r="R216" i="14"/>
  <c r="R217" i="14"/>
  <c r="R226" i="14"/>
  <c r="R219" i="14"/>
  <c r="R229" i="14"/>
  <c r="R225" i="14"/>
  <c r="R215" i="14"/>
  <c r="R222" i="14"/>
  <c r="R228" i="14"/>
  <c r="R218" i="14"/>
  <c r="R227" i="14"/>
  <c r="R224" i="14"/>
  <c r="R221" i="14"/>
  <c r="S235" i="14"/>
  <c r="S247" i="14"/>
  <c r="S244" i="14"/>
  <c r="S238" i="14"/>
  <c r="S250" i="14"/>
  <c r="S248" i="14"/>
  <c r="S241" i="14"/>
  <c r="S240" i="14"/>
  <c r="S236" i="14"/>
  <c r="S249" i="14"/>
  <c r="S237" i="14"/>
  <c r="S243" i="14"/>
  <c r="S234" i="14"/>
  <c r="S239" i="14"/>
  <c r="S246" i="14"/>
  <c r="S245" i="14"/>
  <c r="S242" i="14"/>
  <c r="Q216" i="14"/>
  <c r="Q229" i="14"/>
  <c r="Q222" i="14"/>
  <c r="Q228" i="14"/>
  <c r="Q224" i="14"/>
  <c r="Q214" i="14"/>
  <c r="Q225" i="14"/>
  <c r="Q227" i="14"/>
  <c r="Q220" i="14"/>
  <c r="Q217" i="14"/>
  <c r="Q221" i="14"/>
  <c r="Q223" i="14"/>
  <c r="Q218" i="14"/>
  <c r="Q226" i="14"/>
  <c r="Q219" i="14"/>
  <c r="Q215" i="14"/>
  <c r="Q213" i="14"/>
  <c r="K257" i="14"/>
  <c r="K262" i="14"/>
  <c r="K266" i="14"/>
  <c r="K270" i="14"/>
  <c r="K271" i="14"/>
  <c r="K261" i="14"/>
  <c r="K265" i="14"/>
  <c r="K269" i="14"/>
  <c r="K268" i="14"/>
  <c r="K256" i="14"/>
  <c r="K260" i="14"/>
  <c r="K264" i="14"/>
  <c r="K185" i="14"/>
  <c r="K258" i="14"/>
  <c r="K259" i="14"/>
  <c r="K263" i="14"/>
  <c r="K267" i="14"/>
  <c r="K255" i="14"/>
  <c r="K178" i="14"/>
  <c r="Q264" i="14"/>
  <c r="Q179" i="14"/>
  <c r="Q271" i="14"/>
  <c r="Q187" i="14"/>
  <c r="Q256" i="14"/>
  <c r="Q182" i="14"/>
  <c r="Q260" i="14"/>
  <c r="Q172" i="14"/>
  <c r="Q267" i="14"/>
  <c r="Q175" i="14"/>
  <c r="Q268" i="14"/>
  <c r="Q178" i="14"/>
  <c r="Q259" i="14"/>
  <c r="Q173" i="14"/>
  <c r="Q263" i="14"/>
  <c r="Q174" i="14"/>
  <c r="Q184" i="14"/>
  <c r="Q176" i="14"/>
  <c r="Q183" i="14"/>
  <c r="Q180" i="14"/>
  <c r="Q186" i="14"/>
  <c r="Q177" i="14"/>
  <c r="Q185" i="14"/>
  <c r="Q181" i="14"/>
  <c r="Q269" i="14"/>
  <c r="Q270" i="14"/>
  <c r="Q257" i="14"/>
  <c r="Q258" i="14"/>
  <c r="Q261" i="14"/>
  <c r="Q262" i="14"/>
  <c r="Q265" i="14"/>
  <c r="Q266" i="14"/>
  <c r="Q171" i="14"/>
  <c r="R268" i="14"/>
  <c r="R178" i="14"/>
  <c r="R256" i="14"/>
  <c r="R182" i="14"/>
  <c r="R260" i="14"/>
  <c r="R177" i="14"/>
  <c r="R264" i="14"/>
  <c r="R172" i="14"/>
  <c r="R267" i="14"/>
  <c r="R183" i="14"/>
  <c r="R271" i="14"/>
  <c r="R173" i="14"/>
  <c r="R259" i="14"/>
  <c r="R179" i="14"/>
  <c r="R263" i="14"/>
  <c r="R181" i="14"/>
  <c r="R187" i="14"/>
  <c r="R176" i="14"/>
  <c r="R186" i="14"/>
  <c r="R175" i="14"/>
  <c r="R185" i="14"/>
  <c r="R174" i="14"/>
  <c r="R184" i="14"/>
  <c r="R180" i="14"/>
  <c r="R269" i="14"/>
  <c r="R270" i="14"/>
  <c r="R257" i="14"/>
  <c r="R258" i="14"/>
  <c r="R261" i="14"/>
  <c r="R262" i="14"/>
  <c r="R265" i="14"/>
  <c r="R266" i="14"/>
  <c r="S198" i="14"/>
  <c r="S199" i="14"/>
  <c r="S200" i="14"/>
  <c r="S197" i="14"/>
  <c r="S194" i="14"/>
  <c r="S195" i="14"/>
  <c r="S196" i="14"/>
  <c r="S193" i="14"/>
  <c r="S192" i="14"/>
  <c r="S206" i="14"/>
  <c r="S207" i="14"/>
  <c r="S208" i="14"/>
  <c r="S205" i="14"/>
  <c r="S202" i="14"/>
  <c r="S203" i="14"/>
  <c r="S204" i="14"/>
  <c r="S201" i="14"/>
  <c r="K182" i="14"/>
  <c r="K177" i="14"/>
  <c r="K180" i="14"/>
  <c r="K176" i="14"/>
  <c r="K183" i="14"/>
  <c r="K172" i="14"/>
  <c r="R239" i="14"/>
  <c r="R246" i="14"/>
  <c r="R240" i="14"/>
  <c r="R242" i="14"/>
  <c r="R238" i="14"/>
  <c r="R249" i="14"/>
  <c r="R247" i="14"/>
  <c r="R236" i="14"/>
  <c r="R241" i="14"/>
  <c r="R235" i="14"/>
  <c r="R245" i="14"/>
  <c r="R248" i="14"/>
  <c r="R243" i="14"/>
  <c r="R250" i="14"/>
  <c r="R244" i="14"/>
  <c r="R237" i="14"/>
  <c r="K175" i="14"/>
  <c r="Q236" i="14"/>
  <c r="Q239" i="14"/>
  <c r="Q250" i="14"/>
  <c r="Q238" i="14"/>
  <c r="Q240" i="14"/>
  <c r="Q243" i="14"/>
  <c r="Q245" i="14"/>
  <c r="Q242" i="14"/>
  <c r="Q234" i="14"/>
  <c r="Q244" i="14"/>
  <c r="Q247" i="14"/>
  <c r="Q249" i="14"/>
  <c r="Q237" i="14"/>
  <c r="Q235" i="14"/>
  <c r="Q246" i="14"/>
  <c r="Q248" i="14"/>
  <c r="W216" i="14"/>
  <c r="Y216" i="14"/>
  <c r="E183" i="14"/>
  <c r="W183" i="14"/>
  <c r="E180" i="14"/>
  <c r="W180" i="14"/>
  <c r="AI272" i="14"/>
  <c r="W219" i="14"/>
  <c r="Y219" i="14"/>
  <c r="W217" i="14"/>
  <c r="Y217" i="14"/>
  <c r="W229" i="14"/>
  <c r="Y229" i="14"/>
  <c r="W218" i="14"/>
  <c r="Y218" i="14"/>
  <c r="W220" i="14"/>
  <c r="Y220" i="14"/>
  <c r="W224" i="14"/>
  <c r="Y224" i="14"/>
  <c r="W228" i="14"/>
  <c r="Y228" i="14"/>
  <c r="W222" i="14"/>
  <c r="Y222" i="14"/>
  <c r="W226" i="14"/>
  <c r="Y226" i="14"/>
  <c r="W214" i="14"/>
  <c r="Y214" i="14"/>
  <c r="W223" i="14"/>
  <c r="Y223" i="14"/>
  <c r="W227" i="14"/>
  <c r="Y227" i="14"/>
  <c r="AK230" i="14"/>
  <c r="AI230" i="14"/>
  <c r="AJ251" i="14"/>
  <c r="AC272" i="14"/>
  <c r="AK251" i="14"/>
  <c r="AJ230" i="14"/>
  <c r="AC251" i="14"/>
  <c r="W234" i="14"/>
  <c r="W249" i="14"/>
  <c r="W241" i="14"/>
  <c r="W250" i="14"/>
  <c r="AK272" i="14"/>
  <c r="AJ188" i="14"/>
  <c r="W201" i="14"/>
  <c r="Y201" i="14"/>
  <c r="W205" i="14"/>
  <c r="Y205" i="14"/>
  <c r="W194" i="14"/>
  <c r="Y194" i="14"/>
  <c r="W196" i="14"/>
  <c r="Y196" i="14"/>
  <c r="AC188" i="14"/>
  <c r="W221" i="14"/>
  <c r="Y221" i="14"/>
  <c r="W225" i="14"/>
  <c r="Y225" i="14"/>
  <c r="W235" i="14"/>
  <c r="W238" i="14"/>
  <c r="W243" i="14"/>
  <c r="W244" i="14"/>
  <c r="AK188" i="14"/>
  <c r="AJ272" i="14"/>
  <c r="W202" i="14"/>
  <c r="Y202" i="14"/>
  <c r="W206" i="14"/>
  <c r="Y206" i="14"/>
  <c r="W195" i="14"/>
  <c r="Y195" i="14"/>
  <c r="W197" i="14"/>
  <c r="Y197" i="14"/>
  <c r="AI251" i="14"/>
  <c r="AC230" i="14"/>
  <c r="W213" i="14"/>
  <c r="W242" i="14"/>
  <c r="W236" i="14"/>
  <c r="W239" i="14"/>
  <c r="W248" i="14"/>
  <c r="W245" i="14"/>
  <c r="W203" i="14"/>
  <c r="Y203" i="14"/>
  <c r="AC209" i="14"/>
  <c r="W192" i="14"/>
  <c r="W207" i="14"/>
  <c r="Y207" i="14"/>
  <c r="W198" i="14"/>
  <c r="Y198" i="14"/>
  <c r="E176" i="14"/>
  <c r="AK209" i="14"/>
  <c r="AI188" i="14"/>
  <c r="AI209" i="14"/>
  <c r="W246" i="14"/>
  <c r="W237" i="14"/>
  <c r="W240" i="14"/>
  <c r="W247" i="14"/>
  <c r="W200" i="14"/>
  <c r="Y200" i="14"/>
  <c r="W204" i="14"/>
  <c r="Y204" i="14"/>
  <c r="W193" i="14"/>
  <c r="Y193" i="14"/>
  <c r="W208" i="14"/>
  <c r="Y208" i="14"/>
  <c r="W199" i="14"/>
  <c r="Y199" i="14"/>
  <c r="AJ209" i="14"/>
  <c r="E182" i="14"/>
  <c r="E175" i="14"/>
  <c r="E172" i="14"/>
  <c r="E177" i="14"/>
  <c r="R251" i="14"/>
  <c r="R188" i="14"/>
  <c r="Q272" i="14"/>
  <c r="R272" i="14"/>
  <c r="E174" i="14"/>
  <c r="R230" i="14"/>
  <c r="Q188" i="14"/>
  <c r="Q230" i="14"/>
  <c r="E184" i="14"/>
  <c r="S188" i="14"/>
  <c r="E187" i="14"/>
  <c r="E237" i="14"/>
  <c r="E247" i="14"/>
  <c r="E243" i="14"/>
  <c r="E239" i="14"/>
  <c r="E199" i="14"/>
  <c r="G199" i="14"/>
  <c r="E198" i="14"/>
  <c r="G198" i="14"/>
  <c r="E203" i="14"/>
  <c r="G203" i="14"/>
  <c r="E193" i="14"/>
  <c r="G193" i="14"/>
  <c r="E216" i="14"/>
  <c r="G216" i="14"/>
  <c r="E227" i="14"/>
  <c r="G227" i="14"/>
  <c r="E223" i="14"/>
  <c r="G223" i="14"/>
  <c r="E222" i="14"/>
  <c r="G222" i="14"/>
  <c r="E178" i="14"/>
  <c r="S251" i="14"/>
  <c r="R209" i="14"/>
  <c r="E186" i="14"/>
  <c r="E171" i="14"/>
  <c r="W171" i="14"/>
  <c r="E244" i="14"/>
  <c r="E246" i="14"/>
  <c r="E241" i="14"/>
  <c r="E236" i="14"/>
  <c r="E235" i="14"/>
  <c r="E200" i="14"/>
  <c r="G200" i="14"/>
  <c r="E207" i="14"/>
  <c r="G207" i="14"/>
  <c r="E205" i="14"/>
  <c r="G205" i="14"/>
  <c r="E208" i="14"/>
  <c r="G208" i="14"/>
  <c r="E206" i="14"/>
  <c r="G206" i="14"/>
  <c r="K230" i="14"/>
  <c r="E213" i="14"/>
  <c r="E226" i="14"/>
  <c r="G226" i="14"/>
  <c r="E220" i="14"/>
  <c r="G220" i="14"/>
  <c r="E218" i="14"/>
  <c r="G218" i="14"/>
  <c r="K272" i="14"/>
  <c r="Q209" i="14"/>
  <c r="E181" i="14"/>
  <c r="E234" i="14"/>
  <c r="K251" i="14"/>
  <c r="E249" i="14"/>
  <c r="E242" i="14"/>
  <c r="E250" i="14"/>
  <c r="S230" i="14"/>
  <c r="E201" i="14"/>
  <c r="G201" i="14"/>
  <c r="K209" i="14"/>
  <c r="E192" i="14"/>
  <c r="E204" i="14"/>
  <c r="G204" i="14"/>
  <c r="E195" i="14"/>
  <c r="G195" i="14"/>
  <c r="K188" i="14"/>
  <c r="E225" i="14"/>
  <c r="G225" i="14"/>
  <c r="E229" i="14"/>
  <c r="G229" i="14"/>
  <c r="E215" i="14"/>
  <c r="G215" i="14"/>
  <c r="E217" i="14"/>
  <c r="G217" i="14"/>
  <c r="Q251" i="14"/>
  <c r="S209" i="14"/>
  <c r="E185" i="14"/>
  <c r="E173" i="14"/>
  <c r="S272" i="14"/>
  <c r="E179" i="14"/>
  <c r="E245" i="14"/>
  <c r="E248" i="14"/>
  <c r="E240" i="14"/>
  <c r="E238" i="14"/>
  <c r="E202" i="14"/>
  <c r="G202" i="14"/>
  <c r="E194" i="14"/>
  <c r="G194" i="14"/>
  <c r="E196" i="14"/>
  <c r="G196" i="14"/>
  <c r="E197" i="14"/>
  <c r="G197" i="14"/>
  <c r="E221" i="14"/>
  <c r="G221" i="14"/>
  <c r="E228" i="14"/>
  <c r="G228" i="14"/>
  <c r="E224" i="14"/>
  <c r="G224" i="14"/>
  <c r="E214" i="14"/>
  <c r="G214" i="14"/>
  <c r="E219" i="14"/>
  <c r="G219" i="14"/>
  <c r="G183" i="14"/>
  <c r="Y180" i="14"/>
  <c r="Y183" i="14"/>
  <c r="G180" i="14"/>
  <c r="G186" i="14"/>
  <c r="W186" i="14"/>
  <c r="G187" i="14"/>
  <c r="W187" i="14"/>
  <c r="G172" i="14"/>
  <c r="W172" i="14"/>
  <c r="W267" i="14"/>
  <c r="Y267" i="14"/>
  <c r="Y246" i="14"/>
  <c r="G176" i="14"/>
  <c r="W176" i="14"/>
  <c r="W266" i="14"/>
  <c r="Y266" i="14"/>
  <c r="Y245" i="14"/>
  <c r="W263" i="14"/>
  <c r="Y263" i="14"/>
  <c r="Y242" i="14"/>
  <c r="W259" i="14"/>
  <c r="Y259" i="14"/>
  <c r="Y238" i="14"/>
  <c r="W262" i="14"/>
  <c r="Y262" i="14"/>
  <c r="Y241" i="14"/>
  <c r="G179" i="14"/>
  <c r="W179" i="14"/>
  <c r="G173" i="14"/>
  <c r="W173" i="14"/>
  <c r="G181" i="14"/>
  <c r="W181" i="14"/>
  <c r="G175" i="14"/>
  <c r="W175" i="14"/>
  <c r="W268" i="14"/>
  <c r="Y268" i="14"/>
  <c r="Y247" i="14"/>
  <c r="W209" i="14"/>
  <c r="Y192" i="14"/>
  <c r="Y209" i="14"/>
  <c r="D30" i="14"/>
  <c r="W269" i="14"/>
  <c r="Y269" i="14"/>
  <c r="Y248" i="14"/>
  <c r="W230" i="14"/>
  <c r="Y213" i="14"/>
  <c r="Y230" i="14"/>
  <c r="D31" i="14"/>
  <c r="W256" i="14"/>
  <c r="Y256" i="14"/>
  <c r="Y235" i="14"/>
  <c r="W270" i="14"/>
  <c r="Y270" i="14"/>
  <c r="Y249" i="14"/>
  <c r="G185" i="14"/>
  <c r="W185" i="14"/>
  <c r="G184" i="14"/>
  <c r="W184" i="14"/>
  <c r="G174" i="14"/>
  <c r="W174" i="14"/>
  <c r="G182" i="14"/>
  <c r="W182" i="14"/>
  <c r="W261" i="14"/>
  <c r="Y261" i="14"/>
  <c r="Y240" i="14"/>
  <c r="W260" i="14"/>
  <c r="Y260" i="14"/>
  <c r="Y239" i="14"/>
  <c r="W265" i="14"/>
  <c r="Y244" i="14"/>
  <c r="W255" i="14"/>
  <c r="Y255" i="14"/>
  <c r="W251" i="14"/>
  <c r="Y234" i="14"/>
  <c r="Y171" i="14"/>
  <c r="G178" i="14"/>
  <c r="W178" i="14"/>
  <c r="G177" i="14"/>
  <c r="W177" i="14"/>
  <c r="W258" i="14"/>
  <c r="Y258" i="14"/>
  <c r="Y237" i="14"/>
  <c r="W257" i="14"/>
  <c r="Y257" i="14"/>
  <c r="Y236" i="14"/>
  <c r="W264" i="14"/>
  <c r="Y264" i="14"/>
  <c r="Y243" i="14"/>
  <c r="W271" i="14"/>
  <c r="Y271" i="14"/>
  <c r="Y250" i="14"/>
  <c r="E209" i="14"/>
  <c r="G192" i="14"/>
  <c r="G209" i="14"/>
  <c r="D23" i="14"/>
  <c r="E269" i="14"/>
  <c r="G269" i="14"/>
  <c r="G248" i="14"/>
  <c r="E263" i="14"/>
  <c r="G263" i="14"/>
  <c r="G242" i="14"/>
  <c r="E267" i="14"/>
  <c r="G267" i="14"/>
  <c r="G246" i="14"/>
  <c r="E264" i="14"/>
  <c r="G264" i="14"/>
  <c r="G243" i="14"/>
  <c r="E270" i="14"/>
  <c r="G270" i="14"/>
  <c r="G249" i="14"/>
  <c r="E256" i="14"/>
  <c r="G256" i="14"/>
  <c r="G235" i="14"/>
  <c r="E265" i="14"/>
  <c r="G265" i="14"/>
  <c r="G244" i="14"/>
  <c r="G247" i="14"/>
  <c r="E268" i="14"/>
  <c r="G268" i="14"/>
  <c r="E266" i="14"/>
  <c r="G266" i="14"/>
  <c r="G245" i="14"/>
  <c r="E259" i="14"/>
  <c r="G259" i="14"/>
  <c r="G238" i="14"/>
  <c r="G213" i="14"/>
  <c r="G230" i="14"/>
  <c r="D24" i="14"/>
  <c r="E230" i="14"/>
  <c r="G236" i="14"/>
  <c r="E257" i="14"/>
  <c r="G257" i="14"/>
  <c r="E188" i="14"/>
  <c r="G171" i="14"/>
  <c r="G237" i="14"/>
  <c r="E258" i="14"/>
  <c r="G258" i="14"/>
  <c r="G240" i="14"/>
  <c r="E261" i="14"/>
  <c r="G261" i="14"/>
  <c r="E271" i="14"/>
  <c r="G271" i="14"/>
  <c r="G250" i="14"/>
  <c r="E251" i="14"/>
  <c r="E255" i="14"/>
  <c r="G234" i="14"/>
  <c r="E262" i="14"/>
  <c r="G262" i="14"/>
  <c r="G241" i="14"/>
  <c r="E260" i="14"/>
  <c r="G260" i="14"/>
  <c r="G239" i="14"/>
  <c r="Y177" i="14"/>
  <c r="Y174" i="14"/>
  <c r="Y185" i="14"/>
  <c r="Y181" i="14"/>
  <c r="Y179" i="14"/>
  <c r="Y187" i="14"/>
  <c r="Y178" i="14"/>
  <c r="Y182" i="14"/>
  <c r="Y184" i="14"/>
  <c r="Y175" i="14"/>
  <c r="Y173" i="14"/>
  <c r="Y176" i="14"/>
  <c r="Y172" i="14"/>
  <c r="Y186" i="14"/>
  <c r="G188" i="14"/>
  <c r="W188" i="14"/>
  <c r="Y251" i="14"/>
  <c r="D32" i="14"/>
  <c r="D33" i="14"/>
  <c r="W272" i="14"/>
  <c r="Y265" i="14"/>
  <c r="Y272" i="14"/>
  <c r="G251" i="14"/>
  <c r="D25" i="14"/>
  <c r="D26" i="14"/>
  <c r="D17" i="14"/>
  <c r="G255" i="14"/>
  <c r="G272" i="14"/>
  <c r="E272" i="14"/>
  <c r="D18" i="12"/>
  <c r="Y188" i="14"/>
  <c r="D22" i="12"/>
  <c r="D18" i="14"/>
  <c r="F47" i="12"/>
  <c r="F49" i="12"/>
  <c r="F48" i="12"/>
  <c r="F54" i="12"/>
  <c r="F32" i="12"/>
  <c r="D49" i="12"/>
  <c r="D47" i="12"/>
  <c r="D34" i="12"/>
  <c r="F34" i="12"/>
  <c r="D48" i="12"/>
  <c r="F33" i="12"/>
  <c r="F39" i="12"/>
  <c r="D33" i="12"/>
  <c r="D32" i="12"/>
  <c r="H47" i="12"/>
  <c r="H48" i="12"/>
  <c r="D28" i="25"/>
  <c r="D50" i="12"/>
  <c r="D51" i="12"/>
  <c r="D35" i="12"/>
  <c r="D52" i="12"/>
  <c r="D39" i="12"/>
  <c r="H39" i="12"/>
  <c r="D16" i="25"/>
  <c r="D54" i="12"/>
  <c r="H49" i="12"/>
  <c r="F50" i="12"/>
  <c r="F35" i="12"/>
  <c r="F37" i="12"/>
  <c r="H34" i="12"/>
  <c r="H33" i="12"/>
  <c r="D12" i="25"/>
  <c r="H32" i="12"/>
  <c r="D37" i="12"/>
  <c r="H37" i="12"/>
  <c r="D15" i="25"/>
  <c r="F36" i="12"/>
  <c r="F42" i="12"/>
  <c r="D36" i="12"/>
  <c r="H50" i="12"/>
  <c r="D29" i="25"/>
  <c r="H35" i="12"/>
  <c r="D13" i="25"/>
  <c r="H54" i="12"/>
  <c r="D32" i="25"/>
  <c r="F52" i="12"/>
  <c r="H52" i="12"/>
  <c r="D31" i="25"/>
  <c r="F51" i="12"/>
  <c r="F41" i="12"/>
  <c r="F40" i="12"/>
  <c r="H36" i="12"/>
  <c r="D14" i="25"/>
  <c r="F57" i="12"/>
  <c r="F56" i="12"/>
  <c r="F55" i="12"/>
  <c r="D41" i="12"/>
  <c r="D57" i="12"/>
  <c r="D55" i="12"/>
  <c r="D42" i="12"/>
  <c r="D40" i="12"/>
  <c r="H40" i="12"/>
  <c r="D17" i="25"/>
  <c r="D56" i="12"/>
  <c r="H51" i="12"/>
  <c r="D30" i="25"/>
  <c r="F43" i="12"/>
  <c r="H41" i="12"/>
  <c r="D18" i="25"/>
  <c r="D43" i="12"/>
  <c r="H42" i="12"/>
  <c r="D19" i="25"/>
  <c r="F58" i="12"/>
  <c r="H57" i="12"/>
  <c r="D35" i="25"/>
  <c r="D58" i="12"/>
  <c r="H56" i="12"/>
  <c r="D34" i="25"/>
  <c r="H55" i="12"/>
  <c r="H43" i="12"/>
  <c r="D20" i="25"/>
  <c r="H58" i="12"/>
  <c r="D36" i="25"/>
  <c r="D33" i="25"/>
</calcChain>
</file>

<file path=xl/sharedStrings.xml><?xml version="1.0" encoding="utf-8"?>
<sst xmlns="http://schemas.openxmlformats.org/spreadsheetml/2006/main" count="9442" uniqueCount="612">
  <si>
    <t>Existing</t>
  </si>
  <si>
    <t>Evaporation Water (Gals/Yr)</t>
  </si>
  <si>
    <t>Peak Tons</t>
  </si>
  <si>
    <t>COP</t>
  </si>
  <si>
    <t>Electricity Used By Chiller (kWh/yr)</t>
  </si>
  <si>
    <t>Chemicals (lbs/yr)</t>
  </si>
  <si>
    <t>Enhanced</t>
  </si>
  <si>
    <t>Cycles of Concentration</t>
  </si>
  <si>
    <t>Chiller Cooling Ton Hours (annual)</t>
  </si>
  <si>
    <t>Electricity charge per kWh</t>
  </si>
  <si>
    <t>Cooling Tower Load (BTUH)</t>
  </si>
  <si>
    <t>Cost Data</t>
  </si>
  <si>
    <t>Electricity Used By Chiller ($/yr)</t>
  </si>
  <si>
    <t>Blowdown Water (Gals/Yr)</t>
  </si>
  <si>
    <t>Make Up Water (Gals/Yr)</t>
  </si>
  <si>
    <t>Total ($/yr)</t>
  </si>
  <si>
    <t>Chemicals (lbs)/1,000 gal</t>
  </si>
  <si>
    <t>Sewage credit per kgal</t>
  </si>
  <si>
    <t>Change</t>
  </si>
  <si>
    <t>COC (Existing)</t>
  </si>
  <si>
    <t>COC (Enhanced)</t>
  </si>
  <si>
    <t>Model Outputs: Existing vs Enhanced</t>
  </si>
  <si>
    <t xml:space="preserve">Existing </t>
  </si>
  <si>
    <t xml:space="preserve"> Water Quality Information</t>
  </si>
  <si>
    <t>Please enter:</t>
  </si>
  <si>
    <t xml:space="preserve">Makeup Water Quality </t>
  </si>
  <si>
    <t>Calcium hardness of makeup, ppm as CaCO3</t>
  </si>
  <si>
    <t>Magnesium hardness of makeup, ppm as CaCO3</t>
  </si>
  <si>
    <t>Total (M) alkalinity of makeup, ppm as CaCO3</t>
  </si>
  <si>
    <t>Sulfate in the makeup, ppm as SO4</t>
  </si>
  <si>
    <t>Silica in the makeup, ppm as SiO2</t>
  </si>
  <si>
    <t>pH of the makeup, std units</t>
  </si>
  <si>
    <t>Conductivity of the makeup, micromhos/cm</t>
  </si>
  <si>
    <t>Calculations:</t>
  </si>
  <si>
    <t>Cooling Water Quality Estimate</t>
  </si>
  <si>
    <t>Calcium hardness of cooling water, ppm as CaCO3</t>
  </si>
  <si>
    <t>Magnesium hardness of cooling water, ppm as CaCO3</t>
  </si>
  <si>
    <t>Total (M) alkalinity of cooling water, ppm as CaCO3</t>
  </si>
  <si>
    <t>Conductivity of the cooling water, micromhos/cm</t>
  </si>
  <si>
    <t>Silica in the cooling water, ppm as SiO2</t>
  </si>
  <si>
    <t>Cycle of Concentration (COC) Estimate</t>
  </si>
  <si>
    <t>Maximum COC based on calcium carbonate</t>
  </si>
  <si>
    <t>Maximum COC based on calcium sulfate</t>
  </si>
  <si>
    <t>Maximum COC based on silica</t>
  </si>
  <si>
    <t>Recommended maximum COC</t>
  </si>
  <si>
    <t>SELECT HOURS OF OPERATION</t>
  </si>
  <si>
    <t>M-F</t>
  </si>
  <si>
    <t>Sat</t>
  </si>
  <si>
    <t>Sun</t>
  </si>
  <si>
    <t>Bin</t>
  </si>
  <si>
    <t>% Load</t>
  </si>
  <si>
    <t>EFLH</t>
  </si>
  <si>
    <t>90+</t>
  </si>
  <si>
    <t>Weekdays</t>
  </si>
  <si>
    <t>85/89</t>
  </si>
  <si>
    <t>Saturday</t>
  </si>
  <si>
    <t>80/84</t>
  </si>
  <si>
    <t>Sunday</t>
  </si>
  <si>
    <t>75/79</t>
  </si>
  <si>
    <t>TOTAL</t>
  </si>
  <si>
    <t>70/74</t>
  </si>
  <si>
    <t>65/69</t>
  </si>
  <si>
    <t>60/64</t>
  </si>
  <si>
    <t>55/59</t>
  </si>
  <si>
    <t>50/54</t>
  </si>
  <si>
    <t>45/49</t>
  </si>
  <si>
    <t>35/39</t>
  </si>
  <si>
    <t>30/34</t>
  </si>
  <si>
    <t>25/29</t>
  </si>
  <si>
    <t>20/24</t>
  </si>
  <si>
    <t>15/19</t>
  </si>
  <si>
    <t>10/14</t>
  </si>
  <si>
    <t>TIME</t>
  </si>
  <si>
    <t>Jan</t>
  </si>
  <si>
    <t>Feb</t>
  </si>
  <si>
    <t>Mar</t>
  </si>
  <si>
    <t>Apr</t>
  </si>
  <si>
    <t>May</t>
  </si>
  <si>
    <t>Jun</t>
  </si>
  <si>
    <t>Jul</t>
  </si>
  <si>
    <t>Aug</t>
  </si>
  <si>
    <t>Sep</t>
  </si>
  <si>
    <t>Oct</t>
  </si>
  <si>
    <t>Nov</t>
  </si>
  <si>
    <t>Dec</t>
  </si>
  <si>
    <t>WEEKDAY TEMPERATURE BIN DATA - SELECTED SCHEDULE</t>
  </si>
  <si>
    <t>SATURDAY TEMPERATURE BIN DATA - SELECTED SCHEDULE</t>
  </si>
  <si>
    <t>SUNDAY TEMPERATURE BIN DATA - SELECTED SCHEDULE</t>
  </si>
  <si>
    <t>TEMPERATURE BIN PROFILE (24 Hrs/Day)</t>
  </si>
  <si>
    <t>WEEKDAY TEMPERATURE BIN PROFILE @ Selected Schedule</t>
  </si>
  <si>
    <t>SATURDAY TEMPERATURE BIN PROFILE @ Selected Schedule</t>
  </si>
  <si>
    <t>SUNDAY TEMPERATURE BIN PROFILE @ Selected Schedule</t>
  </si>
  <si>
    <t>EQUIVALENT FULL LOAD HOUR PROJECTION (24 Hours per Day)</t>
  </si>
  <si>
    <t>Hours</t>
  </si>
  <si>
    <t>TOTALS</t>
  </si>
  <si>
    <t>NA</t>
  </si>
  <si>
    <t>WEEKDAY EQUIVALENT FULL LOAD HOUR PROJECTION @ Selected Schedule</t>
  </si>
  <si>
    <t>SATURDAY EQUIVALENT FULL LOAD HOUR PROJECTION @ Selected Schedule</t>
  </si>
  <si>
    <t>SUNDAY EQUIVALENT FULL LOAD HOUR PROJECTION @ Selected Schedule</t>
  </si>
  <si>
    <t>Annual Hours of Operation</t>
  </si>
  <si>
    <t>City</t>
  </si>
  <si>
    <t>Month</t>
  </si>
  <si>
    <t>Sort</t>
  </si>
  <si>
    <t>0</t>
  </si>
  <si>
    <t>1</t>
  </si>
  <si>
    <t>2</t>
  </si>
  <si>
    <t>3</t>
  </si>
  <si>
    <t>4</t>
  </si>
  <si>
    <t>5</t>
  </si>
  <si>
    <t>6</t>
  </si>
  <si>
    <t>7</t>
  </si>
  <si>
    <t>8</t>
  </si>
  <si>
    <t>9</t>
  </si>
  <si>
    <t>10</t>
  </si>
  <si>
    <t>11</t>
  </si>
  <si>
    <t>12</t>
  </si>
  <si>
    <t>13</t>
  </si>
  <si>
    <t>14</t>
  </si>
  <si>
    <t>15</t>
  </si>
  <si>
    <t>16</t>
  </si>
  <si>
    <t>17</t>
  </si>
  <si>
    <t>18</t>
  </si>
  <si>
    <t>19</t>
  </si>
  <si>
    <t>20</t>
  </si>
  <si>
    <t>21</t>
  </si>
  <si>
    <t>22</t>
  </si>
  <si>
    <t>23</t>
  </si>
  <si>
    <t>Alabama - Birmingham</t>
  </si>
  <si>
    <t>Alabama - Huntsville</t>
  </si>
  <si>
    <t>Alabama - Mobile</t>
  </si>
  <si>
    <t>Alabama - Montgomery</t>
  </si>
  <si>
    <t>Alaska - Anchorage</t>
  </si>
  <si>
    <t>Alaska - Annette</t>
  </si>
  <si>
    <t>Alaska - Barrow</t>
  </si>
  <si>
    <t>Alaska - Bethel</t>
  </si>
  <si>
    <t>Alaska - Bettles</t>
  </si>
  <si>
    <t>Alaska - Big Delta</t>
  </si>
  <si>
    <t>Alaska - Cold Bay</t>
  </si>
  <si>
    <t>Alaska - Fairbanks</t>
  </si>
  <si>
    <t>Alaska - Gulkana</t>
  </si>
  <si>
    <t>Alaska - King Salmon</t>
  </si>
  <si>
    <t>Alaska - Kodiak</t>
  </si>
  <si>
    <t>Alaska - Kotzebue</t>
  </si>
  <si>
    <t>Alaska - McGrath</t>
  </si>
  <si>
    <t>Alaska - Nome</t>
  </si>
  <si>
    <t>Alaska - St Paul Island</t>
  </si>
  <si>
    <t>Alaska - Talkeetna</t>
  </si>
  <si>
    <t>Alaska - Yakutat</t>
  </si>
  <si>
    <t>Arizona - Flagstaff</t>
  </si>
  <si>
    <t>Arizona - Phoenix</t>
  </si>
  <si>
    <t>Arizona - Prescott</t>
  </si>
  <si>
    <t>Arizona - Tuscon</t>
  </si>
  <si>
    <t>Arkansas - Fort Smith</t>
  </si>
  <si>
    <t>Arkansas - Little Rock</t>
  </si>
  <si>
    <t>California - Arcata</t>
  </si>
  <si>
    <t>California - Bakersfield</t>
  </si>
  <si>
    <t>California - Daggett</t>
  </si>
  <si>
    <t>California - Fresno</t>
  </si>
  <si>
    <t>California - Long Beach</t>
  </si>
  <si>
    <t>California - Sacramento</t>
  </si>
  <si>
    <t>California - San Diego</t>
  </si>
  <si>
    <t>California - San Francisco</t>
  </si>
  <si>
    <t>California - Santa Maria</t>
  </si>
  <si>
    <t>Colorado - Alamosa</t>
  </si>
  <si>
    <t>Colorado - Boulder</t>
  </si>
  <si>
    <t>Colorado - Colorado Springs</t>
  </si>
  <si>
    <t>Colorado - Eagle</t>
  </si>
  <si>
    <t>Colorado - Grand Junction</t>
  </si>
  <si>
    <t>Colorado - Pueblo</t>
  </si>
  <si>
    <t>Connecticut - Bridgeport</t>
  </si>
  <si>
    <t>Connecticut - Hartford</t>
  </si>
  <si>
    <t>Delaware - Wilmington</t>
  </si>
  <si>
    <t>Florida - Daytona Beach</t>
  </si>
  <si>
    <t>Florida - Jacksonville</t>
  </si>
  <si>
    <t>Florida - Key West</t>
  </si>
  <si>
    <t>Florida - Miami</t>
  </si>
  <si>
    <t>Florida - Tallahassee</t>
  </si>
  <si>
    <t>Florida - Tampa</t>
  </si>
  <si>
    <t>Florida - West Palm Beach</t>
  </si>
  <si>
    <t>Georgia - Athens</t>
  </si>
  <si>
    <t>Georgia - Atlanta</t>
  </si>
  <si>
    <t>Georgia - Augusta</t>
  </si>
  <si>
    <t>Georgia - Columbus</t>
  </si>
  <si>
    <t>Georgia - Macom</t>
  </si>
  <si>
    <t>Georgia - Savannah</t>
  </si>
  <si>
    <t>Hawaii - Hilo</t>
  </si>
  <si>
    <t>Hawaii - Honolulu</t>
  </si>
  <si>
    <t>Hawaii - Kahului</t>
  </si>
  <si>
    <t>Hawaii - Lihue</t>
  </si>
  <si>
    <t>Idaho - Boise</t>
  </si>
  <si>
    <t>Idaho - Pocatello</t>
  </si>
  <si>
    <t>Illinois - Chicago</t>
  </si>
  <si>
    <t>Illinois - Moline</t>
  </si>
  <si>
    <t>Illinois - Peoria</t>
  </si>
  <si>
    <t>Illinois - Rockford</t>
  </si>
  <si>
    <t>Illinois - Springfield</t>
  </si>
  <si>
    <t>Indiana - Evansville</t>
  </si>
  <si>
    <t>Indiana - Fort Wayne</t>
  </si>
  <si>
    <t>Indiana - Indianapolis</t>
  </si>
  <si>
    <t>Indiana - South Bend</t>
  </si>
  <si>
    <t>Iowa - Des Moines</t>
  </si>
  <si>
    <t>Iowa - Mason City</t>
  </si>
  <si>
    <t>Iowa - Sioux City</t>
  </si>
  <si>
    <t>Iowa - Waterloo</t>
  </si>
  <si>
    <t>Kansas - Dodge City</t>
  </si>
  <si>
    <t>Kansas - Goodland</t>
  </si>
  <si>
    <t>Kansas - Topeka</t>
  </si>
  <si>
    <t>Kansas - Wichita</t>
  </si>
  <si>
    <t>Kentucky - Covington</t>
  </si>
  <si>
    <t>Kentucky - Lexington</t>
  </si>
  <si>
    <t>Kentucky - Louisville</t>
  </si>
  <si>
    <t>Louisiana - Baton Rouge</t>
  </si>
  <si>
    <t>Louisiana - Lake Charles</t>
  </si>
  <si>
    <t>Louisiana - New Orleans</t>
  </si>
  <si>
    <t>Louisiana - Shrevport</t>
  </si>
  <si>
    <t>Maine - Caribou</t>
  </si>
  <si>
    <t>Maine - Portland</t>
  </si>
  <si>
    <t>Maryland - Baltimore</t>
  </si>
  <si>
    <t>Massachusets - Boston</t>
  </si>
  <si>
    <t>Massachusets - Worchester</t>
  </si>
  <si>
    <t>Michigan - Alpena</t>
  </si>
  <si>
    <t>Michigan - Detroit</t>
  </si>
  <si>
    <t>Michigan - Flint</t>
  </si>
  <si>
    <t>Michigan - Grand Rapids</t>
  </si>
  <si>
    <t>Michigan - Houghton</t>
  </si>
  <si>
    <t>Michigan - Lansing</t>
  </si>
  <si>
    <t>Michigan - Muskegon</t>
  </si>
  <si>
    <t>Michigan - Sault Ste Marie</t>
  </si>
  <si>
    <t>Michigan - Traverse City</t>
  </si>
  <si>
    <t>Minnesota - Duluth</t>
  </si>
  <si>
    <t>Minnesota - International Falls</t>
  </si>
  <si>
    <t>Minnesota - Minneapolis</t>
  </si>
  <si>
    <t>Minnesota - Rochester</t>
  </si>
  <si>
    <t>Minnesota - Saint Cloud</t>
  </si>
  <si>
    <t>Mississippi - Jackson</t>
  </si>
  <si>
    <t>Mississippi - Meridian</t>
  </si>
  <si>
    <t>Missouri - Columbia</t>
  </si>
  <si>
    <t>Missouri - Kansas City</t>
  </si>
  <si>
    <t>Missouri - Springfield</t>
  </si>
  <si>
    <t>Missouri - St Louis</t>
  </si>
  <si>
    <t>Montana - Billings</t>
  </si>
  <si>
    <t>Montana - Cut Bank</t>
  </si>
  <si>
    <t>Montana - Glasgow</t>
  </si>
  <si>
    <t>Montana - Great Falls</t>
  </si>
  <si>
    <t>Montana - Helena</t>
  </si>
  <si>
    <t>Montana - Kalispell</t>
  </si>
  <si>
    <t>Montana - Lewistown</t>
  </si>
  <si>
    <t>Montana - Miles City</t>
  </si>
  <si>
    <t>Montana - Missoula</t>
  </si>
  <si>
    <t>Nebraska - Grand Island</t>
  </si>
  <si>
    <t>Nebraska - Norfolk</t>
  </si>
  <si>
    <t>Nebraska - North Platte</t>
  </si>
  <si>
    <t>Nebraska - Omaha</t>
  </si>
  <si>
    <t>Nebraska - Scottsbluff</t>
  </si>
  <si>
    <t>Nevada - Elko</t>
  </si>
  <si>
    <t>Nevada - Ely</t>
  </si>
  <si>
    <t>Nevada - Las Vegas</t>
  </si>
  <si>
    <t>Nevada - Reno</t>
  </si>
  <si>
    <t>Nevada - Tonopah</t>
  </si>
  <si>
    <t>Nevada - Winnemucca</t>
  </si>
  <si>
    <t>New Hampshire - Concord</t>
  </si>
  <si>
    <t>New Jersey - Atlantic City</t>
  </si>
  <si>
    <t>New Jersey - Newark</t>
  </si>
  <si>
    <t>New Mexico - Albuquerque</t>
  </si>
  <si>
    <t>New Mexico - Tucumcari</t>
  </si>
  <si>
    <t>New York - Albany</t>
  </si>
  <si>
    <t>New York - Binghamton</t>
  </si>
  <si>
    <t>New York - Buffalo</t>
  </si>
  <si>
    <t>New York - Massena</t>
  </si>
  <si>
    <t>New York - New York City</t>
  </si>
  <si>
    <t>New York - Rochester</t>
  </si>
  <si>
    <t>New York - Syracuse</t>
  </si>
  <si>
    <t>North Carolina - Asheville</t>
  </si>
  <si>
    <t>North Carolina - Cape Hatteras</t>
  </si>
  <si>
    <t>North Carolina - Charlotte</t>
  </si>
  <si>
    <t>North Carolina - Greensboro</t>
  </si>
  <si>
    <t>North Carolina - Raleigh</t>
  </si>
  <si>
    <t>North Carolina - Wilmington</t>
  </si>
  <si>
    <t>North Dakota - Bismarck</t>
  </si>
  <si>
    <t>North Dakota - Fargo</t>
  </si>
  <si>
    <t>North Dakota - Minot</t>
  </si>
  <si>
    <t>Ohio - Akron</t>
  </si>
  <si>
    <t>Ohio - Cleveland</t>
  </si>
  <si>
    <t>Ohio - Columbus</t>
  </si>
  <si>
    <t>Ohio - Dayton</t>
  </si>
  <si>
    <t>Ohio - Mandfield</t>
  </si>
  <si>
    <t>Ohio - Toledo</t>
  </si>
  <si>
    <t>Ohio - Youngstown</t>
  </si>
  <si>
    <t>Oklahoma - Oklahoma City</t>
  </si>
  <si>
    <t>Oklahoma - Tulsa</t>
  </si>
  <si>
    <t>Oregon - Astoria</t>
  </si>
  <si>
    <t>Oregon - Burns</t>
  </si>
  <si>
    <t>Oregon - Eugene</t>
  </si>
  <si>
    <t>Oregon - Medford</t>
  </si>
  <si>
    <t>Oregon - North Bend</t>
  </si>
  <si>
    <t>Pacific Islands - Guam</t>
  </si>
  <si>
    <t>Pennsylvania - Allentown</t>
  </si>
  <si>
    <t>Pennsylvania - Bradford</t>
  </si>
  <si>
    <t>Pennsylvania - Erie</t>
  </si>
  <si>
    <t>Pennsylvania - Harrisburg</t>
  </si>
  <si>
    <t>Pennsylvania - Philadelphia</t>
  </si>
  <si>
    <t>Puerto Rico - San Juan</t>
  </si>
  <si>
    <t>Rhode Island - Providence</t>
  </si>
  <si>
    <t>South Carolina - Columbia</t>
  </si>
  <si>
    <t>South Carolina - Greenville</t>
  </si>
  <si>
    <t>South Dakota - Huron</t>
  </si>
  <si>
    <t>South Dakota - Pierre</t>
  </si>
  <si>
    <t>South Dakota - Rapid City</t>
  </si>
  <si>
    <t>South Dakota - Sioux Falls</t>
  </si>
  <si>
    <t>Tennessee - Bristol</t>
  </si>
  <si>
    <t>Tennessee - Chattanooga</t>
  </si>
  <si>
    <t>Tennessee - Knoxville</t>
  </si>
  <si>
    <t>Tennessee - Memphis</t>
  </si>
  <si>
    <t>Tennessee - Nashville</t>
  </si>
  <si>
    <t>Texas - Abilene</t>
  </si>
  <si>
    <t>Texas - Amarillo</t>
  </si>
  <si>
    <t>Texas - Austin</t>
  </si>
  <si>
    <t>Texas - Brownsville</t>
  </si>
  <si>
    <t>Texas - Corpus Christi</t>
  </si>
  <si>
    <t>Texas - El Paso</t>
  </si>
  <si>
    <t>Texas - Fort Worth</t>
  </si>
  <si>
    <t>Texas - Houston</t>
  </si>
  <si>
    <t>Texas - Lubbock</t>
  </si>
  <si>
    <t>Texas - Lufkin</t>
  </si>
  <si>
    <t>Texas - Midland</t>
  </si>
  <si>
    <t>Texas - Port Arthur</t>
  </si>
  <si>
    <t>Texas - San Angelo</t>
  </si>
  <si>
    <t>Texas - San Antonio</t>
  </si>
  <si>
    <t>Texas - Victoria</t>
  </si>
  <si>
    <t>Texas - Waco</t>
  </si>
  <si>
    <t>Texas - Wichita Falls</t>
  </si>
  <si>
    <t>Utah - Cedar City</t>
  </si>
  <si>
    <t>Utah - Salt Lake City</t>
  </si>
  <si>
    <t>Vermont - Burlington</t>
  </si>
  <si>
    <t>Virginia - Lynchburg</t>
  </si>
  <si>
    <t>Virginia - Norfolk</t>
  </si>
  <si>
    <t>Virginia - Richmond</t>
  </si>
  <si>
    <t>Virginia - Roanoke</t>
  </si>
  <si>
    <t>Virginia - Sterling</t>
  </si>
  <si>
    <t>Washington - Olymia</t>
  </si>
  <si>
    <t>Washington - Quillayute</t>
  </si>
  <si>
    <t>Washington - Seattle</t>
  </si>
  <si>
    <t>Washington - Spokane</t>
  </si>
  <si>
    <t>Washington - Yakima</t>
  </si>
  <si>
    <t>West Virginia - Charleston</t>
  </si>
  <si>
    <t>West Virginia - Elkins</t>
  </si>
  <si>
    <t>West Virginia - Huntington</t>
  </si>
  <si>
    <t>Wisconsin - Eau Claire</t>
  </si>
  <si>
    <t>Wisconsin - Green Bay</t>
  </si>
  <si>
    <t>Wisconsin - La Crosse</t>
  </si>
  <si>
    <t>Wisconsin - Madison</t>
  </si>
  <si>
    <t>Wisconsin - Milwaukee</t>
  </si>
  <si>
    <t>Wyoming - Casper</t>
  </si>
  <si>
    <t>Wyoming - Cheyenne</t>
  </si>
  <si>
    <t>Wyoming - Lander</t>
  </si>
  <si>
    <t>Wyoming - Rock Springs</t>
  </si>
  <si>
    <t>Wyoming - Sheridan</t>
  </si>
  <si>
    <t>Chiller Efficiency (kW/Ton)</t>
  </si>
  <si>
    <t>Water charge per Kgal</t>
  </si>
  <si>
    <t>Sewage charge per Kgal</t>
  </si>
  <si>
    <t>Cooling Tower Load / Ton:</t>
  </si>
  <si>
    <t>A</t>
  </si>
  <si>
    <t>B</t>
  </si>
  <si>
    <t>C</t>
  </si>
  <si>
    <t>D</t>
  </si>
  <si>
    <t>E</t>
  </si>
  <si>
    <t>F</t>
  </si>
  <si>
    <t>G</t>
  </si>
  <si>
    <t>H</t>
  </si>
  <si>
    <t>I</t>
  </si>
  <si>
    <t>J</t>
  </si>
  <si>
    <t>K</t>
  </si>
  <si>
    <t>L</t>
  </si>
  <si>
    <r>
      <t xml:space="preserve">TEMPERATURE BIN DATA FOR </t>
    </r>
    <r>
      <rPr>
        <sz val="14"/>
        <color rgb="FFFF0000"/>
        <rFont val="Century Schoolbook"/>
        <family val="1"/>
      </rPr>
      <t/>
    </r>
  </si>
  <si>
    <t>City List</t>
  </si>
  <si>
    <t>Closest City:</t>
  </si>
  <si>
    <t>(24 Hrs/Day)</t>
  </si>
  <si>
    <t>Building Type</t>
  </si>
  <si>
    <t>Data Center</t>
  </si>
  <si>
    <t>Admin</t>
  </si>
  <si>
    <t>City:</t>
  </si>
  <si>
    <t>Building Information</t>
  </si>
  <si>
    <t>@SCHEDULED HRS OF OPERATION</t>
  </si>
  <si>
    <t>Building Type:</t>
  </si>
  <si>
    <t>40/44</t>
  </si>
  <si>
    <t>No Economizer EFLH=</t>
  </si>
  <si>
    <t>No Economizer</t>
  </si>
  <si>
    <t>Full Economizer EFLH=</t>
  </si>
  <si>
    <t>Data Center - No Econ</t>
  </si>
  <si>
    <t>Data Center - Full Econ</t>
  </si>
  <si>
    <t>Admin - No Econ</t>
  </si>
  <si>
    <t>Admin - Full Econ</t>
  </si>
  <si>
    <t>No Econ</t>
  </si>
  <si>
    <t>Full Econ</t>
  </si>
  <si>
    <t>BinDataLookup</t>
  </si>
  <si>
    <t>Full Economizer</t>
  </si>
  <si>
    <t>EFLH (Full Air Economizer)</t>
  </si>
  <si>
    <t>South Carolina - Charleston</t>
  </si>
  <si>
    <t>Based on Scheduled Hours of Operation</t>
  </si>
  <si>
    <t>Zip Code:</t>
  </si>
  <si>
    <t>Water Audit</t>
  </si>
  <si>
    <t xml:space="preserve">Never </t>
  </si>
  <si>
    <t>Yes, but more than 3 years ago</t>
  </si>
  <si>
    <t>Yes, audit within last 3 years</t>
  </si>
  <si>
    <t>Projects from Audit</t>
  </si>
  <si>
    <t>No Action Taken</t>
  </si>
  <si>
    <t>Projects identified and &lt; 50% non-Capital projects implemented</t>
  </si>
  <si>
    <t>Projects identified and 50-100% non-Capital projects implemented</t>
  </si>
  <si>
    <t>Capital projects identified and business case done</t>
  </si>
  <si>
    <t>Faucet Aerators</t>
  </si>
  <si>
    <t>None</t>
  </si>
  <si>
    <t>Low-flow aerators installed on &lt; 50 faucets</t>
  </si>
  <si>
    <t>Low-flow aerators installed on between 50-74% faucets</t>
  </si>
  <si>
    <t>Low-flow aerators installed on between 75-100% faucets</t>
  </si>
  <si>
    <t>Fixtures</t>
  </si>
  <si>
    <t xml:space="preserve">Low flow toilets </t>
  </si>
  <si>
    <t>Some</t>
  </si>
  <si>
    <t>All</t>
  </si>
  <si>
    <t xml:space="preserve">Ultra low flush urinals </t>
  </si>
  <si>
    <t xml:space="preserve">Automatic controls </t>
  </si>
  <si>
    <t>Landscape</t>
  </si>
  <si>
    <t>Utilizes landscaping that minimizes the need for irrigation (drought-tolerant, xeriscape techniques). No/limited irrigation needed.  Or N/A (no irrigation at facility)</t>
  </si>
  <si>
    <t>Irrigation is water efficient.  Utilizes low-flow sprinklers, trickle/drip irrigation and has optimized watering schedules and water placement</t>
  </si>
  <si>
    <t>System is checked to ensure no leaks</t>
  </si>
  <si>
    <t>Cooling Tower</t>
  </si>
  <si>
    <t>Blow-down water is measured/monitored; PMs done</t>
  </si>
  <si>
    <t>Maintenance is optimized to reduce blow-down</t>
  </si>
  <si>
    <t>System design to minimize blowdown (special tech) Or N/A</t>
  </si>
  <si>
    <t>Water Champion role in A&amp;D Goals</t>
  </si>
  <si>
    <t>cooling tower sewer credit</t>
  </si>
  <si>
    <t>Water Re-Use</t>
  </si>
  <si>
    <t>Rebates Evaluated</t>
  </si>
  <si>
    <t xml:space="preserve">Innovation </t>
  </si>
  <si>
    <t>Facility Manager Name:</t>
  </si>
  <si>
    <t>Street Address:</t>
  </si>
  <si>
    <t>State:</t>
  </si>
  <si>
    <t>Building ID/Name:</t>
  </si>
  <si>
    <t>Square Footage:</t>
  </si>
  <si>
    <t># of Tenants:</t>
  </si>
  <si>
    <t>Water Consumption (Last 2 Years):</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</si>
  <si>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</si>
  <si>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</si>
  <si>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</si>
  <si>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</si>
  <si>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</si>
  <si>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</si>
  <si>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</si>
  <si>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</si>
  <si>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</si>
  <si>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</si>
  <si>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</si>
  <si>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</si>
  <si>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</si>
  <si>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</si>
  <si>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</si>
  <si>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</si>
  <si>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</si>
  <si>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</si>
  <si>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</si>
  <si>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</si>
  <si>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</si>
  <si>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</si>
  <si>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Have you done a water audit at the building and taken any action as a result?</t>
  </si>
  <si>
    <t>Water projects from the audit:</t>
  </si>
  <si>
    <t>Inputs:</t>
  </si>
  <si>
    <t>Do you have Faucet Aerators on your sinks?</t>
  </si>
  <si>
    <t>Low-Flow Toilets:</t>
  </si>
  <si>
    <t>Ultra Low-Flow Urinals:</t>
  </si>
  <si>
    <t>Automatic Controls:</t>
  </si>
  <si>
    <t>Do you have water-related goals in your annual performance review?</t>
  </si>
  <si>
    <t>Yes/No</t>
  </si>
  <si>
    <t>Yes</t>
  </si>
  <si>
    <t>No</t>
  </si>
  <si>
    <t>Have you asked your water utility about cooling tower sewer credits?</t>
  </si>
  <si>
    <t>Have you installed any systems to re-use water (e.g. condensate, gray water, etc.)</t>
  </si>
  <si>
    <t>Have you contacted your water utility to investigate possible rebates for efficiency?</t>
  </si>
  <si>
    <t>Do you have any examples of Water Efficiency Innovation at your building?</t>
  </si>
  <si>
    <t>Does your building use a cooling tower?</t>
  </si>
  <si>
    <t xml:space="preserve">What are your current average Cycles of Concentration (COC)?  </t>
  </si>
  <si>
    <t>What cooling tower water efficiency efforts have you done?:</t>
  </si>
  <si>
    <t>Water Stress Region</t>
  </si>
  <si>
    <t>Water Stress</t>
  </si>
  <si>
    <t>High</t>
  </si>
  <si>
    <t>Medium</t>
  </si>
  <si>
    <t>Low</t>
  </si>
  <si>
    <t>Does the building utilize a Free Air Economizer?</t>
  </si>
  <si>
    <t>Total Cooling Capacity of Chillers:</t>
  </si>
  <si>
    <t>Annual Peak Load on Chillers (tons):</t>
  </si>
  <si>
    <t xml:space="preserve">Can you measure water entering tower (Makeup Meter)? </t>
  </si>
  <si>
    <t>If Yes, what is the annual Makeup in gallons?</t>
  </si>
  <si>
    <t>Can you measure water being blown down (Bleed Meter)?</t>
  </si>
  <si>
    <t>If Yes, what is the annual bleed in gallons?</t>
  </si>
  <si>
    <t>Water Treatment</t>
  </si>
  <si>
    <t>Traditional Chemistry</t>
  </si>
  <si>
    <t>Traditional Water Softeners</t>
  </si>
  <si>
    <t>Describe the primary water treatment system:</t>
  </si>
  <si>
    <t>Innovative Technology</t>
  </si>
  <si>
    <t>Water Treatment ($/yr)</t>
  </si>
  <si>
    <t xml:space="preserve">Current Annual Water Treatment Costs </t>
  </si>
  <si>
    <t>Free Air Economizer Mode</t>
  </si>
  <si>
    <t>Economizer Contribution</t>
  </si>
  <si>
    <t>No Air Economizer</t>
  </si>
  <si>
    <t>Full Air Economizer</t>
  </si>
  <si>
    <t>NO ECONOMIZER PROJECTIONS</t>
  </si>
  <si>
    <t>FULL ECONOMIZER PROJECTIONS</t>
  </si>
  <si>
    <t>Water Projects</t>
  </si>
  <si>
    <t>Weight</t>
  </si>
  <si>
    <t>Cooling Tower Efforts</t>
  </si>
  <si>
    <t>If Cooling Tower = "Yes", answer remaining questions</t>
  </si>
  <si>
    <t>Earned Points</t>
  </si>
  <si>
    <t>Water Treatment Cost</t>
  </si>
  <si>
    <t>Extended Points</t>
  </si>
  <si>
    <t>Letter Grades</t>
  </si>
  <si>
    <t>A-</t>
  </si>
  <si>
    <t>B+</t>
  </si>
  <si>
    <t>B-</t>
  </si>
  <si>
    <t>C+</t>
  </si>
  <si>
    <t>C-</t>
  </si>
  <si>
    <t>D+</t>
  </si>
  <si>
    <t>D-</t>
  </si>
  <si>
    <t>A+</t>
  </si>
  <si>
    <t>California - Los Angeles</t>
  </si>
  <si>
    <t>Average Evaporative Cooling Factor</t>
  </si>
  <si>
    <t>Score Card Data – Building Info</t>
  </si>
  <si>
    <t>Score Card Data – Water Consumption</t>
  </si>
  <si>
    <t>Score Card Data – Water Audit &amp; Projects</t>
  </si>
  <si>
    <t>Score Card Data – Inside Water Use</t>
  </si>
  <si>
    <t>Score Card Data – Other Opportunities</t>
  </si>
  <si>
    <t>Score Card Data – Cooling System</t>
  </si>
  <si>
    <t>Check your Grade!</t>
  </si>
  <si>
    <t>Your Overall Grade Is:</t>
  </si>
  <si>
    <t>Total Score:</t>
  </si>
  <si>
    <t>Low-Flow Toilets</t>
  </si>
  <si>
    <t>Ultra Low-Flow Urinals</t>
  </si>
  <si>
    <t>Automatic Controls</t>
  </si>
  <si>
    <t>Water Consumption</t>
  </si>
  <si>
    <t>Faucets &amp; Fixtures</t>
  </si>
  <si>
    <t>Possible</t>
  </si>
  <si>
    <t>Goals</t>
  </si>
  <si>
    <t>Sewer Credits</t>
  </si>
  <si>
    <t>Re-Use</t>
  </si>
  <si>
    <t>Rebates</t>
  </si>
  <si>
    <t>Innovation</t>
  </si>
  <si>
    <t>% Score</t>
  </si>
  <si>
    <t>Chemicals (lbs) used per 1,000 gal (Kgal)</t>
  </si>
  <si>
    <t>Water Treatment Cost ($) per Kgal</t>
  </si>
  <si>
    <r>
      <t xml:space="preserve">What is your target Cycles of Concentration? </t>
    </r>
    <r>
      <rPr>
        <b/>
        <i/>
        <sz val="11"/>
        <color theme="1"/>
        <rFont val="Calibri"/>
        <family val="2"/>
        <scheme val="minor"/>
      </rPr>
      <t>Recommended 10</t>
    </r>
  </si>
  <si>
    <t>Inputs from Water_Scorecard_Inputs</t>
  </si>
  <si>
    <t>Sewer Charges ($/yr)</t>
  </si>
  <si>
    <t>Make Up Water ($/Yr)</t>
  </si>
  <si>
    <t>INPUTS</t>
  </si>
  <si>
    <t>OUTPUTS</t>
  </si>
  <si>
    <t>Evaporative cooling is the same cooling process your body uses, i.e., as the perspiration on evaporates, it pulls heat away from your body.</t>
  </si>
  <si>
    <t>Evaporative Cooling</t>
  </si>
  <si>
    <t>The water that needs to be added back to the cooling tower water loop to replace  water lost through evaporative cooling and “blowdown” the sewer.</t>
  </si>
  <si>
    <t>Make Up Water</t>
  </si>
  <si>
    <t>Blowdown (or bleed) is the "concentrated" (with mineral salts and other solids) cooling water discharged to the sewer.</t>
  </si>
  <si>
    <t>Blowdown</t>
  </si>
  <si>
    <t>The concentration ratio between the makeup and the blowdown. Cycles of concentration (COC) is the primary indicator of cooling tower efficiency, with regard to water conservation.</t>
  </si>
  <si>
    <t>Chiller</t>
  </si>
  <si>
    <t>Cooling towers reject waste heat to the atmosphere by evaporative and sensible heat transfer.</t>
  </si>
  <si>
    <t>Use cooler outside air to reduce the need to run the chiller to deliver to the building.  Since running the chiller uses  energy and water, reducing the need to run the chiller can drive significant savings.</t>
  </si>
  <si>
    <t>Free-air cooling</t>
  </si>
  <si>
    <t>Equivalent Full Load Hours (EFLH)</t>
  </si>
  <si>
    <t>Coefficient of Performance (COP)</t>
  </si>
  <si>
    <t>Cooling Ton Hours</t>
  </si>
  <si>
    <t>Definition</t>
  </si>
  <si>
    <t>Term</t>
  </si>
  <si>
    <t>Cooling Ton Hours capture heat removed from a  building over time, similar to kilowatt-hours. Cooling ton hours will reflect changes to cooling load from the weather, season as well as significant changes to equipment, “skin load” (i.e., changes in the number of people), or changes to the building.</t>
  </si>
  <si>
    <t>Cooling tons provided by the chiller on the “hottest hour of the hottest day of the year” for a site. This IS NOT the same as capacity since sites are designed to have additional back up capacity in case one of the chillers breaks down. Peak tons is not static for a site, but can change in response to major changes to the building, i.e., equipment changes.</t>
  </si>
  <si>
    <t>Coefficient of Performance (COP)  is the basic parameter used to report efficiency of refrigerant based systems. COP is defined as the ratio of of heat removal to energy input to the compressor. With the COP of the chiller(s), we can calculate energy used if we know cooling ton hours  based on the formula kW/ton=3.516/COP.</t>
  </si>
  <si>
    <t>Equivalent Full Load Hours (EFLH)/year- The EFLH is the number of hours that the chiller(s) have to run at Full Load (or Peak Tons) over the course of a year to provide sufficient cooling to a building. The EFLH is calculated using site-specific National Oceanic and Atmospheric Administration (NOAA) weather data and a “cooling profile” for a site that takes into consideration the type of site (data center versus office building) and the potential impact of free air cooling (from air-side and water-side economizers).</t>
  </si>
  <si>
    <t>Chillers are machine used to remove heat from buildings.</t>
  </si>
  <si>
    <t>Air Economizer</t>
  </si>
  <si>
    <t>An air-side economizer brings outside air into a building and distributes it through the centrail air handling system. Equipment that enables Free Air Cooling</t>
  </si>
  <si>
    <t>A typical water treatment program that adds chemicals to the cooling water in order to inhibit scale, corrosion and microbiological growth</t>
  </si>
  <si>
    <t>Water Softener</t>
  </si>
  <si>
    <t>Equipment that removes calcium, magnesium and certain other metal cations in hard water.  The presence of these metal ions can lead to fouling from scale buildup</t>
  </si>
  <si>
    <t>Sewer Credit</t>
  </si>
  <si>
    <t>Some municipal water providers will charge for the supply of water but also add a sewer charge for the same volume of water supplied, assuming that the water is discharged through the sewer.  Since cooling towers evaporate most of the water supplied, a credit is sometimes applied for the water evaporated.</t>
  </si>
  <si>
    <t>Introduction</t>
  </si>
  <si>
    <t>Water Scorecard Inputs</t>
  </si>
  <si>
    <t>Enter the last 24 months of water use (gallons):</t>
  </si>
  <si>
    <t>Landscape actions to reduce outside water use?</t>
  </si>
  <si>
    <t>Score Card Data – Outside Water Use (Landscaping)</t>
  </si>
  <si>
    <t>Terms and Definitions</t>
  </si>
  <si>
    <t>Water Scorecard Grading</t>
  </si>
  <si>
    <t>Joe Manager</t>
  </si>
  <si>
    <t>Headquarters Tower</t>
  </si>
  <si>
    <t>123 Main St.</t>
  </si>
  <si>
    <t>Detroit</t>
  </si>
  <si>
    <t>MI</t>
  </si>
  <si>
    <t>Month 1 - Newest Month</t>
  </si>
  <si>
    <t>Month 24 - Oldest Month</t>
  </si>
  <si>
    <t>Points</t>
  </si>
  <si>
    <t>Scoring Category for Chart</t>
  </si>
  <si>
    <t>Annual Savings Potential</t>
  </si>
  <si>
    <t>Water Efficiency Calculator</t>
  </si>
  <si>
    <t>Model Outputs</t>
  </si>
  <si>
    <t>Cycles of Concentration Estimator</t>
  </si>
  <si>
    <t>Current Economizer Mode:</t>
  </si>
  <si>
    <t>Target Economizer Mode:</t>
  </si>
  <si>
    <t>Electricity ($/Yr)</t>
  </si>
  <si>
    <t>Chiller Load Data</t>
  </si>
  <si>
    <t>COC related savings</t>
  </si>
  <si>
    <t>Free Air Cooling related savings</t>
  </si>
  <si>
    <t>Savings Potential from Free Air Cooling</t>
  </si>
  <si>
    <t>Savings Potential from Cycles of Concentration</t>
  </si>
  <si>
    <t>Current Cycles of Concentration:</t>
  </si>
  <si>
    <t>Target Cycles of Concentration:</t>
  </si>
  <si>
    <t>EDF-GEMI WaterMAPP</t>
  </si>
  <si>
    <t>Version 1.0 - October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</si>
</sst>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quot;$&quot;* #,##0.000_);_(&quot;$&quot;* \(#,##0.000\);_(&quot;$&quot;* &quot;-&quot;??_);_(@_)"/>
    <numFmt numFmtId="167" formatCode="_(&quot;$&quot;* #,##0_);_(&quot;$&quot;* \(#,##0\);_(&quot;$&quot;* &quot;-&quot;??_);_(@_)"/>
    <numFmt numFmtId="168" formatCode="0.0%"/>
    <numFmt numFmtId="169" formatCode="_(* #,##0.0_);_(* \(#,##0.0\);_(* &quot;-&quot;??_);_(@_)"/>
    <numFmt numFmtId="170" formatCode="_(&quot;$&quot;* #,##0.0000_);_(&quot;$&quot;* \(#,##0.0000\);_(&quot;$&quot;* &quot;-&quot;??_);_(@_)"/>
    <numFmt numFmtId="171" formatCode="&quot;$&quot;#,##0.000_);[Red]\(&quot;$&quot;#,##0.000\)"/>
  </numFmts>
  <fonts count="6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u/>
      <sz val="11"/>
      <color theme="1"/>
      <name val="Calibri"/>
      <family val="2"/>
      <scheme val="minor"/>
    </font>
    <font>
      <sz val="11"/>
      <name val="Calibri"/>
      <family val="2"/>
      <scheme val="minor"/>
    </font>
    <font>
      <sz val="10"/>
      <name val="Arial"/>
      <family val="2"/>
    </font>
    <font>
      <sz val="12"/>
      <name val="Arial"/>
      <family val="2"/>
    </font>
    <font>
      <b/>
      <sz val="10"/>
      <name val="Arial"/>
      <family val="2"/>
    </font>
    <font>
      <b/>
      <sz val="10"/>
      <color indexed="9"/>
      <name val="Arial"/>
      <family val="2"/>
    </font>
    <font>
      <sz val="8"/>
      <name val="Arial"/>
      <family val="2"/>
    </font>
    <font>
      <sz val="10"/>
      <color indexed="9"/>
      <name val="Arial"/>
      <family val="2"/>
    </font>
    <font>
      <sz val="14"/>
      <name val="CentSchbook BT"/>
      <family val="1"/>
    </font>
    <font>
      <sz val="14"/>
      <name val="Century Schoolbook"/>
      <family val="1"/>
    </font>
    <font>
      <b/>
      <sz val="8"/>
      <name val="Arial"/>
      <family val="2"/>
    </font>
    <font>
      <sz val="14"/>
      <color rgb="FFFF0000"/>
      <name val="Century Schoolbook"/>
      <family val="1"/>
    </font>
    <font>
      <i/>
      <sz val="11"/>
      <color theme="1"/>
      <name val="Calibri"/>
      <family val="2"/>
      <scheme val="minor"/>
    </font>
    <font>
      <sz val="16"/>
      <color rgb="FFFF0000"/>
      <name val="Century Schoolbook"/>
      <family val="1"/>
    </font>
    <font>
      <sz val="12"/>
      <name val="Calibri"/>
      <family val="2"/>
      <scheme val="minor"/>
    </font>
    <font>
      <sz val="10"/>
      <color rgb="FFFF0000"/>
      <name val="Arial"/>
      <family val="2"/>
    </font>
    <font>
      <b/>
      <sz val="12"/>
      <color theme="1"/>
      <name val="Calibri"/>
      <family val="2"/>
      <scheme val="minor"/>
    </font>
    <font>
      <b/>
      <u/>
      <sz val="12"/>
      <color theme="1"/>
      <name val="Calibri"/>
      <family val="2"/>
      <scheme val="minor"/>
    </font>
    <font>
      <b/>
      <sz val="14"/>
      <color theme="1"/>
      <name val="Calibri"/>
      <family val="2"/>
      <scheme val="minor"/>
    </font>
    <font>
      <b/>
      <sz val="18"/>
      <color rgb="FF000000"/>
      <name val="Calibri"/>
      <family val="2"/>
      <scheme val="minor"/>
    </font>
    <font>
      <b/>
      <u/>
      <sz val="14"/>
      <color rgb="FF000000"/>
      <name val="Calibri"/>
      <family val="2"/>
      <scheme val="minor"/>
    </font>
    <font>
      <b/>
      <i/>
      <sz val="11"/>
      <color theme="1"/>
      <name val="Calibri"/>
      <family val="2"/>
      <scheme val="minor"/>
    </font>
    <font>
      <b/>
      <i/>
      <sz val="14"/>
      <color rgb="FFFF0000"/>
      <name val="Calibri"/>
      <family val="2"/>
      <scheme val="minor"/>
    </font>
    <font>
      <b/>
      <i/>
      <sz val="14"/>
      <color rgb="FF00B050"/>
      <name val="Calibri"/>
      <family val="2"/>
      <scheme val="minor"/>
    </font>
    <font>
      <b/>
      <i/>
      <sz val="18"/>
      <name val="Calibri"/>
      <family val="2"/>
      <scheme val="minor"/>
    </font>
    <font>
      <b/>
      <sz val="14"/>
      <color rgb="FF00B050"/>
      <name val="Calibri"/>
      <family val="2"/>
      <scheme val="minor"/>
    </font>
    <font>
      <sz val="9"/>
      <color theme="1"/>
      <name val="Calibri"/>
      <family val="2"/>
    </font>
    <font>
      <b/>
      <sz val="22"/>
      <color theme="4" tint="-0.249977111117893"/>
      <name val="Calibri"/>
      <family val="2"/>
    </font>
    <font>
      <b/>
      <sz val="10"/>
      <color theme="4" tint="-0.499984740745262"/>
      <name val="Calibri"/>
      <family val="2"/>
    </font>
    <font>
      <sz val="9"/>
      <color theme="8" tint="0.39997558519241921"/>
      <name val="Calibri"/>
      <family val="2"/>
    </font>
    <font>
      <b/>
      <sz val="14"/>
      <color theme="4"/>
      <name val="Calibri"/>
      <family val="2"/>
    </font>
    <font>
      <sz val="10"/>
      <color theme="1"/>
      <name val="Calibri"/>
      <family val="2"/>
    </font>
    <font>
      <sz val="11"/>
      <color theme="1"/>
      <name val="Calibri"/>
      <family val="2"/>
    </font>
    <font>
      <b/>
      <sz val="11"/>
      <color theme="1"/>
      <name val="Calibri"/>
      <family val="2"/>
    </font>
    <font>
      <sz val="10"/>
      <color theme="8" tint="0.39997558519241921"/>
      <name val="Calibri"/>
      <family val="2"/>
    </font>
    <font>
      <b/>
      <sz val="10"/>
      <color theme="1"/>
      <name val="Calibri"/>
      <family val="2"/>
    </font>
    <font>
      <sz val="11"/>
      <name val="Calibri"/>
      <family val="2"/>
    </font>
    <font>
      <sz val="9"/>
      <color indexed="48"/>
      <name val="Wingdings"/>
      <charset val="2"/>
    </font>
    <font>
      <sz val="9"/>
      <name val="Arial"/>
      <family val="2"/>
    </font>
    <font>
      <sz val="10"/>
      <color theme="3" tint="0.39997558519241921"/>
      <name val="Calibri"/>
      <family val="2"/>
    </font>
    <font>
      <b/>
      <sz val="11"/>
      <color theme="3"/>
      <name val="Calibri"/>
      <family val="2"/>
      <scheme val="minor"/>
    </font>
    <font>
      <b/>
      <u/>
      <sz val="12"/>
      <name val="Calibri"/>
      <family val="2"/>
      <scheme val="minor"/>
    </font>
    <font>
      <b/>
      <sz val="11"/>
      <name val="Calibri"/>
      <family val="2"/>
      <scheme val="minor"/>
    </font>
    <font>
      <b/>
      <sz val="20"/>
      <color theme="0"/>
      <name val="Calibri"/>
      <family val="2"/>
    </font>
    <font>
      <sz val="11"/>
      <color theme="3"/>
      <name val="Calibri"/>
      <family val="2"/>
      <scheme val="minor"/>
    </font>
    <font>
      <b/>
      <sz val="14"/>
      <color theme="3"/>
      <name val="Calibri"/>
      <family val="2"/>
      <scheme val="minor"/>
    </font>
    <font>
      <sz val="12"/>
      <color theme="1"/>
      <name val="Calibri"/>
      <family val="2"/>
      <scheme val="minor"/>
    </font>
    <font>
      <b/>
      <sz val="12"/>
      <name val="Arial"/>
      <family val="2"/>
    </font>
    <font>
      <b/>
      <sz val="11"/>
      <name val="Arial"/>
      <family val="2"/>
    </font>
    <font>
      <b/>
      <sz val="10"/>
      <color indexed="10"/>
      <name val="Arial"/>
      <family val="2"/>
    </font>
    <font>
      <b/>
      <sz val="20"/>
      <color theme="4" tint="-0.249977111117893"/>
      <name val="Calibri"/>
      <family val="2"/>
    </font>
    <font>
      <b/>
      <sz val="10"/>
      <color rgb="FFFF0000"/>
      <name val="Arial"/>
      <family val="2"/>
    </font>
    <font>
      <b/>
      <u/>
      <sz val="10"/>
      <name val="Arial"/>
      <family val="2"/>
    </font>
    <font>
      <b/>
      <sz val="14"/>
      <name val="Calibri"/>
      <family val="2"/>
      <scheme val="minor"/>
    </font>
    <font>
      <b/>
      <sz val="14"/>
      <color rgb="FFFF000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8" tint="0.79998168889431442"/>
        <bgColor indexed="64"/>
      </patternFill>
    </fill>
    <fill>
      <gradientFill degree="90">
        <stop position="0">
          <color rgb="FF002060"/>
        </stop>
        <stop position="1">
          <color theme="1"/>
        </stop>
      </gradientFill>
    </fill>
    <fill>
      <gradientFill degree="90">
        <stop position="0">
          <color rgb="FF002060"/>
        </stop>
        <stop position="1">
          <color rgb="FF07121F"/>
        </stop>
      </gradient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0" fontId="4" fillId="0" borderId="0"/>
    <xf numFmtId="0" fontId="1" fillId="0" borderId="0"/>
    <xf numFmtId="9" fontId="3" fillId="0" borderId="0" quotePrefix="1" applyFont="0" applyFill="0" applyBorder="0" applyAlignment="0">
      <protection locked="0"/>
    </xf>
    <xf numFmtId="43" fontId="3" fillId="0" borderId="0" applyFont="0" applyFill="0" applyBorder="0" applyAlignment="0" applyProtection="0"/>
    <xf numFmtId="0" fontId="1" fillId="0" borderId="0"/>
    <xf numFmtId="44" fontId="1" fillId="0" borderId="0" applyFont="0" applyFill="0" applyBorder="0" applyAlignment="0" applyProtection="0"/>
    <xf numFmtId="0" fontId="7" fillId="0" borderId="0"/>
    <xf numFmtId="0" fontId="3" fillId="0" borderId="0"/>
    <xf numFmtId="9" fontId="1" fillId="0" borderId="0" applyFont="0" applyFill="0" applyBorder="0" applyAlignment="0" applyProtection="0"/>
  </cellStyleXfs>
  <cellXfs count="305">
    <xf numFmtId="0" fontId="0" fillId="0" borderId="0" xfId="0"/>
    <xf numFmtId="0" fontId="5" fillId="0" borderId="0" xfId="0" applyFont="1"/>
    <xf numFmtId="0" fontId="3" fillId="0" borderId="0" xfId="9"/>
    <xf numFmtId="0" fontId="3" fillId="0" borderId="0" xfId="9" applyFont="1"/>
    <xf numFmtId="0" fontId="9" fillId="0" borderId="0" xfId="9" applyFont="1"/>
    <xf numFmtId="2" fontId="3" fillId="0" borderId="0" xfId="9" applyNumberFormat="1"/>
    <xf numFmtId="0" fontId="9" fillId="0" borderId="0" xfId="9" applyFont="1" applyAlignment="1">
      <alignment horizontal="center"/>
    </xf>
    <xf numFmtId="0" fontId="9" fillId="0" borderId="0" xfId="9" quotePrefix="1" applyFont="1" applyAlignment="1">
      <alignment horizontal="center"/>
    </xf>
    <xf numFmtId="168" fontId="0" fillId="0" borderId="4" xfId="0" applyNumberFormat="1" applyBorder="1" applyAlignment="1">
      <alignment horizontal="center"/>
    </xf>
    <xf numFmtId="0" fontId="3" fillId="0" borderId="9" xfId="0" applyFont="1" applyBorder="1" applyAlignment="1">
      <alignment horizontal="center"/>
    </xf>
    <xf numFmtId="164" fontId="0" fillId="4" borderId="8" xfId="1" applyNumberFormat="1" applyFont="1" applyFill="1" applyBorder="1" applyAlignment="1">
      <alignment horizontal="center" wrapText="1"/>
    </xf>
    <xf numFmtId="164" fontId="0" fillId="4" borderId="10" xfId="1" applyNumberFormat="1" applyFont="1" applyFill="1" applyBorder="1" applyAlignment="1">
      <alignment horizontal="center" wrapText="1"/>
    </xf>
    <xf numFmtId="0" fontId="3" fillId="0" borderId="11" xfId="0" applyFont="1" applyBorder="1"/>
    <xf numFmtId="168" fontId="0" fillId="0" borderId="12" xfId="0" applyNumberFormat="1" applyBorder="1" applyAlignment="1">
      <alignment horizontal="center"/>
    </xf>
    <xf numFmtId="0" fontId="3" fillId="0" borderId="13" xfId="0" quotePrefix="1" applyFont="1" applyBorder="1"/>
    <xf numFmtId="168" fontId="0" fillId="0" borderId="5" xfId="0" applyNumberFormat="1" applyBorder="1" applyAlignment="1">
      <alignment horizontal="center"/>
    </xf>
    <xf numFmtId="168" fontId="0" fillId="0" borderId="14" xfId="0" applyNumberFormat="1" applyBorder="1" applyAlignment="1">
      <alignment horizontal="center"/>
    </xf>
    <xf numFmtId="0" fontId="3" fillId="0" borderId="0" xfId="9" applyFont="1" applyAlignment="1">
      <alignment wrapText="1"/>
    </xf>
    <xf numFmtId="9" fontId="3" fillId="0" borderId="0" xfId="9" applyNumberFormat="1"/>
    <xf numFmtId="0" fontId="9" fillId="0" borderId="16" xfId="9" applyFont="1" applyBorder="1"/>
    <xf numFmtId="0" fontId="3" fillId="0" borderId="16" xfId="9" applyBorder="1"/>
    <xf numFmtId="0" fontId="3" fillId="0" borderId="0" xfId="9" applyAlignment="1">
      <alignment horizontal="right"/>
    </xf>
    <xf numFmtId="0" fontId="0" fillId="5" borderId="0" xfId="0" applyFill="1"/>
    <xf numFmtId="0" fontId="0" fillId="6" borderId="0" xfId="0" applyFill="1"/>
    <xf numFmtId="0" fontId="0" fillId="3" borderId="0" xfId="0" applyFill="1"/>
    <xf numFmtId="9" fontId="0" fillId="0" borderId="0" xfId="10" applyFont="1" applyAlignment="1">
      <alignment horizontal="center"/>
    </xf>
    <xf numFmtId="43" fontId="0" fillId="0" borderId="0" xfId="1" applyFont="1" applyFill="1" applyBorder="1" applyAlignment="1">
      <alignment horizontal="center"/>
    </xf>
    <xf numFmtId="164" fontId="0" fillId="0" borderId="0" xfId="1" applyNumberFormat="1" applyFont="1" applyFill="1" applyBorder="1" applyAlignment="1">
      <alignment horizontal="center"/>
    </xf>
    <xf numFmtId="0" fontId="0" fillId="7" borderId="0" xfId="0" applyFill="1"/>
    <xf numFmtId="0" fontId="31" fillId="8" borderId="0" xfId="0" applyFont="1" applyFill="1" applyAlignment="1">
      <alignment horizontal="center" vertical="center"/>
    </xf>
    <xf numFmtId="0" fontId="32" fillId="8" borderId="16" xfId="0" applyFont="1" applyFill="1" applyBorder="1" applyAlignment="1">
      <alignment horizontal="left"/>
    </xf>
    <xf numFmtId="0" fontId="31" fillId="8" borderId="16" xfId="0" applyFont="1" applyFill="1" applyBorder="1" applyAlignment="1">
      <alignment horizontal="center"/>
    </xf>
    <xf numFmtId="0" fontId="34" fillId="8" borderId="0" xfId="0" applyFont="1" applyFill="1" applyAlignment="1">
      <alignment horizontal="center" vertical="center"/>
    </xf>
    <xf numFmtId="0" fontId="39" fillId="8" borderId="0" xfId="0" applyFont="1" applyFill="1" applyAlignment="1">
      <alignment horizontal="center" vertical="center"/>
    </xf>
    <xf numFmtId="0" fontId="39" fillId="8" borderId="0" xfId="0" applyFont="1" applyFill="1" applyAlignment="1">
      <alignment horizontal="center" vertical="top"/>
    </xf>
    <xf numFmtId="0" fontId="31" fillId="7" borderId="0" xfId="0" applyFont="1" applyFill="1" applyAlignment="1">
      <alignment horizontal="center" vertical="center"/>
    </xf>
    <xf numFmtId="0" fontId="31" fillId="0" borderId="0" xfId="0" applyFont="1" applyAlignment="1">
      <alignment horizontal="center" vertical="center"/>
    </xf>
    <xf numFmtId="0" fontId="31" fillId="2" borderId="0" xfId="0" applyFont="1" applyFill="1" applyBorder="1" applyAlignment="1">
      <alignment horizontal="center" vertical="center"/>
    </xf>
    <xf numFmtId="0" fontId="35" fillId="2" borderId="0" xfId="0" applyFont="1" applyFill="1" applyBorder="1" applyAlignment="1">
      <alignment horizontal="left" indent="1"/>
    </xf>
    <xf numFmtId="0" fontId="36" fillId="2" borderId="0" xfId="0" applyFont="1" applyFill="1" applyBorder="1"/>
    <xf numFmtId="0" fontId="36" fillId="2" borderId="0" xfId="0" applyFont="1" applyFill="1" applyBorder="1" applyAlignment="1">
      <alignment horizontal="left" vertical="top" wrapText="1" indent="1"/>
    </xf>
    <xf numFmtId="0" fontId="37" fillId="2" borderId="0" xfId="0" applyFont="1" applyFill="1" applyBorder="1" applyAlignment="1">
      <alignment horizontal="left" vertical="top" wrapText="1" indent="1"/>
    </xf>
    <xf numFmtId="0" fontId="36" fillId="2" borderId="0" xfId="0" applyFont="1" applyFill="1" applyBorder="1" applyAlignment="1">
      <alignment horizontal="left" indent="1"/>
    </xf>
    <xf numFmtId="0" fontId="37" fillId="2" borderId="0" xfId="0" applyFont="1" applyFill="1" applyBorder="1" applyAlignment="1">
      <alignment horizontal="left" vertical="center" indent="1"/>
    </xf>
    <xf numFmtId="0" fontId="37" fillId="2" borderId="0" xfId="0" applyFont="1" applyFill="1" applyBorder="1" applyAlignment="1">
      <alignment horizontal="left" indent="1"/>
    </xf>
    <xf numFmtId="0" fontId="37" fillId="2" borderId="0" xfId="0" applyFont="1" applyFill="1" applyBorder="1" applyAlignment="1">
      <alignment horizontal="center" vertical="center"/>
    </xf>
    <xf numFmtId="0" fontId="37" fillId="2" borderId="0" xfId="0" applyFont="1" applyFill="1" applyBorder="1" applyAlignment="1">
      <alignment horizontal="left" vertical="top" wrapText="1"/>
    </xf>
    <xf numFmtId="0" fontId="38" fillId="2" borderId="0" xfId="0" applyFont="1" applyFill="1" applyBorder="1" applyAlignment="1">
      <alignment horizontal="left" vertical="center"/>
    </xf>
    <xf numFmtId="0" fontId="40" fillId="2" borderId="0" xfId="0" applyFont="1" applyFill="1" applyBorder="1" applyAlignment="1">
      <alignment horizontal="left" vertical="center"/>
    </xf>
    <xf numFmtId="0" fontId="40" fillId="2" borderId="0" xfId="0" applyFont="1" applyFill="1" applyBorder="1" applyAlignment="1">
      <alignment horizontal="left" vertical="top"/>
    </xf>
    <xf numFmtId="0" fontId="42" fillId="2" borderId="0" xfId="9" applyFont="1" applyFill="1" applyBorder="1" applyAlignment="1">
      <alignment horizontal="right" vertical="top"/>
    </xf>
    <xf numFmtId="0" fontId="3" fillId="2" borderId="0" xfId="9" applyFont="1" applyFill="1" applyBorder="1" applyAlignment="1">
      <alignment horizontal="left" vertical="top"/>
    </xf>
    <xf numFmtId="0" fontId="43" fillId="2" borderId="0" xfId="9" applyFont="1" applyFill="1" applyBorder="1" applyAlignment="1">
      <alignment horizontal="left" vertical="top"/>
    </xf>
    <xf numFmtId="0" fontId="39" fillId="2" borderId="0" xfId="0" applyFont="1" applyFill="1" applyBorder="1" applyAlignment="1">
      <alignment horizontal="center" vertical="top"/>
    </xf>
    <xf numFmtId="0" fontId="3" fillId="2" borderId="0" xfId="9" applyFont="1" applyFill="1" applyBorder="1" applyAlignment="1">
      <alignment vertical="top"/>
    </xf>
    <xf numFmtId="0" fontId="44" fillId="2" borderId="0" xfId="0" applyFont="1" applyFill="1" applyBorder="1" applyAlignment="1">
      <alignment horizontal="left" vertical="top" wrapText="1"/>
    </xf>
    <xf numFmtId="0" fontId="37" fillId="2" borderId="0" xfId="0" applyFont="1" applyFill="1" applyBorder="1" applyAlignment="1">
      <alignment horizontal="center" vertical="top"/>
    </xf>
    <xf numFmtId="0" fontId="36" fillId="2" borderId="0" xfId="0" applyFont="1" applyFill="1" applyBorder="1" applyAlignment="1">
      <alignment horizontal="center" vertical="center"/>
    </xf>
    <xf numFmtId="0" fontId="0" fillId="7" borderId="0" xfId="0" applyFill="1" applyProtection="1"/>
    <xf numFmtId="0" fontId="0" fillId="8" borderId="0" xfId="0" applyFill="1" applyBorder="1" applyProtection="1"/>
    <xf numFmtId="0" fontId="55" fillId="8" borderId="0" xfId="0" applyFont="1" applyFill="1" applyBorder="1" applyAlignment="1" applyProtection="1">
      <alignment vertical="center"/>
    </xf>
    <xf numFmtId="0" fontId="31" fillId="8" borderId="0" xfId="0" applyFont="1" applyFill="1" applyAlignment="1" applyProtection="1">
      <alignment horizontal="center" vertical="center"/>
    </xf>
    <xf numFmtId="0" fontId="55" fillId="8" borderId="16" xfId="0" applyFont="1" applyFill="1" applyBorder="1" applyAlignment="1" applyProtection="1">
      <alignment vertical="center"/>
    </xf>
    <xf numFmtId="0" fontId="33" fillId="8" borderId="16" xfId="0" applyFont="1" applyFill="1" applyBorder="1" applyAlignment="1" applyProtection="1">
      <alignment horizontal="right"/>
    </xf>
    <xf numFmtId="0" fontId="0" fillId="7" borderId="0" xfId="0" applyFill="1" applyBorder="1" applyProtection="1"/>
    <xf numFmtId="0" fontId="3" fillId="2" borderId="19" xfId="9" applyFill="1" applyBorder="1" applyProtection="1"/>
    <xf numFmtId="0" fontId="10" fillId="2" borderId="6" xfId="9" applyFont="1" applyFill="1" applyBorder="1" applyAlignment="1" applyProtection="1">
      <alignment horizontal="centerContinuous"/>
    </xf>
    <xf numFmtId="0" fontId="10" fillId="2" borderId="31" xfId="9" applyFont="1" applyFill="1" applyBorder="1" applyAlignment="1" applyProtection="1">
      <alignment horizontal="centerContinuous"/>
    </xf>
    <xf numFmtId="0" fontId="10" fillId="2" borderId="32" xfId="9" applyFont="1" applyFill="1" applyBorder="1" applyAlignment="1" applyProtection="1">
      <alignment horizontal="centerContinuous"/>
    </xf>
    <xf numFmtId="0" fontId="3" fillId="2" borderId="0" xfId="9" applyFill="1" applyProtection="1"/>
    <xf numFmtId="0" fontId="3" fillId="7" borderId="0" xfId="9" applyFill="1" applyProtection="1"/>
    <xf numFmtId="0" fontId="3" fillId="2" borderId="11" xfId="9" applyFill="1" applyBorder="1" applyProtection="1"/>
    <xf numFmtId="20" fontId="11" fillId="2" borderId="4" xfId="9" applyNumberFormat="1" applyFont="1" applyFill="1" applyBorder="1" applyProtection="1"/>
    <xf numFmtId="20" fontId="11" fillId="2" borderId="12" xfId="9" applyNumberFormat="1" applyFont="1" applyFill="1" applyBorder="1" applyProtection="1"/>
    <xf numFmtId="0" fontId="12" fillId="2" borderId="0" xfId="9" applyFont="1" applyFill="1" applyProtection="1"/>
    <xf numFmtId="0" fontId="3" fillId="2" borderId="13" xfId="9" applyFill="1" applyBorder="1" applyProtection="1"/>
    <xf numFmtId="0" fontId="3" fillId="2" borderId="0" xfId="9" applyFont="1" applyFill="1" applyBorder="1" applyProtection="1"/>
    <xf numFmtId="0" fontId="8" fillId="8" borderId="0" xfId="9" applyFont="1" applyFill="1" applyBorder="1" applyProtection="1"/>
    <xf numFmtId="0" fontId="16" fillId="8" borderId="0" xfId="9" applyFont="1" applyFill="1" applyProtection="1"/>
    <xf numFmtId="0" fontId="3" fillId="8" borderId="0" xfId="9" applyFill="1" applyProtection="1"/>
    <xf numFmtId="0" fontId="3" fillId="8" borderId="0" xfId="9" applyFont="1" applyFill="1" applyBorder="1" applyProtection="1"/>
    <xf numFmtId="0" fontId="12" fillId="8" borderId="0" xfId="9" applyFont="1" applyFill="1" applyProtection="1"/>
    <xf numFmtId="0" fontId="3" fillId="8" borderId="4" xfId="9" applyFont="1" applyFill="1" applyBorder="1" applyProtection="1"/>
    <xf numFmtId="3" fontId="3" fillId="8" borderId="1" xfId="9" applyNumberFormat="1" applyFont="1" applyFill="1" applyBorder="1" applyProtection="1"/>
    <xf numFmtId="0" fontId="3" fillId="8" borderId="2" xfId="9" applyFont="1" applyFill="1" applyBorder="1" applyProtection="1"/>
    <xf numFmtId="0" fontId="3" fillId="8" borderId="3" xfId="9" applyFont="1" applyFill="1" applyBorder="1" applyProtection="1"/>
    <xf numFmtId="0" fontId="13" fillId="8" borderId="0" xfId="9" applyFont="1" applyFill="1" applyBorder="1" applyProtection="1"/>
    <xf numFmtId="3" fontId="3" fillId="8" borderId="0" xfId="9" applyNumberFormat="1" applyFont="1" applyFill="1" applyBorder="1" applyProtection="1"/>
    <xf numFmtId="0" fontId="3" fillId="8" borderId="0" xfId="9" quotePrefix="1" applyFont="1" applyFill="1" applyBorder="1" applyProtection="1"/>
    <xf numFmtId="0" fontId="12" fillId="8" borderId="0" xfId="9" applyFont="1" applyFill="1" applyBorder="1" applyProtection="1"/>
    <xf numFmtId="0" fontId="11" fillId="8" borderId="4" xfId="9" applyFont="1" applyFill="1" applyBorder="1" applyAlignment="1" applyProtection="1">
      <alignment horizontal="center"/>
    </xf>
    <xf numFmtId="0" fontId="9" fillId="8" borderId="4" xfId="9" applyFont="1" applyFill="1" applyBorder="1" applyProtection="1"/>
    <xf numFmtId="168" fontId="11" fillId="8" borderId="4" xfId="9" applyNumberFormat="1" applyFont="1" applyFill="1" applyBorder="1" applyProtection="1"/>
    <xf numFmtId="3" fontId="3" fillId="8" borderId="4" xfId="9" applyNumberFormat="1" applyFont="1" applyFill="1" applyBorder="1" applyProtection="1"/>
    <xf numFmtId="0" fontId="3" fillId="8" borderId="4" xfId="9" quotePrefix="1" applyFont="1" applyFill="1" applyBorder="1" applyProtection="1"/>
    <xf numFmtId="0" fontId="3" fillId="8" borderId="0" xfId="9" applyFont="1" applyFill="1" applyProtection="1"/>
    <xf numFmtId="0" fontId="14" fillId="8" borderId="0" xfId="9" applyFont="1" applyFill="1" applyProtection="1"/>
    <xf numFmtId="0" fontId="3" fillId="8" borderId="4" xfId="9" applyFill="1" applyBorder="1" applyProtection="1"/>
    <xf numFmtId="0" fontId="3" fillId="8" borderId="5" xfId="9" applyFill="1" applyBorder="1" applyProtection="1"/>
    <xf numFmtId="0" fontId="3" fillId="8" borderId="5" xfId="9" applyFill="1" applyBorder="1" applyAlignment="1" applyProtection="1">
      <alignment horizontal="center"/>
    </xf>
    <xf numFmtId="169" fontId="3" fillId="8" borderId="4" xfId="1" applyNumberFormat="1" applyFont="1" applyFill="1" applyBorder="1" applyProtection="1"/>
    <xf numFmtId="0" fontId="3" fillId="8" borderId="0" xfId="9" applyFill="1" applyBorder="1" applyProtection="1"/>
    <xf numFmtId="0" fontId="20" fillId="8" borderId="0" xfId="9" applyFont="1" applyFill="1" applyProtection="1"/>
    <xf numFmtId="0" fontId="11" fillId="8" borderId="4" xfId="9" applyFont="1" applyFill="1" applyBorder="1" applyProtection="1"/>
    <xf numFmtId="0" fontId="15" fillId="8" borderId="4" xfId="9" applyFont="1" applyFill="1" applyBorder="1" applyProtection="1"/>
    <xf numFmtId="164" fontId="11" fillId="8" borderId="4" xfId="1" applyNumberFormat="1" applyFont="1" applyFill="1" applyBorder="1" applyProtection="1"/>
    <xf numFmtId="3" fontId="15" fillId="8" borderId="4" xfId="9" applyNumberFormat="1" applyFont="1" applyFill="1" applyBorder="1" applyProtection="1"/>
    <xf numFmtId="0" fontId="11" fillId="8" borderId="0" xfId="9" applyFont="1" applyFill="1" applyProtection="1"/>
    <xf numFmtId="0" fontId="11" fillId="8" borderId="6" xfId="9" applyFont="1" applyFill="1" applyBorder="1" applyProtection="1"/>
    <xf numFmtId="0" fontId="11" fillId="8" borderId="7" xfId="9" applyFont="1" applyFill="1" applyBorder="1" applyProtection="1"/>
    <xf numFmtId="0" fontId="11" fillId="8" borderId="8" xfId="9" applyFont="1" applyFill="1" applyBorder="1" applyProtection="1"/>
    <xf numFmtId="3" fontId="15" fillId="8" borderId="8" xfId="9" applyNumberFormat="1" applyFont="1" applyFill="1" applyBorder="1" applyProtection="1"/>
    <xf numFmtId="0" fontId="12" fillId="2" borderId="4" xfId="9" applyFont="1" applyFill="1" applyBorder="1" applyProtection="1">
      <protection locked="0"/>
    </xf>
    <xf numFmtId="0" fontId="12" fillId="2" borderId="12" xfId="9" applyFont="1" applyFill="1" applyBorder="1" applyProtection="1">
      <protection locked="0"/>
    </xf>
    <xf numFmtId="0" fontId="12" fillId="2" borderId="5" xfId="9" applyFont="1" applyFill="1" applyBorder="1" applyProtection="1">
      <protection locked="0"/>
    </xf>
    <xf numFmtId="0" fontId="12" fillId="2" borderId="14" xfId="9" applyFont="1" applyFill="1" applyBorder="1" applyProtection="1">
      <protection locked="0"/>
    </xf>
    <xf numFmtId="0" fontId="0" fillId="7" borderId="0" xfId="0" applyFill="1" applyProtection="1">
      <protection hidden="1"/>
    </xf>
    <xf numFmtId="0" fontId="0" fillId="8" borderId="0" xfId="0" applyFill="1" applyBorder="1" applyProtection="1">
      <protection hidden="1"/>
    </xf>
    <xf numFmtId="0" fontId="3" fillId="8" borderId="0" xfId="9" applyFill="1" applyProtection="1">
      <protection hidden="1"/>
    </xf>
    <xf numFmtId="0" fontId="3" fillId="7" borderId="0" xfId="9" applyFill="1" applyProtection="1">
      <protection hidden="1"/>
    </xf>
    <xf numFmtId="0" fontId="32" fillId="8" borderId="16" xfId="0" applyFont="1" applyFill="1" applyBorder="1" applyAlignment="1" applyProtection="1">
      <alignment horizontal="left"/>
    </xf>
    <xf numFmtId="0" fontId="46" fillId="9" borderId="19" xfId="0" applyFont="1" applyFill="1" applyBorder="1" applyAlignment="1" applyProtection="1">
      <alignment vertical="top"/>
    </xf>
    <xf numFmtId="0" fontId="46" fillId="9" borderId="26" xfId="0" applyFont="1" applyFill="1" applyBorder="1" applyAlignment="1" applyProtection="1">
      <alignment vertical="top"/>
    </xf>
    <xf numFmtId="0" fontId="34" fillId="8" borderId="0" xfId="0" applyFont="1" applyFill="1" applyAlignment="1" applyProtection="1">
      <alignment horizontal="center" vertical="center"/>
    </xf>
    <xf numFmtId="0" fontId="47" fillId="9" borderId="17" xfId="0" applyFont="1" applyFill="1" applyBorder="1" applyAlignment="1" applyProtection="1">
      <alignment vertical="top"/>
    </xf>
    <xf numFmtId="0" fontId="47" fillId="9" borderId="21" xfId="0" applyFont="1" applyFill="1" applyBorder="1" applyAlignment="1" applyProtection="1">
      <alignment vertical="top"/>
    </xf>
    <xf numFmtId="0" fontId="2" fillId="8" borderId="0" xfId="0" applyFont="1" applyFill="1" applyBorder="1" applyAlignment="1" applyProtection="1">
      <alignment vertical="top"/>
    </xf>
    <xf numFmtId="0" fontId="0" fillId="8" borderId="0" xfId="0" applyFill="1" applyBorder="1" applyAlignment="1" applyProtection="1">
      <alignment vertical="top" wrapText="1"/>
    </xf>
    <xf numFmtId="0" fontId="22" fillId="9" borderId="19" xfId="0" applyFont="1" applyFill="1" applyBorder="1" applyAlignment="1" applyProtection="1">
      <alignment vertical="top"/>
    </xf>
    <xf numFmtId="0" fontId="22" fillId="9" borderId="17" xfId="0" applyFont="1" applyFill="1" applyBorder="1" applyAlignment="1" applyProtection="1">
      <alignment vertical="top"/>
    </xf>
    <xf numFmtId="0" fontId="0" fillId="9" borderId="26" xfId="0" applyFill="1" applyBorder="1" applyAlignment="1" applyProtection="1">
      <alignment vertical="top" wrapText="1"/>
    </xf>
    <xf numFmtId="0" fontId="2" fillId="9" borderId="17" xfId="0" applyFont="1" applyFill="1" applyBorder="1" applyAlignment="1" applyProtection="1">
      <alignment vertical="top"/>
    </xf>
    <xf numFmtId="0" fontId="2" fillId="9" borderId="21" xfId="0" applyFont="1" applyFill="1" applyBorder="1" applyAlignment="1" applyProtection="1">
      <alignment vertical="top"/>
    </xf>
    <xf numFmtId="0" fontId="2" fillId="9" borderId="17" xfId="0" applyFont="1" applyFill="1" applyBorder="1" applyAlignment="1" applyProtection="1">
      <alignment vertical="top" wrapText="1"/>
    </xf>
    <xf numFmtId="0" fontId="2" fillId="9" borderId="21" xfId="0" applyFont="1" applyFill="1" applyBorder="1" applyAlignment="1" applyProtection="1">
      <alignment vertical="top" wrapText="1"/>
    </xf>
    <xf numFmtId="0" fontId="2" fillId="8" borderId="0" xfId="0" applyFont="1" applyFill="1" applyBorder="1" applyAlignment="1" applyProtection="1">
      <alignment vertical="top" wrapText="1"/>
    </xf>
    <xf numFmtId="0" fontId="2" fillId="9" borderId="17" xfId="0" applyFont="1" applyFill="1" applyBorder="1" applyProtection="1"/>
    <xf numFmtId="0" fontId="0" fillId="8" borderId="0" xfId="0" applyFill="1" applyBorder="1" applyAlignment="1" applyProtection="1">
      <alignment vertical="top"/>
    </xf>
    <xf numFmtId="0" fontId="0" fillId="7" borderId="0" xfId="0" applyFill="1" applyBorder="1" applyAlignment="1" applyProtection="1">
      <alignment vertical="top"/>
    </xf>
    <xf numFmtId="0" fontId="0" fillId="7" borderId="0" xfId="0" applyFill="1" applyBorder="1" applyAlignment="1" applyProtection="1">
      <alignment vertical="top" wrapText="1"/>
    </xf>
    <xf numFmtId="0" fontId="6" fillId="2" borderId="26" xfId="0" applyFont="1" applyFill="1" applyBorder="1" applyAlignment="1" applyProtection="1">
      <alignment horizontal="right" vertical="top" wrapText="1"/>
      <protection locked="0"/>
    </xf>
    <xf numFmtId="0" fontId="6" fillId="2" borderId="27" xfId="0" applyFont="1" applyFill="1" applyBorder="1" applyAlignment="1" applyProtection="1">
      <alignment horizontal="right" vertical="top" wrapText="1"/>
      <protection locked="0"/>
    </xf>
    <xf numFmtId="0" fontId="6" fillId="2" borderId="27" xfId="0" applyFont="1" applyFill="1" applyBorder="1" applyAlignment="1" applyProtection="1">
      <alignment vertical="top" wrapText="1"/>
      <protection locked="0"/>
    </xf>
    <xf numFmtId="0" fontId="19" fillId="2" borderId="27" xfId="9" applyFont="1" applyFill="1" applyBorder="1" applyAlignment="1" applyProtection="1">
      <alignment horizontal="right" vertical="top" wrapText="1"/>
      <protection locked="0"/>
    </xf>
    <xf numFmtId="164" fontId="6" fillId="2" borderId="27" xfId="1" applyNumberFormat="1" applyFont="1" applyFill="1" applyBorder="1" applyAlignment="1" applyProtection="1">
      <alignment vertical="top" wrapText="1"/>
      <protection locked="0"/>
    </xf>
    <xf numFmtId="164" fontId="6" fillId="2" borderId="28" xfId="1" applyNumberFormat="1" applyFont="1" applyFill="1" applyBorder="1" applyAlignment="1" applyProtection="1">
      <alignment vertical="top" wrapText="1"/>
      <protection locked="0"/>
    </xf>
    <xf numFmtId="164" fontId="0" fillId="2" borderId="27" xfId="1" applyNumberFormat="1" applyFont="1" applyFill="1" applyBorder="1" applyAlignment="1" applyProtection="1">
      <alignment vertical="top" wrapText="1"/>
      <protection locked="0"/>
    </xf>
    <xf numFmtId="164" fontId="0" fillId="2" borderId="28" xfId="1" applyNumberFormat="1" applyFont="1" applyFill="1" applyBorder="1" applyAlignment="1" applyProtection="1">
      <alignment vertical="top" wrapText="1"/>
      <protection locked="0"/>
    </xf>
    <xf numFmtId="0" fontId="0" fillId="2" borderId="26" xfId="0" applyFill="1" applyBorder="1" applyAlignment="1" applyProtection="1">
      <alignment vertical="top" wrapText="1"/>
      <protection locked="0"/>
    </xf>
    <xf numFmtId="0" fontId="0" fillId="2" borderId="28" xfId="0" applyFill="1" applyBorder="1" applyAlignment="1" applyProtection="1">
      <alignment vertical="top" wrapText="1"/>
      <protection locked="0"/>
    </xf>
    <xf numFmtId="0" fontId="0" fillId="2" borderId="27" xfId="0" applyFill="1" applyBorder="1" applyAlignment="1" applyProtection="1">
      <alignment vertical="top" wrapText="1"/>
      <protection locked="0"/>
    </xf>
    <xf numFmtId="0" fontId="0" fillId="2" borderId="25" xfId="0" applyFill="1" applyBorder="1" applyAlignment="1" applyProtection="1">
      <alignment vertical="top" wrapText="1"/>
      <protection locked="0"/>
    </xf>
    <xf numFmtId="0" fontId="0" fillId="2" borderId="26" xfId="0" applyFill="1" applyBorder="1" applyAlignment="1" applyProtection="1">
      <alignment horizontal="right" vertical="top" wrapText="1"/>
      <protection locked="0"/>
    </xf>
    <xf numFmtId="0" fontId="0" fillId="9" borderId="27" xfId="0" applyFill="1" applyBorder="1" applyAlignment="1" applyProtection="1">
      <alignment horizontal="right" vertical="top" wrapText="1"/>
      <protection locked="0"/>
    </xf>
    <xf numFmtId="0" fontId="0" fillId="2" borderId="27" xfId="0" applyFill="1" applyBorder="1" applyAlignment="1" applyProtection="1">
      <alignment horizontal="right" vertical="top" wrapText="1"/>
      <protection locked="0"/>
    </xf>
    <xf numFmtId="165" fontId="0" fillId="2" borderId="27" xfId="0" applyNumberFormat="1" applyFill="1" applyBorder="1" applyAlignment="1" applyProtection="1">
      <alignment horizontal="right" vertical="top" wrapText="1"/>
      <protection locked="0"/>
    </xf>
    <xf numFmtId="2" fontId="0" fillId="2" borderId="27" xfId="0" applyNumberFormat="1" applyFill="1" applyBorder="1" applyAlignment="1" applyProtection="1">
      <alignment horizontal="right" vertical="top" wrapText="1"/>
      <protection locked="0"/>
    </xf>
    <xf numFmtId="171" fontId="0" fillId="2" borderId="27" xfId="7" applyNumberFormat="1" applyFont="1" applyFill="1" applyBorder="1" applyAlignment="1" applyProtection="1">
      <alignment horizontal="right"/>
      <protection locked="0"/>
    </xf>
    <xf numFmtId="164" fontId="0" fillId="2" borderId="27" xfId="1" applyNumberFormat="1" applyFont="1" applyFill="1" applyBorder="1" applyAlignment="1" applyProtection="1">
      <alignment horizontal="right" vertical="top" wrapText="1"/>
      <protection locked="0"/>
    </xf>
    <xf numFmtId="8" fontId="0" fillId="2" borderId="27" xfId="7" applyNumberFormat="1" applyFont="1" applyFill="1" applyBorder="1" applyAlignment="1" applyProtection="1">
      <alignment horizontal="right"/>
      <protection locked="0"/>
    </xf>
    <xf numFmtId="0" fontId="0" fillId="2" borderId="28" xfId="0" applyFill="1" applyBorder="1" applyAlignment="1" applyProtection="1">
      <alignment horizontal="right" vertical="top" wrapText="1"/>
      <protection locked="0"/>
    </xf>
    <xf numFmtId="0" fontId="23" fillId="2" borderId="17" xfId="0" applyFont="1" applyFill="1" applyBorder="1" applyAlignment="1" applyProtection="1">
      <alignment vertical="top" wrapText="1"/>
    </xf>
    <xf numFmtId="0" fontId="23" fillId="2" borderId="0" xfId="0" applyFont="1" applyFill="1" applyBorder="1" applyAlignment="1" applyProtection="1">
      <alignment vertical="top" wrapText="1"/>
    </xf>
    <xf numFmtId="37" fontId="23" fillId="2" borderId="0" xfId="0" applyNumberFormat="1" applyFont="1" applyFill="1" applyBorder="1" applyAlignment="1" applyProtection="1">
      <alignment horizontal="right"/>
    </xf>
    <xf numFmtId="0" fontId="23" fillId="2" borderId="18" xfId="0" applyFont="1" applyFill="1" applyBorder="1" applyAlignment="1" applyProtection="1">
      <alignment vertical="top" wrapText="1"/>
    </xf>
    <xf numFmtId="0" fontId="23" fillId="2" borderId="0" xfId="0" applyFont="1" applyFill="1" applyBorder="1" applyAlignment="1" applyProtection="1">
      <alignment horizontal="right"/>
    </xf>
    <xf numFmtId="0" fontId="0" fillId="2" borderId="17" xfId="0" applyFill="1" applyBorder="1" applyProtection="1"/>
    <xf numFmtId="0" fontId="0" fillId="2" borderId="0" xfId="0" applyFill="1" applyBorder="1" applyProtection="1"/>
    <xf numFmtId="0" fontId="0" fillId="2" borderId="18" xfId="0" applyFill="1" applyBorder="1" applyProtection="1"/>
    <xf numFmtId="0" fontId="25" fillId="2" borderId="17" xfId="0" applyFont="1" applyFill="1" applyBorder="1" applyAlignment="1" applyProtection="1">
      <alignment horizontal="left" vertical="center" readingOrder="1"/>
    </xf>
    <xf numFmtId="0" fontId="25" fillId="2" borderId="0" xfId="0" applyFont="1" applyFill="1" applyBorder="1" applyAlignment="1" applyProtection="1">
      <alignment horizontal="left" vertical="center" readingOrder="1"/>
    </xf>
    <xf numFmtId="0" fontId="23" fillId="2" borderId="17" xfId="0" applyFont="1" applyFill="1" applyBorder="1" applyAlignment="1" applyProtection="1">
      <alignment vertical="top"/>
    </xf>
    <xf numFmtId="0" fontId="23" fillId="2" borderId="0" xfId="0" applyFont="1" applyFill="1" applyBorder="1" applyAlignment="1" applyProtection="1">
      <alignment vertical="top"/>
    </xf>
    <xf numFmtId="0" fontId="21" fillId="2" borderId="0" xfId="0" applyFont="1" applyFill="1" applyBorder="1" applyAlignment="1" applyProtection="1">
      <alignment horizontal="right"/>
    </xf>
    <xf numFmtId="0" fontId="0" fillId="2" borderId="21" xfId="0" applyFill="1" applyBorder="1" applyProtection="1"/>
    <xf numFmtId="0" fontId="0" fillId="2" borderId="16" xfId="0" applyFill="1" applyBorder="1" applyProtection="1"/>
    <xf numFmtId="0" fontId="0" fillId="2" borderId="22" xfId="0" applyFill="1" applyBorder="1" applyProtection="1"/>
    <xf numFmtId="0" fontId="0" fillId="8" borderId="0" xfId="0" applyFill="1" applyProtection="1"/>
    <xf numFmtId="0" fontId="0" fillId="2" borderId="19" xfId="0" applyFill="1" applyBorder="1" applyProtection="1"/>
    <xf numFmtId="0" fontId="5" fillId="2" borderId="23" xfId="0" applyFont="1" applyFill="1" applyBorder="1" applyAlignment="1" applyProtection="1">
      <alignment horizontal="center"/>
    </xf>
    <xf numFmtId="0" fontId="5" fillId="2" borderId="20" xfId="0" applyFont="1" applyFill="1" applyBorder="1" applyAlignment="1" applyProtection="1">
      <alignment horizontal="center"/>
    </xf>
    <xf numFmtId="0" fontId="2" fillId="2" borderId="17" xfId="0" applyFont="1" applyFill="1" applyBorder="1" applyProtection="1"/>
    <xf numFmtId="168" fontId="0" fillId="2" borderId="0" xfId="10" applyNumberFormat="1" applyFont="1" applyFill="1" applyBorder="1" applyProtection="1"/>
    <xf numFmtId="0" fontId="0" fillId="2" borderId="0" xfId="0" applyFill="1" applyBorder="1" applyAlignment="1" applyProtection="1">
      <alignment horizontal="center"/>
    </xf>
    <xf numFmtId="1" fontId="0" fillId="2" borderId="18" xfId="0" applyNumberFormat="1" applyFill="1" applyBorder="1" applyAlignment="1" applyProtection="1">
      <alignment horizontal="center"/>
    </xf>
    <xf numFmtId="0" fontId="2" fillId="2" borderId="17" xfId="0" applyFont="1" applyFill="1" applyBorder="1" applyAlignment="1" applyProtection="1">
      <alignment vertical="top" wrapText="1"/>
    </xf>
    <xf numFmtId="0" fontId="2" fillId="2" borderId="21" xfId="0" applyFont="1" applyFill="1" applyBorder="1" applyAlignment="1" applyProtection="1">
      <alignment vertical="top" wrapText="1"/>
    </xf>
    <xf numFmtId="168" fontId="0" fillId="2" borderId="16" xfId="10" applyNumberFormat="1" applyFont="1" applyFill="1" applyBorder="1" applyProtection="1"/>
    <xf numFmtId="0" fontId="0" fillId="2" borderId="16" xfId="0" applyFill="1" applyBorder="1" applyAlignment="1" applyProtection="1">
      <alignment horizontal="center"/>
    </xf>
    <xf numFmtId="1" fontId="0" fillId="2" borderId="22" xfId="0" applyNumberFormat="1" applyFill="1" applyBorder="1" applyAlignment="1" applyProtection="1">
      <alignment horizontal="center"/>
    </xf>
    <xf numFmtId="37" fontId="0" fillId="8" borderId="0" xfId="0" applyNumberFormat="1" applyFill="1" applyBorder="1" applyAlignment="1" applyProtection="1">
      <alignment horizontal="center"/>
    </xf>
    <xf numFmtId="1" fontId="0" fillId="8" borderId="0" xfId="0" applyNumberFormat="1" applyFill="1" applyBorder="1" applyAlignment="1" applyProtection="1">
      <alignment horizontal="center"/>
    </xf>
    <xf numFmtId="0" fontId="5" fillId="2" borderId="19" xfId="0" applyFont="1" applyFill="1" applyBorder="1" applyAlignment="1" applyProtection="1">
      <alignment horizontal="center"/>
    </xf>
    <xf numFmtId="1" fontId="0" fillId="2" borderId="0" xfId="0" applyNumberFormat="1" applyFill="1" applyBorder="1" applyProtection="1"/>
    <xf numFmtId="9" fontId="0" fillId="2" borderId="18" xfId="10" applyFont="1" applyFill="1" applyBorder="1" applyAlignment="1" applyProtection="1">
      <alignment horizontal="center"/>
    </xf>
    <xf numFmtId="0" fontId="2" fillId="2" borderId="21" xfId="0" applyFont="1" applyFill="1" applyBorder="1" applyProtection="1"/>
    <xf numFmtId="1" fontId="0" fillId="2" borderId="16" xfId="0" applyNumberFormat="1" applyFill="1" applyBorder="1" applyProtection="1"/>
    <xf numFmtId="9" fontId="0" fillId="2" borderId="22" xfId="10" applyFont="1" applyFill="1" applyBorder="1" applyAlignment="1" applyProtection="1">
      <alignment horizontal="center"/>
    </xf>
    <xf numFmtId="0" fontId="0" fillId="9" borderId="20" xfId="0" applyFill="1" applyBorder="1" applyProtection="1"/>
    <xf numFmtId="0" fontId="0" fillId="9" borderId="17" xfId="0" applyFill="1" applyBorder="1" applyProtection="1"/>
    <xf numFmtId="0" fontId="0" fillId="9" borderId="0" xfId="0" applyFill="1" applyBorder="1" applyProtection="1"/>
    <xf numFmtId="0" fontId="0" fillId="9" borderId="18" xfId="0" applyFill="1" applyBorder="1" applyProtection="1"/>
    <xf numFmtId="0" fontId="58" fillId="9" borderId="17" xfId="0" applyFont="1" applyFill="1" applyBorder="1" applyProtection="1"/>
    <xf numFmtId="0" fontId="27" fillId="9" borderId="0" xfId="0" applyFont="1" applyFill="1" applyBorder="1" applyAlignment="1" applyProtection="1">
      <alignment horizontal="center"/>
    </xf>
    <xf numFmtId="0" fontId="28" fillId="9" borderId="0" xfId="0" applyFont="1" applyFill="1" applyBorder="1" applyAlignment="1" applyProtection="1">
      <alignment horizontal="center"/>
    </xf>
    <xf numFmtId="0" fontId="23" fillId="9" borderId="17" xfId="0" applyFont="1" applyFill="1" applyBorder="1" applyProtection="1"/>
    <xf numFmtId="164" fontId="23" fillId="9" borderId="0" xfId="1" applyNumberFormat="1" applyFont="1" applyFill="1" applyBorder="1" applyAlignment="1" applyProtection="1"/>
    <xf numFmtId="164" fontId="23" fillId="9" borderId="18" xfId="1" applyNumberFormat="1" applyFont="1" applyFill="1" applyBorder="1" applyAlignment="1" applyProtection="1"/>
    <xf numFmtId="167" fontId="23" fillId="9" borderId="0" xfId="7" applyNumberFormat="1" applyFont="1" applyFill="1" applyBorder="1" applyAlignment="1" applyProtection="1"/>
    <xf numFmtId="44" fontId="23" fillId="9" borderId="18" xfId="7" applyFont="1" applyFill="1" applyBorder="1" applyAlignment="1" applyProtection="1"/>
    <xf numFmtId="167" fontId="23" fillId="9" borderId="15" xfId="7" applyNumberFormat="1" applyFont="1" applyFill="1" applyBorder="1" applyAlignment="1" applyProtection="1"/>
    <xf numFmtId="44" fontId="23" fillId="9" borderId="29" xfId="7" applyFont="1" applyFill="1" applyBorder="1" applyAlignment="1" applyProtection="1"/>
    <xf numFmtId="167" fontId="23" fillId="9" borderId="24" xfId="7" applyNumberFormat="1" applyFont="1" applyFill="1" applyBorder="1" applyAlignment="1" applyProtection="1"/>
    <xf numFmtId="44" fontId="23" fillId="9" borderId="30" xfId="7" applyFont="1" applyFill="1" applyBorder="1" applyAlignment="1" applyProtection="1"/>
    <xf numFmtId="0" fontId="59" fillId="9" borderId="0" xfId="0" applyFont="1" applyFill="1" applyBorder="1" applyProtection="1"/>
    <xf numFmtId="0" fontId="30" fillId="9" borderId="0" xfId="0" applyFont="1" applyFill="1" applyBorder="1" applyProtection="1"/>
    <xf numFmtId="0" fontId="22" fillId="9" borderId="19" xfId="0" applyFont="1" applyFill="1" applyBorder="1" applyProtection="1"/>
    <xf numFmtId="0" fontId="22" fillId="9" borderId="23" xfId="0" applyFont="1" applyFill="1" applyBorder="1" applyAlignment="1" applyProtection="1">
      <alignment horizontal="center"/>
    </xf>
    <xf numFmtId="0" fontId="22" fillId="9" borderId="23" xfId="0" applyFont="1" applyFill="1" applyBorder="1" applyProtection="1"/>
    <xf numFmtId="0" fontId="51" fillId="9" borderId="23" xfId="0" applyFont="1" applyFill="1" applyBorder="1" applyProtection="1"/>
    <xf numFmtId="0" fontId="51" fillId="9" borderId="20" xfId="0" applyFont="1" applyFill="1" applyBorder="1" applyProtection="1"/>
    <xf numFmtId="0" fontId="51" fillId="9" borderId="17" xfId="0" applyFont="1" applyFill="1" applyBorder="1" applyProtection="1"/>
    <xf numFmtId="0" fontId="51" fillId="9" borderId="0" xfId="0" applyFont="1" applyFill="1" applyBorder="1" applyAlignment="1" applyProtection="1">
      <alignment horizontal="right"/>
    </xf>
    <xf numFmtId="0" fontId="51" fillId="9" borderId="0" xfId="0" applyFont="1" applyFill="1" applyBorder="1" applyProtection="1"/>
    <xf numFmtId="0" fontId="51" fillId="9" borderId="18" xfId="0" applyFont="1" applyFill="1" applyBorder="1" applyProtection="1"/>
    <xf numFmtId="2" fontId="51" fillId="9" borderId="0" xfId="0" applyNumberFormat="1" applyFont="1" applyFill="1" applyBorder="1" applyProtection="1"/>
    <xf numFmtId="165" fontId="51" fillId="9" borderId="0" xfId="0" applyNumberFormat="1" applyFont="1" applyFill="1" applyBorder="1" applyProtection="1"/>
    <xf numFmtId="166" fontId="51" fillId="9" borderId="0" xfId="7" applyNumberFormat="1" applyFont="1" applyFill="1" applyBorder="1" applyProtection="1"/>
    <xf numFmtId="44" fontId="51" fillId="9" borderId="0" xfId="7" applyFont="1" applyFill="1" applyBorder="1" applyProtection="1"/>
    <xf numFmtId="2" fontId="51" fillId="9" borderId="0" xfId="0" applyNumberFormat="1" applyFont="1" applyFill="1" applyBorder="1" applyAlignment="1" applyProtection="1">
      <alignment horizontal="right"/>
    </xf>
    <xf numFmtId="170" fontId="51" fillId="9" borderId="0" xfId="7" applyNumberFormat="1" applyFont="1" applyFill="1" applyBorder="1" applyAlignment="1" applyProtection="1">
      <alignment horizontal="right"/>
    </xf>
    <xf numFmtId="44" fontId="51" fillId="9" borderId="0" xfId="7" applyNumberFormat="1" applyFont="1" applyFill="1" applyBorder="1" applyAlignment="1" applyProtection="1">
      <alignment horizontal="right"/>
    </xf>
    <xf numFmtId="0" fontId="51" fillId="9" borderId="21" xfId="0" applyFont="1" applyFill="1" applyBorder="1" applyProtection="1"/>
    <xf numFmtId="44" fontId="51" fillId="9" borderId="16" xfId="7" applyNumberFormat="1" applyFont="1" applyFill="1" applyBorder="1" applyAlignment="1" applyProtection="1">
      <alignment horizontal="right"/>
    </xf>
    <xf numFmtId="44" fontId="51" fillId="9" borderId="16" xfId="7" applyFont="1" applyFill="1" applyBorder="1" applyProtection="1"/>
    <xf numFmtId="0" fontId="51" fillId="9" borderId="16" xfId="0" applyFont="1" applyFill="1" applyBorder="1" applyProtection="1"/>
    <xf numFmtId="0" fontId="51" fillId="9" borderId="22" xfId="0" applyFont="1" applyFill="1" applyBorder="1" applyProtection="1"/>
    <xf numFmtId="0" fontId="51" fillId="8" borderId="0" xfId="0" applyFont="1" applyFill="1" applyProtection="1"/>
    <xf numFmtId="166" fontId="51" fillId="8" borderId="0" xfId="7" applyNumberFormat="1" applyFont="1" applyFill="1" applyAlignment="1" applyProtection="1">
      <alignment horizontal="right"/>
    </xf>
    <xf numFmtId="44" fontId="51" fillId="8" borderId="0" xfId="7" applyFont="1" applyFill="1" applyProtection="1"/>
    <xf numFmtId="166" fontId="51" fillId="9" borderId="23" xfId="7" applyNumberFormat="1" applyFont="1" applyFill="1" applyBorder="1" applyAlignment="1" applyProtection="1">
      <alignment horizontal="right"/>
    </xf>
    <xf numFmtId="44" fontId="51" fillId="9" borderId="23" xfId="7" applyFont="1" applyFill="1" applyBorder="1" applyProtection="1"/>
    <xf numFmtId="164" fontId="51" fillId="9" borderId="0" xfId="1" applyNumberFormat="1" applyFont="1" applyFill="1" applyBorder="1" applyAlignment="1" applyProtection="1">
      <alignment horizontal="right"/>
    </xf>
    <xf numFmtId="169" fontId="51" fillId="9" borderId="0" xfId="1" applyNumberFormat="1" applyFont="1" applyFill="1" applyBorder="1" applyAlignment="1" applyProtection="1">
      <alignment horizontal="right"/>
    </xf>
    <xf numFmtId="0" fontId="22" fillId="9" borderId="17" xfId="0" applyFont="1" applyFill="1" applyBorder="1" applyProtection="1"/>
    <xf numFmtId="166" fontId="51" fillId="9" borderId="0" xfId="7" applyNumberFormat="1" applyFont="1" applyFill="1" applyBorder="1" applyAlignment="1" applyProtection="1">
      <alignment horizontal="right"/>
    </xf>
    <xf numFmtId="0" fontId="17" fillId="7" borderId="0" xfId="0" applyFont="1" applyFill="1" applyProtection="1"/>
    <xf numFmtId="164" fontId="51" fillId="9" borderId="0" xfId="1" applyNumberFormat="1" applyFont="1" applyFill="1" applyBorder="1" applyProtection="1"/>
    <xf numFmtId="164" fontId="51" fillId="9" borderId="16" xfId="0" applyNumberFormat="1" applyFont="1" applyFill="1" applyBorder="1" applyProtection="1"/>
    <xf numFmtId="0" fontId="51" fillId="8" borderId="0" xfId="0" applyFont="1" applyFill="1" applyBorder="1" applyProtection="1"/>
    <xf numFmtId="164" fontId="51" fillId="8" borderId="0" xfId="0" applyNumberFormat="1" applyFont="1" applyFill="1" applyBorder="1" applyProtection="1"/>
    <xf numFmtId="0" fontId="21" fillId="8" borderId="0" xfId="0" applyFont="1" applyFill="1" applyProtection="1"/>
    <xf numFmtId="164" fontId="51" fillId="8" borderId="0" xfId="1" applyNumberFormat="1" applyFont="1" applyFill="1" applyAlignment="1" applyProtection="1">
      <alignment horizontal="right"/>
    </xf>
    <xf numFmtId="0" fontId="51" fillId="9" borderId="23" xfId="0" applyFont="1" applyFill="1" applyBorder="1" applyAlignment="1" applyProtection="1">
      <alignment horizontal="center"/>
    </xf>
    <xf numFmtId="0" fontId="22" fillId="9" borderId="20" xfId="0" applyFont="1" applyFill="1" applyBorder="1" applyAlignment="1" applyProtection="1">
      <alignment horizontal="center"/>
    </xf>
    <xf numFmtId="164" fontId="21" fillId="9" borderId="0" xfId="1" applyNumberFormat="1" applyFont="1" applyFill="1" applyBorder="1" applyAlignment="1" applyProtection="1">
      <alignment horizontal="right"/>
    </xf>
    <xf numFmtId="164" fontId="21" fillId="9" borderId="18" xfId="0" applyNumberFormat="1" applyFont="1" applyFill="1" applyBorder="1" applyProtection="1"/>
    <xf numFmtId="164" fontId="21" fillId="9" borderId="0" xfId="0" applyNumberFormat="1" applyFont="1" applyFill="1" applyBorder="1" applyAlignment="1" applyProtection="1">
      <alignment horizontal="right"/>
    </xf>
    <xf numFmtId="164" fontId="21" fillId="9" borderId="0" xfId="0" applyNumberFormat="1" applyFont="1" applyFill="1" applyBorder="1" applyProtection="1"/>
    <xf numFmtId="0" fontId="21" fillId="9" borderId="0" xfId="0" applyFont="1" applyFill="1" applyBorder="1" applyAlignment="1" applyProtection="1">
      <alignment horizontal="right"/>
    </xf>
    <xf numFmtId="0" fontId="21" fillId="9" borderId="0" xfId="0" applyFont="1" applyFill="1" applyBorder="1" applyProtection="1"/>
    <xf numFmtId="167" fontId="21" fillId="9" borderId="0" xfId="7" applyNumberFormat="1" applyFont="1" applyFill="1" applyBorder="1" applyAlignment="1" applyProtection="1">
      <alignment horizontal="right"/>
    </xf>
    <xf numFmtId="167" fontId="51" fillId="9" borderId="0" xfId="7" applyNumberFormat="1" applyFont="1" applyFill="1" applyBorder="1" applyProtection="1"/>
    <xf numFmtId="167" fontId="21" fillId="9" borderId="18" xfId="7" applyNumberFormat="1" applyFont="1" applyFill="1" applyBorder="1" applyProtection="1"/>
    <xf numFmtId="167" fontId="21" fillId="9" borderId="16" xfId="7" applyNumberFormat="1" applyFont="1" applyFill="1" applyBorder="1" applyAlignment="1" applyProtection="1">
      <alignment horizontal="right"/>
    </xf>
    <xf numFmtId="167" fontId="21" fillId="9" borderId="22" xfId="7" applyNumberFormat="1" applyFont="1" applyFill="1" applyBorder="1" applyAlignment="1" applyProtection="1">
      <alignment horizontal="right"/>
    </xf>
    <xf numFmtId="0" fontId="0" fillId="7" borderId="0" xfId="0" applyFill="1" applyAlignment="1" applyProtection="1">
      <alignment horizontal="right"/>
    </xf>
    <xf numFmtId="0" fontId="55" fillId="8" borderId="16" xfId="0" applyFont="1" applyFill="1" applyBorder="1" applyAlignment="1" applyProtection="1">
      <alignment horizontal="left"/>
    </xf>
    <xf numFmtId="0" fontId="52" fillId="9" borderId="0" xfId="9" applyFont="1" applyFill="1" applyAlignment="1" applyProtection="1">
      <alignment horizontal="left"/>
    </xf>
    <xf numFmtId="0" fontId="3" fillId="9" borderId="0" xfId="9" applyFill="1" applyProtection="1"/>
    <xf numFmtId="0" fontId="9" fillId="9" borderId="0" xfId="9" applyFont="1" applyFill="1" applyProtection="1"/>
    <xf numFmtId="0" fontId="53" fillId="9" borderId="0" xfId="9" applyFont="1" applyFill="1" applyAlignment="1" applyProtection="1">
      <alignment horizontal="center" vertical="center"/>
    </xf>
    <xf numFmtId="0" fontId="53" fillId="9" borderId="0" xfId="9" applyFont="1" applyFill="1" applyAlignment="1" applyProtection="1">
      <alignment horizontal="center"/>
    </xf>
    <xf numFmtId="0" fontId="54" fillId="9" borderId="0" xfId="9" applyFont="1" applyFill="1" applyProtection="1"/>
    <xf numFmtId="0" fontId="32" fillId="8" borderId="0" xfId="0" applyFont="1" applyFill="1" applyBorder="1" applyAlignment="1" applyProtection="1">
      <alignment horizontal="left"/>
    </xf>
    <xf numFmtId="0" fontId="33" fillId="8" borderId="0" xfId="0" applyFont="1" applyFill="1" applyBorder="1" applyAlignment="1" applyProtection="1">
      <alignment horizontal="right"/>
    </xf>
    <xf numFmtId="0" fontId="50" fillId="2" borderId="0" xfId="0" applyFont="1" applyFill="1" applyBorder="1" applyAlignment="1" applyProtection="1">
      <alignment horizontal="left" wrapText="1" indent="1"/>
    </xf>
    <xf numFmtId="0" fontId="45" fillId="2" borderId="0" xfId="0" applyFont="1" applyFill="1" applyBorder="1" applyAlignment="1" applyProtection="1">
      <alignment horizontal="left" vertical="center" wrapText="1" indent="1"/>
    </xf>
    <xf numFmtId="0" fontId="49" fillId="2" borderId="0" xfId="0" applyFont="1" applyFill="1" applyBorder="1" applyAlignment="1" applyProtection="1">
      <alignment horizontal="left" vertical="center" wrapText="1" indent="1"/>
    </xf>
    <xf numFmtId="0" fontId="0" fillId="7" borderId="0" xfId="0" applyFill="1" applyProtection="1">
      <protection locked="0"/>
    </xf>
    <xf numFmtId="0" fontId="31" fillId="2" borderId="0" xfId="0" applyFont="1" applyFill="1" applyAlignment="1">
      <alignment horizontal="center" vertical="center"/>
    </xf>
    <xf numFmtId="0" fontId="37" fillId="2" borderId="0" xfId="0" applyFont="1" applyFill="1" applyBorder="1" applyAlignment="1">
      <alignment horizontal="left" vertical="top" wrapText="1" indent="1"/>
    </xf>
    <xf numFmtId="0" fontId="41" fillId="2" borderId="0" xfId="0" applyFont="1" applyFill="1" applyBorder="1" applyAlignment="1">
      <alignment horizontal="left" vertical="top" wrapText="1" indent="1"/>
    </xf>
    <xf numFmtId="0" fontId="31" fillId="10" borderId="0" xfId="0" applyFont="1" applyFill="1" applyAlignment="1">
      <alignment horizontal="center" vertical="center"/>
    </xf>
    <xf numFmtId="0" fontId="48" fillId="10" borderId="0" xfId="0" applyFont="1" applyFill="1" applyAlignment="1">
      <alignment horizontal="left" vertical="center"/>
    </xf>
    <xf numFmtId="0" fontId="37" fillId="2" borderId="0" xfId="0" applyFont="1" applyFill="1" applyBorder="1" applyAlignment="1">
      <alignment horizontal="left" vertical="top" indent="1"/>
    </xf>
    <xf numFmtId="0" fontId="48" fillId="11" borderId="0" xfId="0" applyFont="1" applyFill="1" applyAlignment="1" applyProtection="1">
      <alignment horizontal="center" vertical="center"/>
    </xf>
    <xf numFmtId="0" fontId="48" fillId="11" borderId="0" xfId="0" applyFont="1" applyFill="1" applyAlignment="1" applyProtection="1">
      <alignment horizontal="left" vertical="center"/>
    </xf>
    <xf numFmtId="0" fontId="31" fillId="11" borderId="0" xfId="0" applyFont="1" applyFill="1" applyAlignment="1" applyProtection="1">
      <alignment horizontal="center" vertical="center"/>
    </xf>
    <xf numFmtId="0" fontId="24" fillId="2" borderId="19" xfId="0" applyFont="1" applyFill="1" applyBorder="1" applyAlignment="1" applyProtection="1">
      <alignment horizontal="center" vertical="center" readingOrder="1"/>
    </xf>
    <xf numFmtId="0" fontId="24" fillId="2" borderId="23" xfId="0" applyFont="1" applyFill="1" applyBorder="1" applyAlignment="1" applyProtection="1">
      <alignment horizontal="center" vertical="center" readingOrder="1"/>
    </xf>
    <xf numFmtId="0" fontId="24" fillId="2" borderId="20" xfId="0" applyFont="1" applyFill="1" applyBorder="1" applyAlignment="1" applyProtection="1">
      <alignment horizontal="center" vertical="center" readingOrder="1"/>
    </xf>
    <xf numFmtId="0" fontId="29" fillId="9" borderId="21" xfId="0" applyFont="1" applyFill="1" applyBorder="1" applyAlignment="1" applyProtection="1">
      <alignment horizontal="center"/>
    </xf>
    <xf numFmtId="0" fontId="29" fillId="9" borderId="16" xfId="0" applyFont="1" applyFill="1" applyBorder="1" applyAlignment="1" applyProtection="1">
      <alignment horizontal="center"/>
    </xf>
    <xf numFmtId="0" fontId="29" fillId="9" borderId="22" xfId="0" applyFont="1" applyFill="1" applyBorder="1" applyAlignment="1" applyProtection="1">
      <alignment horizontal="center"/>
    </xf>
    <xf numFmtId="0" fontId="24" fillId="9" borderId="19" xfId="0" applyFont="1" applyFill="1" applyBorder="1" applyAlignment="1" applyProtection="1">
      <alignment horizontal="center" vertical="center" readingOrder="1"/>
    </xf>
    <xf numFmtId="0" fontId="24" fillId="9" borderId="23" xfId="0" applyFont="1" applyFill="1" applyBorder="1" applyAlignment="1" applyProtection="1">
      <alignment horizontal="center" vertical="center" readingOrder="1"/>
    </xf>
    <xf numFmtId="2" fontId="3" fillId="9" borderId="0" xfId="9" applyNumberFormat="1" applyFont="1" applyFill="1" applyAlignment="1" applyProtection="1">
      <alignment horizontal="center"/>
    </xf>
    <xf numFmtId="2" fontId="56" fillId="9" borderId="0" xfId="9" applyNumberFormat="1" applyFont="1" applyFill="1" applyAlignment="1" applyProtection="1">
      <alignment horizontal="center"/>
    </xf>
    <xf numFmtId="0" fontId="3" fillId="9" borderId="0" xfId="9" applyFont="1" applyFill="1" applyAlignment="1" applyProtection="1">
      <alignment horizontal="center"/>
    </xf>
    <xf numFmtId="0" fontId="57" fillId="9" borderId="0" xfId="9" applyFont="1" applyFill="1" applyAlignment="1" applyProtection="1">
      <alignment horizontal="center"/>
    </xf>
    <xf numFmtId="0" fontId="3" fillId="2" borderId="0" xfId="9" applyFont="1" applyFill="1" applyAlignment="1" applyProtection="1">
      <alignment horizontal="center"/>
      <protection locked="0"/>
    </xf>
    <xf numFmtId="0" fontId="18" fillId="8" borderId="15" xfId="9" applyFont="1" applyFill="1" applyBorder="1" applyAlignment="1" applyProtection="1">
      <alignment horizontal="center"/>
    </xf>
    <xf numFmtId="0" fontId="55" fillId="8" borderId="0" xfId="0" applyFont="1" applyFill="1" applyBorder="1" applyAlignment="1" applyProtection="1">
      <alignment horizontal="left" vertical="center"/>
    </xf>
    <xf numFmtId="0" fontId="55" fillId="8" borderId="16" xfId="0" applyFont="1" applyFill="1" applyBorder="1" applyAlignment="1" applyProtection="1">
      <alignment horizontal="left" vertical="center"/>
    </xf>
  </cellXfs>
  <cellStyles count="11">
    <cellStyle name="Comma" xfId="1" builtinId="3"/>
    <cellStyle name="Comma 2" xfId="5"/>
    <cellStyle name="Currency" xfId="7" builtinId="4"/>
    <cellStyle name="Normal" xfId="0" builtinId="0"/>
    <cellStyle name="Normal 2" xfId="2"/>
    <cellStyle name="Normal 2 2" xfId="3"/>
    <cellStyle name="Normal 2 3" xfId="9"/>
    <cellStyle name="Normal 3" xfId="6"/>
    <cellStyle name="Normal 4" xfId="8"/>
    <cellStyle name="Percent" xfId="10" builtinId="5"/>
    <cellStyle name="Percent 2" xfId="4"/>
  </cellStyles>
  <dxfs count="4">
    <dxf>
      <font>
        <strike val="0"/>
        <outline val="0"/>
        <shadow val="0"/>
        <u val="none"/>
        <vertAlign val="baseline"/>
        <sz val="11"/>
        <color theme="3"/>
        <name val="Calibri"/>
        <scheme val="minor"/>
      </font>
      <fill>
        <patternFill patternType="solid">
          <fgColor indexed="64"/>
          <bgColor theme="0"/>
        </patternFill>
      </fill>
      <alignment horizontal="left" vertical="center" textRotation="0" wrapText="1" indent="1" justifyLastLine="0" shrinkToFit="0" readingOrder="0"/>
      <protection locked="1" hidden="0"/>
    </dxf>
    <dxf>
      <font>
        <b/>
        <strike val="0"/>
        <outline val="0"/>
        <shadow val="0"/>
        <u val="none"/>
        <vertAlign val="baseline"/>
        <sz val="11"/>
        <color theme="3"/>
        <name val="Calibri"/>
        <scheme val="minor"/>
      </font>
      <fill>
        <patternFill patternType="solid">
          <fgColor indexed="64"/>
          <bgColor theme="0"/>
        </patternFill>
      </fill>
      <alignment horizontal="left" vertical="center" textRotation="0" wrapText="1" indent="1" justifyLastLine="0" shrinkToFit="0" readingOrder="0"/>
      <protection locked="1" hidden="0"/>
    </dxf>
    <dxf>
      <font>
        <strike val="0"/>
        <outline val="0"/>
        <shadow val="0"/>
        <u val="none"/>
        <vertAlign val="baseline"/>
        <sz val="11"/>
        <color theme="3"/>
        <name val="Calibri"/>
        <scheme val="minor"/>
      </font>
      <fill>
        <patternFill patternType="solid">
          <fgColor indexed="64"/>
          <bgColor theme="0"/>
        </patternFill>
      </fill>
      <alignment horizontal="left" vertical="center" textRotation="0" wrapText="1" indent="1" justifyLastLine="0" shrinkToFit="0" readingOrder="0"/>
      <protection locked="1" hidden="0"/>
    </dxf>
    <dxf>
      <font>
        <b/>
        <strike val="0"/>
        <outline val="0"/>
        <shadow val="0"/>
        <u val="none"/>
        <vertAlign val="baseline"/>
        <sz val="14"/>
        <color theme="3"/>
        <name val="Calibri"/>
        <scheme val="minor"/>
      </font>
      <fill>
        <patternFill patternType="solid">
          <fgColor indexed="64"/>
          <bgColor theme="0"/>
        </patternFill>
      </fill>
      <alignment horizontal="left" textRotation="0" wrapText="1" indent="1" justifyLastLine="0" shrinkToFit="0" readingOrder="0"/>
      <protection locked="1" hidden="0"/>
    </dxf>
  </dxfs>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Category Scores</a:t>
            </a:r>
          </a:p>
        </c:rich>
      </c:tx>
      <c:overlay val="0"/>
    </c:title>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Water_Scorecard_Grading!$C$58:$C$68</c:f>
              <c:strCache>
                <c:ptCount val="11"/>
                <c:pt idx="0">
                  <c:v>Water Consumption</c:v>
                </c:pt>
                <c:pt idx="1">
                  <c:v>Water Audit</c:v>
                </c:pt>
                <c:pt idx="2">
                  <c:v>Water Projects</c:v>
                </c:pt>
                <c:pt idx="3">
                  <c:v>Faucets &amp; Fixtures</c:v>
                </c:pt>
                <c:pt idx="4">
                  <c:v>Landscape</c:v>
                </c:pt>
                <c:pt idx="5">
                  <c:v>Goals</c:v>
                </c:pt>
                <c:pt idx="6">
                  <c:v>Sewer Credits</c:v>
                </c:pt>
                <c:pt idx="7">
                  <c:v>Re-Use</c:v>
                </c:pt>
                <c:pt idx="8">
                  <c:v>Rebates</c:v>
                </c:pt>
                <c:pt idx="9">
                  <c:v>Innovation</c:v>
                </c:pt>
                <c:pt idx="10">
                  <c:v>Cooling Tower Efforts</c:v>
                </c:pt>
              </c:strCache>
            </c:strRef>
          </c:cat>
          <c:val>
            <c:numRef>
              <c:f>Water_Scorecard_Grading!$F$58:$F$68</c:f>
              <c:numCache>
                <c:formatCode>0%</c:formatCode>
                <c:ptCount val="11"/>
                <c:pt idx="0">
                  <c:v>1</c:v>
                </c:pt>
                <c:pt idx="1">
                  <c:v>1</c:v>
                </c:pt>
                <c:pt idx="2">
                  <c:v>0.75</c:v>
                </c:pt>
                <c:pt idx="3">
                  <c:v>0.29970000000000002</c:v>
                </c:pt>
                <c:pt idx="4">
                  <c:v>0.75</c:v>
                </c:pt>
                <c:pt idx="5">
                  <c:v>1</c:v>
                </c:pt>
                <c:pt idx="6">
                  <c:v>1</c:v>
                </c:pt>
                <c:pt idx="7">
                  <c:v>1</c:v>
                </c:pt>
                <c:pt idx="8">
                  <c:v>1</c:v>
                </c:pt>
                <c:pt idx="9">
                  <c:v>1</c:v>
                </c:pt>
                <c:pt idx="10">
                  <c:v>1</c:v>
                </c:pt>
              </c:numCache>
            </c:numRef>
          </c:val>
        </c:ser>
        <c:dLbls>
          <c:showLegendKey val="0"/>
          <c:showVal val="0"/>
          <c:showCatName val="0"/>
          <c:showSerName val="0"/>
          <c:showPercent val="0"/>
          <c:showBubbleSize val="0"/>
        </c:dLbls>
        <c:gapWidth val="150"/>
        <c:axId val="84060800"/>
        <c:axId val="102044032"/>
      </c:barChart>
      <c:catAx>
        <c:axId val="84060800"/>
        <c:scaling>
          <c:orientation val="minMax"/>
        </c:scaling>
        <c:delete val="0"/>
        <c:axPos val="l"/>
        <c:majorTickMark val="out"/>
        <c:minorTickMark val="none"/>
        <c:tickLblPos val="nextTo"/>
        <c:txPr>
          <a:bodyPr/>
          <a:lstStyle/>
          <a:p>
            <a:pPr>
              <a:defRPr sz="1050" b="1" i="0" baseline="0"/>
            </a:pPr>
            <a:endParaRPr lang="en-US"/>
          </a:p>
        </c:txPr>
        <c:crossAx val="102044032"/>
        <c:crosses val="autoZero"/>
        <c:auto val="1"/>
        <c:lblAlgn val="ctr"/>
        <c:lblOffset val="100"/>
        <c:noMultiLvlLbl val="0"/>
      </c:catAx>
      <c:valAx>
        <c:axId val="102044032"/>
        <c:scaling>
          <c:orientation val="minMax"/>
          <c:max val="1"/>
        </c:scaling>
        <c:delete val="0"/>
        <c:axPos val="b"/>
        <c:majorGridlines/>
        <c:numFmt formatCode="0%" sourceLinked="1"/>
        <c:majorTickMark val="out"/>
        <c:minorTickMark val="none"/>
        <c:tickLblPos val="nextTo"/>
        <c:crossAx val="84060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a:t>CHILLER LOAD PROFILE</a:t>
            </a:r>
          </a:p>
        </c:rich>
      </c:tx>
      <c:layout>
        <c:manualLayout>
          <c:xMode val="edge"/>
          <c:yMode val="edge"/>
          <c:x val="0.36313498271751066"/>
          <c:y val="3.567446360695152E-2"/>
        </c:manualLayout>
      </c:layout>
      <c:overlay val="0"/>
      <c:spPr>
        <a:noFill/>
        <a:ln w="25400">
          <a:noFill/>
        </a:ln>
      </c:spPr>
    </c:title>
    <c:autoTitleDeleted val="0"/>
    <c:plotArea>
      <c:layout>
        <c:manualLayout>
          <c:layoutTarget val="inner"/>
          <c:xMode val="edge"/>
          <c:yMode val="edge"/>
          <c:x val="0.11513871262276017"/>
          <c:y val="0.1586542185955778"/>
          <c:w val="0.86780474143450737"/>
          <c:h val="0.69711702110178109"/>
        </c:manualLayout>
      </c:layout>
      <c:lineChart>
        <c:grouping val="standard"/>
        <c:varyColors val="0"/>
        <c:ser>
          <c:idx val="0"/>
          <c:order val="0"/>
          <c:tx>
            <c:v>No Economizer</c:v>
          </c:tx>
          <c:spPr>
            <a:ln w="12700">
              <a:solidFill>
                <a:srgbClr val="000080"/>
              </a:solidFill>
              <a:prstDash val="solid"/>
            </a:ln>
          </c:spPr>
          <c:marker>
            <c:symbol val="diamond"/>
            <c:size val="5"/>
            <c:spPr>
              <a:solidFill>
                <a:srgbClr val="000080"/>
              </a:solidFill>
              <a:ln>
                <a:solidFill>
                  <a:srgbClr val="000080"/>
                </a:solidFill>
                <a:prstDash val="solid"/>
              </a:ln>
            </c:spPr>
          </c:marker>
          <c:cat>
            <c:strRef>
              <c:f>Chiller_Load_Data!$J$22:$J$38</c:f>
              <c:strCache>
                <c:ptCount val="17"/>
                <c:pt idx="0">
                  <c:v>90+</c:v>
                </c:pt>
                <c:pt idx="1">
                  <c:v>85/89</c:v>
                </c:pt>
                <c:pt idx="2">
                  <c:v>80/84</c:v>
                </c:pt>
                <c:pt idx="3">
                  <c:v>75/79</c:v>
                </c:pt>
                <c:pt idx="4">
                  <c:v>70/74</c:v>
                </c:pt>
                <c:pt idx="5">
                  <c:v>65/69</c:v>
                </c:pt>
                <c:pt idx="6">
                  <c:v>60/64</c:v>
                </c:pt>
                <c:pt idx="7">
                  <c:v>55/59</c:v>
                </c:pt>
                <c:pt idx="8">
                  <c:v>50/54</c:v>
                </c:pt>
                <c:pt idx="9">
                  <c:v>45/49</c:v>
                </c:pt>
                <c:pt idx="10">
                  <c:v>40/44</c:v>
                </c:pt>
                <c:pt idx="11">
                  <c:v>35/39</c:v>
                </c:pt>
                <c:pt idx="12">
                  <c:v>30/34</c:v>
                </c:pt>
                <c:pt idx="13">
                  <c:v>25/29</c:v>
                </c:pt>
                <c:pt idx="14">
                  <c:v>20/24</c:v>
                </c:pt>
                <c:pt idx="15">
                  <c:v>15/19</c:v>
                </c:pt>
                <c:pt idx="16">
                  <c:v>10/14</c:v>
                </c:pt>
              </c:strCache>
            </c:strRef>
          </c:cat>
          <c:val>
            <c:numRef>
              <c:f>Chiller_Load_Data!$K$22:$K$38</c:f>
              <c:numCache>
                <c:formatCode>0.0%</c:formatCode>
                <c:ptCount val="17"/>
                <c:pt idx="0">
                  <c:v>1</c:v>
                </c:pt>
                <c:pt idx="1">
                  <c:v>0.95</c:v>
                </c:pt>
                <c:pt idx="2">
                  <c:v>0.9</c:v>
                </c:pt>
                <c:pt idx="3">
                  <c:v>0.85</c:v>
                </c:pt>
                <c:pt idx="4">
                  <c:v>0.8</c:v>
                </c:pt>
                <c:pt idx="5">
                  <c:v>0.75</c:v>
                </c:pt>
                <c:pt idx="6">
                  <c:v>0.7</c:v>
                </c:pt>
                <c:pt idx="7">
                  <c:v>0.64999999999999991</c:v>
                </c:pt>
                <c:pt idx="8">
                  <c:v>0.6</c:v>
                </c:pt>
                <c:pt idx="9">
                  <c:v>0.55000000000000004</c:v>
                </c:pt>
                <c:pt idx="10">
                  <c:v>0.5</c:v>
                </c:pt>
                <c:pt idx="11">
                  <c:v>0.44999999999999996</c:v>
                </c:pt>
                <c:pt idx="12">
                  <c:v>0.39999999999999991</c:v>
                </c:pt>
                <c:pt idx="13">
                  <c:v>0.35</c:v>
                </c:pt>
                <c:pt idx="14">
                  <c:v>0.29999999999999993</c:v>
                </c:pt>
                <c:pt idx="15">
                  <c:v>0.25</c:v>
                </c:pt>
                <c:pt idx="16">
                  <c:v>0.2</c:v>
                </c:pt>
              </c:numCache>
            </c:numRef>
          </c:val>
          <c:smooth val="0"/>
        </c:ser>
        <c:ser>
          <c:idx val="1"/>
          <c:order val="1"/>
          <c:tx>
            <c:v>Full Economizer</c:v>
          </c:tx>
          <c:cat>
            <c:strRef>
              <c:f>Chiller_Load_Data!$J$22:$J$38</c:f>
              <c:strCache>
                <c:ptCount val="17"/>
                <c:pt idx="0">
                  <c:v>90+</c:v>
                </c:pt>
                <c:pt idx="1">
                  <c:v>85/89</c:v>
                </c:pt>
                <c:pt idx="2">
                  <c:v>80/84</c:v>
                </c:pt>
                <c:pt idx="3">
                  <c:v>75/79</c:v>
                </c:pt>
                <c:pt idx="4">
                  <c:v>70/74</c:v>
                </c:pt>
                <c:pt idx="5">
                  <c:v>65/69</c:v>
                </c:pt>
                <c:pt idx="6">
                  <c:v>60/64</c:v>
                </c:pt>
                <c:pt idx="7">
                  <c:v>55/59</c:v>
                </c:pt>
                <c:pt idx="8">
                  <c:v>50/54</c:v>
                </c:pt>
                <c:pt idx="9">
                  <c:v>45/49</c:v>
                </c:pt>
                <c:pt idx="10">
                  <c:v>40/44</c:v>
                </c:pt>
                <c:pt idx="11">
                  <c:v>35/39</c:v>
                </c:pt>
                <c:pt idx="12">
                  <c:v>30/34</c:v>
                </c:pt>
                <c:pt idx="13">
                  <c:v>25/29</c:v>
                </c:pt>
                <c:pt idx="14">
                  <c:v>20/24</c:v>
                </c:pt>
                <c:pt idx="15">
                  <c:v>15/19</c:v>
                </c:pt>
                <c:pt idx="16">
                  <c:v>10/14</c:v>
                </c:pt>
              </c:strCache>
            </c:strRef>
          </c:cat>
          <c:val>
            <c:numRef>
              <c:f>Chiller_Load_Data!$L$22:$L$38</c:f>
              <c:numCache>
                <c:formatCode>0.0%</c:formatCode>
                <c:ptCount val="17"/>
                <c:pt idx="0">
                  <c:v>1</c:v>
                </c:pt>
                <c:pt idx="1">
                  <c:v>0.95</c:v>
                </c:pt>
                <c:pt idx="2">
                  <c:v>0.9</c:v>
                </c:pt>
                <c:pt idx="3">
                  <c:v>0.85</c:v>
                </c:pt>
                <c:pt idx="4">
                  <c:v>0.8</c:v>
                </c:pt>
                <c:pt idx="5">
                  <c:v>0.75</c:v>
                </c:pt>
                <c:pt idx="6">
                  <c:v>0.7</c:v>
                </c:pt>
                <c:pt idx="7">
                  <c:v>0.35</c:v>
                </c:pt>
                <c:pt idx="8">
                  <c:v>0</c:v>
                </c:pt>
                <c:pt idx="9">
                  <c:v>0</c:v>
                </c:pt>
                <c:pt idx="10">
                  <c:v>0</c:v>
                </c:pt>
                <c:pt idx="11">
                  <c:v>0</c:v>
                </c:pt>
                <c:pt idx="12">
                  <c:v>0</c:v>
                </c:pt>
                <c:pt idx="13">
                  <c:v>0</c:v>
                </c:pt>
                <c:pt idx="14">
                  <c:v>0</c:v>
                </c:pt>
                <c:pt idx="15">
                  <c:v>0</c:v>
                </c:pt>
                <c:pt idx="16">
                  <c:v>0</c:v>
                </c:pt>
              </c:numCache>
            </c:numRef>
          </c:val>
          <c:smooth val="0"/>
        </c:ser>
        <c:dLbls>
          <c:showLegendKey val="0"/>
          <c:showVal val="0"/>
          <c:showCatName val="0"/>
          <c:showSerName val="0"/>
          <c:showPercent val="0"/>
          <c:showBubbleSize val="0"/>
        </c:dLbls>
        <c:marker val="1"/>
        <c:smooth val="0"/>
        <c:axId val="105727104"/>
        <c:axId val="105728640"/>
      </c:lineChart>
      <c:catAx>
        <c:axId val="105727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5728640"/>
        <c:crosses val="autoZero"/>
        <c:auto val="0"/>
        <c:lblAlgn val="ctr"/>
        <c:lblOffset val="100"/>
        <c:tickLblSkip val="1"/>
        <c:tickMarkSkip val="1"/>
        <c:noMultiLvlLbl val="0"/>
      </c:catAx>
      <c:valAx>
        <c:axId val="105728640"/>
        <c:scaling>
          <c:orientation val="minMax"/>
          <c:max val="1"/>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5727104"/>
        <c:crosses val="autoZero"/>
        <c:crossBetween val="between"/>
      </c:valAx>
      <c:spPr>
        <a:solidFill>
          <a:srgbClr val="C0C0C0"/>
        </a:solidFill>
        <a:ln w="12700">
          <a:solidFill>
            <a:srgbClr val="808080"/>
          </a:solidFill>
          <a:prstDash val="solid"/>
        </a:ln>
      </c:spPr>
    </c:plotArea>
    <c:legend>
      <c:legendPos val="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trlProps/ctrlProp1.xml><?xml version="1.0" encoding="utf-8"?>
<formControlPr xmlns="http://schemas.microsoft.com/office/spreadsheetml/2009/9/main" objectType="CheckBox" checked="Checked" fmlaLink="D10" lockText="1" noThreeD="1"/>
</file>

<file path=xl/ctrlProps/ctrlProp10.xml><?xml version="1.0" encoding="utf-8"?>
<formControlPr xmlns="http://schemas.microsoft.com/office/spreadsheetml/2009/9/main" objectType="CheckBox" checked="Checked" fmlaLink="M10" lockText="1" noThreeD="1"/>
</file>

<file path=xl/ctrlProps/ctrlProp100.xml><?xml version="1.0" encoding="utf-8"?>
<formControlPr xmlns="http://schemas.microsoft.com/office/spreadsheetml/2009/9/main" objectType="CheckBox" checked="Checked" fmlaLink="H11" lockText="1" noThreeD="1"/>
</file>

<file path=xl/ctrlProps/ctrlProp101.xml><?xml version="1.0" encoding="utf-8"?>
<formControlPr xmlns="http://schemas.microsoft.com/office/spreadsheetml/2009/9/main" objectType="CheckBox" checked="Checked" fmlaLink="I11" lockText="1" noThreeD="1"/>
</file>

<file path=xl/ctrlProps/ctrlProp102.xml><?xml version="1.0" encoding="utf-8"?>
<formControlPr xmlns="http://schemas.microsoft.com/office/spreadsheetml/2009/9/main" objectType="CheckBox" checked="Checked" fmlaLink="J11" lockText="1" noThreeD="1"/>
</file>

<file path=xl/ctrlProps/ctrlProp103.xml><?xml version="1.0" encoding="utf-8"?>
<formControlPr xmlns="http://schemas.microsoft.com/office/spreadsheetml/2009/9/main" objectType="CheckBox" checked="Checked" fmlaLink="K11" lockText="1" noThreeD="1"/>
</file>

<file path=xl/ctrlProps/ctrlProp104.xml><?xml version="1.0" encoding="utf-8"?>
<formControlPr xmlns="http://schemas.microsoft.com/office/spreadsheetml/2009/9/main" objectType="CheckBox" checked="Checked" fmlaLink="L11" lockText="1" noThreeD="1"/>
</file>

<file path=xl/ctrlProps/ctrlProp105.xml><?xml version="1.0" encoding="utf-8"?>
<formControlPr xmlns="http://schemas.microsoft.com/office/spreadsheetml/2009/9/main" objectType="CheckBox" checked="Checked" fmlaLink="M11" lockText="1" noThreeD="1"/>
</file>

<file path=xl/ctrlProps/ctrlProp106.xml><?xml version="1.0" encoding="utf-8"?>
<formControlPr xmlns="http://schemas.microsoft.com/office/spreadsheetml/2009/9/main" objectType="CheckBox" checked="Checked" fmlaLink="N11" lockText="1" noThreeD="1"/>
</file>

<file path=xl/ctrlProps/ctrlProp107.xml><?xml version="1.0" encoding="utf-8"?>
<formControlPr xmlns="http://schemas.microsoft.com/office/spreadsheetml/2009/9/main" objectType="CheckBox" checked="Checked" fmlaLink="O11" lockText="1" noThreeD="1"/>
</file>

<file path=xl/ctrlProps/ctrlProp108.xml><?xml version="1.0" encoding="utf-8"?>
<formControlPr xmlns="http://schemas.microsoft.com/office/spreadsheetml/2009/9/main" objectType="CheckBox" checked="Checked" fmlaLink="P11" lockText="1" noThreeD="1"/>
</file>

<file path=xl/ctrlProps/ctrlProp109.xml><?xml version="1.0" encoding="utf-8"?>
<formControlPr xmlns="http://schemas.microsoft.com/office/spreadsheetml/2009/9/main" objectType="CheckBox" checked="Checked" fmlaLink="Q11" lockText="1" noThreeD="1"/>
</file>

<file path=xl/ctrlProps/ctrlProp11.xml><?xml version="1.0" encoding="utf-8"?>
<formControlPr xmlns="http://schemas.microsoft.com/office/spreadsheetml/2009/9/main" objectType="CheckBox" checked="Checked" fmlaLink="N10" lockText="1" noThreeD="1"/>
</file>

<file path=xl/ctrlProps/ctrlProp110.xml><?xml version="1.0" encoding="utf-8"?>
<formControlPr xmlns="http://schemas.microsoft.com/office/spreadsheetml/2009/9/main" objectType="CheckBox" checked="Checked" fmlaLink="R11" lockText="1" noThreeD="1"/>
</file>

<file path=xl/ctrlProps/ctrlProp111.xml><?xml version="1.0" encoding="utf-8"?>
<formControlPr xmlns="http://schemas.microsoft.com/office/spreadsheetml/2009/9/main" objectType="CheckBox" checked="Checked" fmlaLink="S11" lockText="1" noThreeD="1"/>
</file>

<file path=xl/ctrlProps/ctrlProp112.xml><?xml version="1.0" encoding="utf-8"?>
<formControlPr xmlns="http://schemas.microsoft.com/office/spreadsheetml/2009/9/main" objectType="CheckBox" checked="Checked" fmlaLink="T11" lockText="1" noThreeD="1"/>
</file>

<file path=xl/ctrlProps/ctrlProp113.xml><?xml version="1.0" encoding="utf-8"?>
<formControlPr xmlns="http://schemas.microsoft.com/office/spreadsheetml/2009/9/main" objectType="CheckBox" checked="Checked" fmlaLink="U11" lockText="1" noThreeD="1"/>
</file>

<file path=xl/ctrlProps/ctrlProp114.xml><?xml version="1.0" encoding="utf-8"?>
<formControlPr xmlns="http://schemas.microsoft.com/office/spreadsheetml/2009/9/main" objectType="CheckBox" checked="Checked" fmlaLink="V11" lockText="1" noThreeD="1"/>
</file>

<file path=xl/ctrlProps/ctrlProp115.xml><?xml version="1.0" encoding="utf-8"?>
<formControlPr xmlns="http://schemas.microsoft.com/office/spreadsheetml/2009/9/main" objectType="CheckBox" checked="Checked" fmlaLink="W11" lockText="1" noThreeD="1"/>
</file>

<file path=xl/ctrlProps/ctrlProp116.xml><?xml version="1.0" encoding="utf-8"?>
<formControlPr xmlns="http://schemas.microsoft.com/office/spreadsheetml/2009/9/main" objectType="CheckBox" checked="Checked" fmlaLink="X11" lockText="1" noThreeD="1"/>
</file>

<file path=xl/ctrlProps/ctrlProp117.xml><?xml version="1.0" encoding="utf-8"?>
<formControlPr xmlns="http://schemas.microsoft.com/office/spreadsheetml/2009/9/main" objectType="CheckBox" checked="Checked" fmlaLink="Y11" lockText="1" noThreeD="1"/>
</file>

<file path=xl/ctrlProps/ctrlProp118.xml><?xml version="1.0" encoding="utf-8"?>
<formControlPr xmlns="http://schemas.microsoft.com/office/spreadsheetml/2009/9/main" objectType="CheckBox" checked="Checked" fmlaLink="Z11" lockText="1" noThreeD="1"/>
</file>

<file path=xl/ctrlProps/ctrlProp119.xml><?xml version="1.0" encoding="utf-8"?>
<formControlPr xmlns="http://schemas.microsoft.com/office/spreadsheetml/2009/9/main" objectType="CheckBox" checked="Checked" fmlaLink="AA11" lockText="1" noThreeD="1"/>
</file>

<file path=xl/ctrlProps/ctrlProp12.xml><?xml version="1.0" encoding="utf-8"?>
<formControlPr xmlns="http://schemas.microsoft.com/office/spreadsheetml/2009/9/main" objectType="CheckBox" checked="Checked" fmlaLink="O10" lockText="1" noThreeD="1"/>
</file>

<file path=xl/ctrlProps/ctrlProp13.xml><?xml version="1.0" encoding="utf-8"?>
<formControlPr xmlns="http://schemas.microsoft.com/office/spreadsheetml/2009/9/main" objectType="CheckBox" checked="Checked" fmlaLink="P10" lockText="1" noThreeD="1"/>
</file>

<file path=xl/ctrlProps/ctrlProp14.xml><?xml version="1.0" encoding="utf-8"?>
<formControlPr xmlns="http://schemas.microsoft.com/office/spreadsheetml/2009/9/main" objectType="CheckBox" checked="Checked" fmlaLink="Q10" lockText="1" noThreeD="1"/>
</file>

<file path=xl/ctrlProps/ctrlProp15.xml><?xml version="1.0" encoding="utf-8"?>
<formControlPr xmlns="http://schemas.microsoft.com/office/spreadsheetml/2009/9/main" objectType="CheckBox" checked="Checked" fmlaLink="R10" lockText="1" noThreeD="1"/>
</file>

<file path=xl/ctrlProps/ctrlProp16.xml><?xml version="1.0" encoding="utf-8"?>
<formControlPr xmlns="http://schemas.microsoft.com/office/spreadsheetml/2009/9/main" objectType="CheckBox" checked="Checked" fmlaLink="S10" lockText="1" noThreeD="1"/>
</file>

<file path=xl/ctrlProps/ctrlProp17.xml><?xml version="1.0" encoding="utf-8"?>
<formControlPr xmlns="http://schemas.microsoft.com/office/spreadsheetml/2009/9/main" objectType="CheckBox" checked="Checked" fmlaLink="T10" lockText="1" noThreeD="1"/>
</file>

<file path=xl/ctrlProps/ctrlProp18.xml><?xml version="1.0" encoding="utf-8"?>
<formControlPr xmlns="http://schemas.microsoft.com/office/spreadsheetml/2009/9/main" objectType="CheckBox" checked="Checked" fmlaLink="U10" lockText="1" noThreeD="1"/>
</file>

<file path=xl/ctrlProps/ctrlProp19.xml><?xml version="1.0" encoding="utf-8"?>
<formControlPr xmlns="http://schemas.microsoft.com/office/spreadsheetml/2009/9/main" objectType="CheckBox" checked="Checked" fmlaLink="V10" lockText="1" noThreeD="1"/>
</file>

<file path=xl/ctrlProps/ctrlProp2.xml><?xml version="1.0" encoding="utf-8"?>
<formControlPr xmlns="http://schemas.microsoft.com/office/spreadsheetml/2009/9/main" objectType="CheckBox" checked="Checked" fmlaLink="E10" lockText="1" noThreeD="1"/>
</file>

<file path=xl/ctrlProps/ctrlProp20.xml><?xml version="1.0" encoding="utf-8"?>
<formControlPr xmlns="http://schemas.microsoft.com/office/spreadsheetml/2009/9/main" objectType="CheckBox" checked="Checked" fmlaLink="W10" lockText="1" noThreeD="1"/>
</file>

<file path=xl/ctrlProps/ctrlProp21.xml><?xml version="1.0" encoding="utf-8"?>
<formControlPr xmlns="http://schemas.microsoft.com/office/spreadsheetml/2009/9/main" objectType="CheckBox" checked="Checked" fmlaLink="X10" lockText="1" noThreeD="1"/>
</file>

<file path=xl/ctrlProps/ctrlProp22.xml><?xml version="1.0" encoding="utf-8"?>
<formControlPr xmlns="http://schemas.microsoft.com/office/spreadsheetml/2009/9/main" objectType="CheckBox" checked="Checked" fmlaLink="Y10" lockText="1" noThreeD="1"/>
</file>

<file path=xl/ctrlProps/ctrlProp23.xml><?xml version="1.0" encoding="utf-8"?>
<formControlPr xmlns="http://schemas.microsoft.com/office/spreadsheetml/2009/9/main" objectType="CheckBox" checked="Checked" fmlaLink="Z10" lockText="1" noThreeD="1"/>
</file>

<file path=xl/ctrlProps/ctrlProp24.xml><?xml version="1.0" encoding="utf-8"?>
<formControlPr xmlns="http://schemas.microsoft.com/office/spreadsheetml/2009/9/main" objectType="CheckBox" checked="Checked" fmlaLink="AA10" lockText="1" noThreeD="1"/>
</file>

<file path=xl/ctrlProps/ctrlProp25.xml><?xml version="1.0" encoding="utf-8"?>
<formControlPr xmlns="http://schemas.microsoft.com/office/spreadsheetml/2009/9/main" objectType="CheckBox" checked="Checked" fmlaLink="D11" lockText="1" noThreeD="1"/>
</file>

<file path=xl/ctrlProps/ctrlProp26.xml><?xml version="1.0" encoding="utf-8"?>
<formControlPr xmlns="http://schemas.microsoft.com/office/spreadsheetml/2009/9/main" objectType="CheckBox" checked="Checked" fmlaLink="E11" lockText="1" noThreeD="1"/>
</file>

<file path=xl/ctrlProps/ctrlProp27.xml><?xml version="1.0" encoding="utf-8"?>
<formControlPr xmlns="http://schemas.microsoft.com/office/spreadsheetml/2009/9/main" objectType="CheckBox" checked="Checked" fmlaLink="F11" lockText="1" noThreeD="1"/>
</file>

<file path=xl/ctrlProps/ctrlProp28.xml><?xml version="1.0" encoding="utf-8"?>
<formControlPr xmlns="http://schemas.microsoft.com/office/spreadsheetml/2009/9/main" objectType="CheckBox" checked="Checked" fmlaLink="G11" lockText="1" noThreeD="1"/>
</file>

<file path=xl/ctrlProps/ctrlProp29.xml><?xml version="1.0" encoding="utf-8"?>
<formControlPr xmlns="http://schemas.microsoft.com/office/spreadsheetml/2009/9/main" objectType="CheckBox" checked="Checked" fmlaLink="H11" lockText="1" noThreeD="1"/>
</file>

<file path=xl/ctrlProps/ctrlProp3.xml><?xml version="1.0" encoding="utf-8"?>
<formControlPr xmlns="http://schemas.microsoft.com/office/spreadsheetml/2009/9/main" objectType="CheckBox" checked="Checked" fmlaLink="F10" lockText="1" noThreeD="1"/>
</file>

<file path=xl/ctrlProps/ctrlProp30.xml><?xml version="1.0" encoding="utf-8"?>
<formControlPr xmlns="http://schemas.microsoft.com/office/spreadsheetml/2009/9/main" objectType="CheckBox" checked="Checked" fmlaLink="I11" lockText="1" noThreeD="1"/>
</file>

<file path=xl/ctrlProps/ctrlProp31.xml><?xml version="1.0" encoding="utf-8"?>
<formControlPr xmlns="http://schemas.microsoft.com/office/spreadsheetml/2009/9/main" objectType="CheckBox" checked="Checked" fmlaLink="J11" lockText="1" noThreeD="1"/>
</file>

<file path=xl/ctrlProps/ctrlProp32.xml><?xml version="1.0" encoding="utf-8"?>
<formControlPr xmlns="http://schemas.microsoft.com/office/spreadsheetml/2009/9/main" objectType="CheckBox" checked="Checked" fmlaLink="K11" lockText="1" noThreeD="1"/>
</file>

<file path=xl/ctrlProps/ctrlProp33.xml><?xml version="1.0" encoding="utf-8"?>
<formControlPr xmlns="http://schemas.microsoft.com/office/spreadsheetml/2009/9/main" objectType="CheckBox" checked="Checked" fmlaLink="L11" lockText="1" noThreeD="1"/>
</file>

<file path=xl/ctrlProps/ctrlProp34.xml><?xml version="1.0" encoding="utf-8"?>
<formControlPr xmlns="http://schemas.microsoft.com/office/spreadsheetml/2009/9/main" objectType="CheckBox" checked="Checked" fmlaLink="M11" lockText="1" noThreeD="1"/>
</file>

<file path=xl/ctrlProps/ctrlProp35.xml><?xml version="1.0" encoding="utf-8"?>
<formControlPr xmlns="http://schemas.microsoft.com/office/spreadsheetml/2009/9/main" objectType="CheckBox" checked="Checked" fmlaLink="N11" lockText="1" noThreeD="1"/>
</file>

<file path=xl/ctrlProps/ctrlProp36.xml><?xml version="1.0" encoding="utf-8"?>
<formControlPr xmlns="http://schemas.microsoft.com/office/spreadsheetml/2009/9/main" objectType="CheckBox" checked="Checked" fmlaLink="O11" lockText="1" noThreeD="1"/>
</file>

<file path=xl/ctrlProps/ctrlProp37.xml><?xml version="1.0" encoding="utf-8"?>
<formControlPr xmlns="http://schemas.microsoft.com/office/spreadsheetml/2009/9/main" objectType="CheckBox" checked="Checked" fmlaLink="P11" lockText="1" noThreeD="1"/>
</file>

<file path=xl/ctrlProps/ctrlProp38.xml><?xml version="1.0" encoding="utf-8"?>
<formControlPr xmlns="http://schemas.microsoft.com/office/spreadsheetml/2009/9/main" objectType="CheckBox" checked="Checked" fmlaLink="Q11" lockText="1" noThreeD="1"/>
</file>

<file path=xl/ctrlProps/ctrlProp39.xml><?xml version="1.0" encoding="utf-8"?>
<formControlPr xmlns="http://schemas.microsoft.com/office/spreadsheetml/2009/9/main" objectType="CheckBox" checked="Checked" fmlaLink="R11" lockText="1" noThreeD="1"/>
</file>

<file path=xl/ctrlProps/ctrlProp4.xml><?xml version="1.0" encoding="utf-8"?>
<formControlPr xmlns="http://schemas.microsoft.com/office/spreadsheetml/2009/9/main" objectType="CheckBox" checked="Checked" fmlaLink="G10" lockText="1" noThreeD="1"/>
</file>

<file path=xl/ctrlProps/ctrlProp40.xml><?xml version="1.0" encoding="utf-8"?>
<formControlPr xmlns="http://schemas.microsoft.com/office/spreadsheetml/2009/9/main" objectType="CheckBox" checked="Checked" fmlaLink="S11" lockText="1" noThreeD="1"/>
</file>

<file path=xl/ctrlProps/ctrlProp41.xml><?xml version="1.0" encoding="utf-8"?>
<formControlPr xmlns="http://schemas.microsoft.com/office/spreadsheetml/2009/9/main" objectType="CheckBox" checked="Checked" fmlaLink="T11" lockText="1" noThreeD="1"/>
</file>

<file path=xl/ctrlProps/ctrlProp42.xml><?xml version="1.0" encoding="utf-8"?>
<formControlPr xmlns="http://schemas.microsoft.com/office/spreadsheetml/2009/9/main" objectType="CheckBox" checked="Checked" fmlaLink="U11" lockText="1" noThreeD="1"/>
</file>

<file path=xl/ctrlProps/ctrlProp43.xml><?xml version="1.0" encoding="utf-8"?>
<formControlPr xmlns="http://schemas.microsoft.com/office/spreadsheetml/2009/9/main" objectType="CheckBox" checked="Checked" fmlaLink="V11" lockText="1" noThreeD="1"/>
</file>

<file path=xl/ctrlProps/ctrlProp44.xml><?xml version="1.0" encoding="utf-8"?>
<formControlPr xmlns="http://schemas.microsoft.com/office/spreadsheetml/2009/9/main" objectType="CheckBox" checked="Checked" fmlaLink="W11" lockText="1" noThreeD="1"/>
</file>

<file path=xl/ctrlProps/ctrlProp45.xml><?xml version="1.0" encoding="utf-8"?>
<formControlPr xmlns="http://schemas.microsoft.com/office/spreadsheetml/2009/9/main" objectType="CheckBox" checked="Checked" fmlaLink="X11" lockText="1" noThreeD="1"/>
</file>

<file path=xl/ctrlProps/ctrlProp46.xml><?xml version="1.0" encoding="utf-8"?>
<formControlPr xmlns="http://schemas.microsoft.com/office/spreadsheetml/2009/9/main" objectType="CheckBox" checked="Checked" fmlaLink="Y11" lockText="1" noThreeD="1"/>
</file>

<file path=xl/ctrlProps/ctrlProp47.xml><?xml version="1.0" encoding="utf-8"?>
<formControlPr xmlns="http://schemas.microsoft.com/office/spreadsheetml/2009/9/main" objectType="CheckBox" checked="Checked" fmlaLink="Z11" lockText="1" noThreeD="1"/>
</file>

<file path=xl/ctrlProps/ctrlProp48.xml><?xml version="1.0" encoding="utf-8"?>
<formControlPr xmlns="http://schemas.microsoft.com/office/spreadsheetml/2009/9/main" objectType="CheckBox" checked="Checked" fmlaLink="AA11" lockText="1" noThreeD="1"/>
</file>

<file path=xl/ctrlProps/ctrlProp49.xml><?xml version="1.0" encoding="utf-8"?>
<formControlPr xmlns="http://schemas.microsoft.com/office/spreadsheetml/2009/9/main" objectType="CheckBox" checked="Checked" fmlaLink="D12" lockText="1" noThreeD="1"/>
</file>

<file path=xl/ctrlProps/ctrlProp5.xml><?xml version="1.0" encoding="utf-8"?>
<formControlPr xmlns="http://schemas.microsoft.com/office/spreadsheetml/2009/9/main" objectType="CheckBox" checked="Checked" fmlaLink="H10" lockText="1" noThreeD="1"/>
</file>

<file path=xl/ctrlProps/ctrlProp50.xml><?xml version="1.0" encoding="utf-8"?>
<formControlPr xmlns="http://schemas.microsoft.com/office/spreadsheetml/2009/9/main" objectType="CheckBox" checked="Checked" fmlaLink="E12" lockText="1" noThreeD="1"/>
</file>

<file path=xl/ctrlProps/ctrlProp51.xml><?xml version="1.0" encoding="utf-8"?>
<formControlPr xmlns="http://schemas.microsoft.com/office/spreadsheetml/2009/9/main" objectType="CheckBox" checked="Checked" fmlaLink="F12" lockText="1" noThreeD="1"/>
</file>

<file path=xl/ctrlProps/ctrlProp52.xml><?xml version="1.0" encoding="utf-8"?>
<formControlPr xmlns="http://schemas.microsoft.com/office/spreadsheetml/2009/9/main" objectType="CheckBox" checked="Checked" fmlaLink="G12" lockText="1" noThreeD="1"/>
</file>

<file path=xl/ctrlProps/ctrlProp53.xml><?xml version="1.0" encoding="utf-8"?>
<formControlPr xmlns="http://schemas.microsoft.com/office/spreadsheetml/2009/9/main" objectType="CheckBox" checked="Checked" fmlaLink="H12" lockText="1" noThreeD="1"/>
</file>

<file path=xl/ctrlProps/ctrlProp54.xml><?xml version="1.0" encoding="utf-8"?>
<formControlPr xmlns="http://schemas.microsoft.com/office/spreadsheetml/2009/9/main" objectType="CheckBox" checked="Checked" fmlaLink="I12" lockText="1" noThreeD="1"/>
</file>

<file path=xl/ctrlProps/ctrlProp55.xml><?xml version="1.0" encoding="utf-8"?>
<formControlPr xmlns="http://schemas.microsoft.com/office/spreadsheetml/2009/9/main" objectType="CheckBox" checked="Checked" fmlaLink="J12" lockText="1" noThreeD="1"/>
</file>

<file path=xl/ctrlProps/ctrlProp56.xml><?xml version="1.0" encoding="utf-8"?>
<formControlPr xmlns="http://schemas.microsoft.com/office/spreadsheetml/2009/9/main" objectType="CheckBox" checked="Checked" fmlaLink="K12" lockText="1" noThreeD="1"/>
</file>

<file path=xl/ctrlProps/ctrlProp57.xml><?xml version="1.0" encoding="utf-8"?>
<formControlPr xmlns="http://schemas.microsoft.com/office/spreadsheetml/2009/9/main" objectType="CheckBox" checked="Checked" fmlaLink="L12" lockText="1" noThreeD="1"/>
</file>

<file path=xl/ctrlProps/ctrlProp58.xml><?xml version="1.0" encoding="utf-8"?>
<formControlPr xmlns="http://schemas.microsoft.com/office/spreadsheetml/2009/9/main" objectType="CheckBox" checked="Checked" fmlaLink="M12" lockText="1" noThreeD="1"/>
</file>

<file path=xl/ctrlProps/ctrlProp59.xml><?xml version="1.0" encoding="utf-8"?>
<formControlPr xmlns="http://schemas.microsoft.com/office/spreadsheetml/2009/9/main" objectType="CheckBox" checked="Checked" fmlaLink="N12" lockText="1" noThreeD="1"/>
</file>

<file path=xl/ctrlProps/ctrlProp6.xml><?xml version="1.0" encoding="utf-8"?>
<formControlPr xmlns="http://schemas.microsoft.com/office/spreadsheetml/2009/9/main" objectType="CheckBox" checked="Checked" fmlaLink="I10" lockText="1" noThreeD="1"/>
</file>

<file path=xl/ctrlProps/ctrlProp60.xml><?xml version="1.0" encoding="utf-8"?>
<formControlPr xmlns="http://schemas.microsoft.com/office/spreadsheetml/2009/9/main" objectType="CheckBox" checked="Checked" fmlaLink="O12" lockText="1" noThreeD="1"/>
</file>

<file path=xl/ctrlProps/ctrlProp61.xml><?xml version="1.0" encoding="utf-8"?>
<formControlPr xmlns="http://schemas.microsoft.com/office/spreadsheetml/2009/9/main" objectType="CheckBox" checked="Checked" fmlaLink="P12" lockText="1" noThreeD="1"/>
</file>

<file path=xl/ctrlProps/ctrlProp62.xml><?xml version="1.0" encoding="utf-8"?>
<formControlPr xmlns="http://schemas.microsoft.com/office/spreadsheetml/2009/9/main" objectType="CheckBox" checked="Checked" fmlaLink="Q12" lockText="1" noThreeD="1"/>
</file>

<file path=xl/ctrlProps/ctrlProp63.xml><?xml version="1.0" encoding="utf-8"?>
<formControlPr xmlns="http://schemas.microsoft.com/office/spreadsheetml/2009/9/main" objectType="CheckBox" checked="Checked" fmlaLink="R12" lockText="1" noThreeD="1"/>
</file>

<file path=xl/ctrlProps/ctrlProp64.xml><?xml version="1.0" encoding="utf-8"?>
<formControlPr xmlns="http://schemas.microsoft.com/office/spreadsheetml/2009/9/main" objectType="CheckBox" checked="Checked" fmlaLink="S12" lockText="1" noThreeD="1"/>
</file>

<file path=xl/ctrlProps/ctrlProp65.xml><?xml version="1.0" encoding="utf-8"?>
<formControlPr xmlns="http://schemas.microsoft.com/office/spreadsheetml/2009/9/main" objectType="CheckBox" checked="Checked" fmlaLink="T12" lockText="1" noThreeD="1"/>
</file>

<file path=xl/ctrlProps/ctrlProp66.xml><?xml version="1.0" encoding="utf-8"?>
<formControlPr xmlns="http://schemas.microsoft.com/office/spreadsheetml/2009/9/main" objectType="CheckBox" checked="Checked" fmlaLink="U12" lockText="1" noThreeD="1"/>
</file>

<file path=xl/ctrlProps/ctrlProp67.xml><?xml version="1.0" encoding="utf-8"?>
<formControlPr xmlns="http://schemas.microsoft.com/office/spreadsheetml/2009/9/main" objectType="CheckBox" checked="Checked" fmlaLink="V12" lockText="1" noThreeD="1"/>
</file>

<file path=xl/ctrlProps/ctrlProp68.xml><?xml version="1.0" encoding="utf-8"?>
<formControlPr xmlns="http://schemas.microsoft.com/office/spreadsheetml/2009/9/main" objectType="CheckBox" checked="Checked" fmlaLink="W12" lockText="1" noThreeD="1"/>
</file>

<file path=xl/ctrlProps/ctrlProp69.xml><?xml version="1.0" encoding="utf-8"?>
<formControlPr xmlns="http://schemas.microsoft.com/office/spreadsheetml/2009/9/main" objectType="CheckBox" checked="Checked" fmlaLink="X12" lockText="1" noThreeD="1"/>
</file>

<file path=xl/ctrlProps/ctrlProp7.xml><?xml version="1.0" encoding="utf-8"?>
<formControlPr xmlns="http://schemas.microsoft.com/office/spreadsheetml/2009/9/main" objectType="CheckBox" checked="Checked" fmlaLink="J10" lockText="1" noThreeD="1"/>
</file>

<file path=xl/ctrlProps/ctrlProp70.xml><?xml version="1.0" encoding="utf-8"?>
<formControlPr xmlns="http://schemas.microsoft.com/office/spreadsheetml/2009/9/main" objectType="CheckBox" checked="Checked" fmlaLink="Y12" lockText="1" noThreeD="1"/>
</file>

<file path=xl/ctrlProps/ctrlProp71.xml><?xml version="1.0" encoding="utf-8"?>
<formControlPr xmlns="http://schemas.microsoft.com/office/spreadsheetml/2009/9/main" objectType="CheckBox" checked="Checked" fmlaLink="Z12" lockText="1" noThreeD="1"/>
</file>

<file path=xl/ctrlProps/ctrlProp72.xml><?xml version="1.0" encoding="utf-8"?>
<formControlPr xmlns="http://schemas.microsoft.com/office/spreadsheetml/2009/9/main" objectType="CheckBox" checked="Checked" fmlaLink="AA12" lockText="1" noThreeD="1"/>
</file>

<file path=xl/ctrlProps/ctrlProp73.xml><?xml version="1.0" encoding="utf-8"?>
<formControlPr xmlns="http://schemas.microsoft.com/office/spreadsheetml/2009/9/main" objectType="CheckBox" checked="Checked" fmlaLink="E12" lockText="1" noThreeD="1"/>
</file>

<file path=xl/ctrlProps/ctrlProp74.xml><?xml version="1.0" encoding="utf-8"?>
<formControlPr xmlns="http://schemas.microsoft.com/office/spreadsheetml/2009/9/main" objectType="CheckBox" checked="Checked" fmlaLink="F12" lockText="1" noThreeD="1"/>
</file>

<file path=xl/ctrlProps/ctrlProp75.xml><?xml version="1.0" encoding="utf-8"?>
<formControlPr xmlns="http://schemas.microsoft.com/office/spreadsheetml/2009/9/main" objectType="CheckBox" checked="Checked" fmlaLink="G12" lockText="1" noThreeD="1"/>
</file>

<file path=xl/ctrlProps/ctrlProp76.xml><?xml version="1.0" encoding="utf-8"?>
<formControlPr xmlns="http://schemas.microsoft.com/office/spreadsheetml/2009/9/main" objectType="CheckBox" checked="Checked" fmlaLink="H12" lockText="1" noThreeD="1"/>
</file>

<file path=xl/ctrlProps/ctrlProp77.xml><?xml version="1.0" encoding="utf-8"?>
<formControlPr xmlns="http://schemas.microsoft.com/office/spreadsheetml/2009/9/main" objectType="CheckBox" checked="Checked" fmlaLink="I12" lockText="1" noThreeD="1"/>
</file>

<file path=xl/ctrlProps/ctrlProp78.xml><?xml version="1.0" encoding="utf-8"?>
<formControlPr xmlns="http://schemas.microsoft.com/office/spreadsheetml/2009/9/main" objectType="CheckBox" checked="Checked" fmlaLink="J12" lockText="1" noThreeD="1"/>
</file>

<file path=xl/ctrlProps/ctrlProp79.xml><?xml version="1.0" encoding="utf-8"?>
<formControlPr xmlns="http://schemas.microsoft.com/office/spreadsheetml/2009/9/main" objectType="CheckBox" checked="Checked" fmlaLink="K12" lockText="1" noThreeD="1"/>
</file>

<file path=xl/ctrlProps/ctrlProp8.xml><?xml version="1.0" encoding="utf-8"?>
<formControlPr xmlns="http://schemas.microsoft.com/office/spreadsheetml/2009/9/main" objectType="CheckBox" checked="Checked" fmlaLink="K10" lockText="1" noThreeD="1"/>
</file>

<file path=xl/ctrlProps/ctrlProp80.xml><?xml version="1.0" encoding="utf-8"?>
<formControlPr xmlns="http://schemas.microsoft.com/office/spreadsheetml/2009/9/main" objectType="CheckBox" checked="Checked" fmlaLink="L12" lockText="1" noThreeD="1"/>
</file>

<file path=xl/ctrlProps/ctrlProp81.xml><?xml version="1.0" encoding="utf-8"?>
<formControlPr xmlns="http://schemas.microsoft.com/office/spreadsheetml/2009/9/main" objectType="CheckBox" checked="Checked" fmlaLink="M12" lockText="1" noThreeD="1"/>
</file>

<file path=xl/ctrlProps/ctrlProp82.xml><?xml version="1.0" encoding="utf-8"?>
<formControlPr xmlns="http://schemas.microsoft.com/office/spreadsheetml/2009/9/main" objectType="CheckBox" checked="Checked" fmlaLink="N12" lockText="1" noThreeD="1"/>
</file>

<file path=xl/ctrlProps/ctrlProp83.xml><?xml version="1.0" encoding="utf-8"?>
<formControlPr xmlns="http://schemas.microsoft.com/office/spreadsheetml/2009/9/main" objectType="CheckBox" checked="Checked" fmlaLink="O12" lockText="1" noThreeD="1"/>
</file>

<file path=xl/ctrlProps/ctrlProp84.xml><?xml version="1.0" encoding="utf-8"?>
<formControlPr xmlns="http://schemas.microsoft.com/office/spreadsheetml/2009/9/main" objectType="CheckBox" checked="Checked" fmlaLink="P12" lockText="1" noThreeD="1"/>
</file>

<file path=xl/ctrlProps/ctrlProp85.xml><?xml version="1.0" encoding="utf-8"?>
<formControlPr xmlns="http://schemas.microsoft.com/office/spreadsheetml/2009/9/main" objectType="CheckBox" checked="Checked" fmlaLink="Q12" lockText="1" noThreeD="1"/>
</file>

<file path=xl/ctrlProps/ctrlProp86.xml><?xml version="1.0" encoding="utf-8"?>
<formControlPr xmlns="http://schemas.microsoft.com/office/spreadsheetml/2009/9/main" objectType="CheckBox" checked="Checked" fmlaLink="R12" lockText="1" noThreeD="1"/>
</file>

<file path=xl/ctrlProps/ctrlProp87.xml><?xml version="1.0" encoding="utf-8"?>
<formControlPr xmlns="http://schemas.microsoft.com/office/spreadsheetml/2009/9/main" objectType="CheckBox" checked="Checked" fmlaLink="S12" lockText="1" noThreeD="1"/>
</file>

<file path=xl/ctrlProps/ctrlProp88.xml><?xml version="1.0" encoding="utf-8"?>
<formControlPr xmlns="http://schemas.microsoft.com/office/spreadsheetml/2009/9/main" objectType="CheckBox" checked="Checked" fmlaLink="T12" lockText="1" noThreeD="1"/>
</file>

<file path=xl/ctrlProps/ctrlProp89.xml><?xml version="1.0" encoding="utf-8"?>
<formControlPr xmlns="http://schemas.microsoft.com/office/spreadsheetml/2009/9/main" objectType="CheckBox" checked="Checked" fmlaLink="U12" lockText="1" noThreeD="1"/>
</file>

<file path=xl/ctrlProps/ctrlProp9.xml><?xml version="1.0" encoding="utf-8"?>
<formControlPr xmlns="http://schemas.microsoft.com/office/spreadsheetml/2009/9/main" objectType="CheckBox" checked="Checked" fmlaLink="L10" lockText="1" noThreeD="1"/>
</file>

<file path=xl/ctrlProps/ctrlProp90.xml><?xml version="1.0" encoding="utf-8"?>
<formControlPr xmlns="http://schemas.microsoft.com/office/spreadsheetml/2009/9/main" objectType="CheckBox" checked="Checked" fmlaLink="V12" lockText="1" noThreeD="1"/>
</file>

<file path=xl/ctrlProps/ctrlProp91.xml><?xml version="1.0" encoding="utf-8"?>
<formControlPr xmlns="http://schemas.microsoft.com/office/spreadsheetml/2009/9/main" objectType="CheckBox" checked="Checked" fmlaLink="W12" lockText="1" noThreeD="1"/>
</file>

<file path=xl/ctrlProps/ctrlProp92.xml><?xml version="1.0" encoding="utf-8"?>
<formControlPr xmlns="http://schemas.microsoft.com/office/spreadsheetml/2009/9/main" objectType="CheckBox" checked="Checked" fmlaLink="X12" lockText="1" noThreeD="1"/>
</file>

<file path=xl/ctrlProps/ctrlProp93.xml><?xml version="1.0" encoding="utf-8"?>
<formControlPr xmlns="http://schemas.microsoft.com/office/spreadsheetml/2009/9/main" objectType="CheckBox" checked="Checked" fmlaLink="Y12" lockText="1" noThreeD="1"/>
</file>

<file path=xl/ctrlProps/ctrlProp94.xml><?xml version="1.0" encoding="utf-8"?>
<formControlPr xmlns="http://schemas.microsoft.com/office/spreadsheetml/2009/9/main" objectType="CheckBox" checked="Checked" fmlaLink="Z12" lockText="1" noThreeD="1"/>
</file>

<file path=xl/ctrlProps/ctrlProp95.xml><?xml version="1.0" encoding="utf-8"?>
<formControlPr xmlns="http://schemas.microsoft.com/office/spreadsheetml/2009/9/main" objectType="CheckBox" checked="Checked" fmlaLink="AA12" lockText="1" noThreeD="1"/>
</file>

<file path=xl/ctrlProps/ctrlProp96.xml><?xml version="1.0" encoding="utf-8"?>
<formControlPr xmlns="http://schemas.microsoft.com/office/spreadsheetml/2009/9/main" objectType="CheckBox" checked="Checked" fmlaLink="D11" lockText="1" noThreeD="1"/>
</file>

<file path=xl/ctrlProps/ctrlProp97.xml><?xml version="1.0" encoding="utf-8"?>
<formControlPr xmlns="http://schemas.microsoft.com/office/spreadsheetml/2009/9/main" objectType="CheckBox" checked="Checked" fmlaLink="E11" lockText="1" noThreeD="1"/>
</file>

<file path=xl/ctrlProps/ctrlProp98.xml><?xml version="1.0" encoding="utf-8"?>
<formControlPr xmlns="http://schemas.microsoft.com/office/spreadsheetml/2009/9/main" objectType="CheckBox" checked="Checked" fmlaLink="F11" lockText="1" noThreeD="1"/>
</file>

<file path=xl/ctrlProps/ctrlProp99.xml><?xml version="1.0" encoding="utf-8"?>
<formControlPr xmlns="http://schemas.microsoft.com/office/spreadsheetml/2009/9/main" objectType="CheckBox" checked="Checked" fmlaLink="G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ttp://www.gemi.org/water" TargetMode="External"/><Relationship Id="rId7" Type="http://schemas.openxmlformats.org/officeDocument/2006/relationships/image" Target="../media/image2.png"/><Relationship Id="rId2" Type="http://schemas.openxmlformats.org/officeDocument/2006/relationships/hyperlink" Target="http://www.gemi.org" TargetMode="External"/><Relationship Id="rId1" Type="http://schemas.openxmlformats.org/officeDocument/2006/relationships/hyperlink" Target="http://creativecommons.org/licenses/by-nc-sa/4.0/" TargetMode="External"/><Relationship Id="rId6" Type="http://schemas.openxmlformats.org/officeDocument/2006/relationships/hyperlink" Target="mailto:info@gemi.org" TargetMode="External"/><Relationship Id="rId5" Type="http://schemas.openxmlformats.org/officeDocument/2006/relationships/hyperlink" Target="http://www.ch2m.com/corporate" TargetMode="External"/><Relationship Id="rId10" Type="http://schemas.openxmlformats.org/officeDocument/2006/relationships/image" Target="../media/image5.png"/><Relationship Id="rId4" Type="http://schemas.openxmlformats.org/officeDocument/2006/relationships/hyperlink" Target="http://www.gemi.org/waterplanner" TargetMode="External"/><Relationship Id="rId9"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gif"/><Relationship Id="rId1" Type="http://schemas.openxmlformats.org/officeDocument/2006/relationships/image" Target="../media/image8.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5</xdr:col>
      <xdr:colOff>38101</xdr:colOff>
      <xdr:row>56</xdr:row>
      <xdr:rowOff>38100</xdr:rowOff>
    </xdr:from>
    <xdr:to>
      <xdr:col>24</xdr:col>
      <xdr:colOff>266701</xdr:colOff>
      <xdr:row>58</xdr:row>
      <xdr:rowOff>28575</xdr:rowOff>
    </xdr:to>
    <xdr:sp macro="" textlink="">
      <xdr:nvSpPr>
        <xdr:cNvPr id="11" name="TextBox 10">
          <a:hlinkClick xmlns:r="http://schemas.openxmlformats.org/officeDocument/2006/relationships" r:id="rId1"/>
        </xdr:cNvPr>
        <xdr:cNvSpPr txBox="1"/>
      </xdr:nvSpPr>
      <xdr:spPr>
        <a:xfrm>
          <a:off x="1533526" y="11172825"/>
          <a:ext cx="5657850" cy="3714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15000"/>
            </a:lnSpc>
            <a:spcBef>
              <a:spcPts val="0"/>
            </a:spcBef>
            <a:spcAft>
              <a:spcPts val="100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Times New Roman"/>
              <a:cs typeface="Times New Roman"/>
            </a:rPr>
            <a:t>The EDF-GEMI WaterMapp has been made available to the public  for free under a </a:t>
          </a:r>
          <a:r>
            <a:rPr kumimoji="0" lang="en-US" sz="800" b="0" i="0" u="sng" strike="noStrike" kern="0" cap="none" spc="0" normalizeH="0" baseline="0" noProof="0">
              <a:ln>
                <a:noFill/>
              </a:ln>
              <a:solidFill>
                <a:srgbClr val="0070C0"/>
              </a:solidFill>
              <a:effectLst/>
              <a:uLnTx/>
              <a:uFillTx/>
              <a:latin typeface="+mn-lt"/>
              <a:ea typeface="Times New Roman"/>
              <a:cs typeface="Times New Roman"/>
            </a:rPr>
            <a:t>Creative Commons Attribution-NonCommercial-ShareAlike 4.0 International license.</a:t>
          </a:r>
          <a:endParaRPr kumimoji="0" lang="en-US" sz="1100" b="0" i="0" u="sng" strike="noStrike" kern="0" cap="none" spc="0" normalizeH="0" baseline="0" noProof="0">
            <a:ln>
              <a:noFill/>
            </a:ln>
            <a:solidFill>
              <a:srgbClr val="0070C0"/>
            </a:solidFill>
            <a:effectLst/>
            <a:uLnTx/>
            <a:uFillTx/>
            <a:latin typeface="+mn-lt"/>
            <a:ea typeface="Times New Roman"/>
            <a:cs typeface="Times New Roman"/>
          </a:endParaRPr>
        </a:p>
        <a:p>
          <a:endParaRPr lang="en-US" sz="1100"/>
        </a:p>
      </xdr:txBody>
    </xdr:sp>
    <xdr:clientData/>
  </xdr:twoCellAnchor>
  <xdr:twoCellAnchor editAs="oneCell">
    <xdr:from>
      <xdr:col>12</xdr:col>
      <xdr:colOff>107157</xdr:colOff>
      <xdr:row>28</xdr:row>
      <xdr:rowOff>23814</xdr:rowOff>
    </xdr:from>
    <xdr:to>
      <xdr:col>18</xdr:col>
      <xdr:colOff>126207</xdr:colOff>
      <xdr:row>29</xdr:row>
      <xdr:rowOff>2</xdr:rowOff>
    </xdr:to>
    <xdr:sp macro="" textlink="">
      <xdr:nvSpPr>
        <xdr:cNvPr id="2" name="Rectangle 1">
          <a:hlinkClick xmlns:r="http://schemas.openxmlformats.org/officeDocument/2006/relationships" r:id="rId2"/>
        </xdr:cNvPr>
        <xdr:cNvSpPr/>
      </xdr:nvSpPr>
      <xdr:spPr>
        <a:xfrm>
          <a:off x="3536157" y="5729289"/>
          <a:ext cx="1733550"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9</xdr:col>
      <xdr:colOff>214313</xdr:colOff>
      <xdr:row>29</xdr:row>
      <xdr:rowOff>190500</xdr:rowOff>
    </xdr:from>
    <xdr:to>
      <xdr:col>17</xdr:col>
      <xdr:colOff>259556</xdr:colOff>
      <xdr:row>31</xdr:row>
      <xdr:rowOff>0</xdr:rowOff>
    </xdr:to>
    <xdr:sp macro="" textlink="">
      <xdr:nvSpPr>
        <xdr:cNvPr id="3" name="Rectangle 2">
          <a:hlinkClick xmlns:r="http://schemas.openxmlformats.org/officeDocument/2006/relationships" r:id="rId3"/>
        </xdr:cNvPr>
        <xdr:cNvSpPr/>
      </xdr:nvSpPr>
      <xdr:spPr>
        <a:xfrm>
          <a:off x="2786063" y="6086475"/>
          <a:ext cx="2331243"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15</xdr:col>
      <xdr:colOff>83344</xdr:colOff>
      <xdr:row>29</xdr:row>
      <xdr:rowOff>178593</xdr:rowOff>
    </xdr:from>
    <xdr:to>
      <xdr:col>22</xdr:col>
      <xdr:colOff>78581</xdr:colOff>
      <xdr:row>30</xdr:row>
      <xdr:rowOff>154781</xdr:rowOff>
    </xdr:to>
    <xdr:sp macro="" textlink="">
      <xdr:nvSpPr>
        <xdr:cNvPr id="4" name="Rectangle 3">
          <a:hlinkClick xmlns:r="http://schemas.openxmlformats.org/officeDocument/2006/relationships" r:id="rId4"/>
        </xdr:cNvPr>
        <xdr:cNvSpPr/>
      </xdr:nvSpPr>
      <xdr:spPr>
        <a:xfrm>
          <a:off x="4369594" y="6074568"/>
          <a:ext cx="1995487"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12</xdr:col>
      <xdr:colOff>202407</xdr:colOff>
      <xdr:row>33</xdr:row>
      <xdr:rowOff>130969</xdr:rowOff>
    </xdr:from>
    <xdr:to>
      <xdr:col>19</xdr:col>
      <xdr:colOff>78581</xdr:colOff>
      <xdr:row>34</xdr:row>
      <xdr:rowOff>142875</xdr:rowOff>
    </xdr:to>
    <xdr:sp macro="" textlink="">
      <xdr:nvSpPr>
        <xdr:cNvPr id="5" name="Rectangle 4">
          <a:hlinkClick xmlns:r="http://schemas.openxmlformats.org/officeDocument/2006/relationships" r:id="rId5"/>
        </xdr:cNvPr>
        <xdr:cNvSpPr/>
      </xdr:nvSpPr>
      <xdr:spPr>
        <a:xfrm>
          <a:off x="3631407" y="6788944"/>
          <a:ext cx="1876424" cy="2024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7</xdr:col>
      <xdr:colOff>333372</xdr:colOff>
      <xdr:row>49</xdr:row>
      <xdr:rowOff>0</xdr:rowOff>
    </xdr:from>
    <xdr:to>
      <xdr:col>13</xdr:col>
      <xdr:colOff>245266</xdr:colOff>
      <xdr:row>50</xdr:row>
      <xdr:rowOff>2770</xdr:rowOff>
    </xdr:to>
    <xdr:sp macro="" textlink="">
      <xdr:nvSpPr>
        <xdr:cNvPr id="6" name="Rectangle 5">
          <a:hlinkClick xmlns:r="http://schemas.openxmlformats.org/officeDocument/2006/relationships" r:id="rId6"/>
        </xdr:cNvPr>
        <xdr:cNvSpPr/>
      </xdr:nvSpPr>
      <xdr:spPr>
        <a:xfrm>
          <a:off x="2285997" y="9039225"/>
          <a:ext cx="1674019" cy="1904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oneCellAnchor>
    <xdr:from>
      <xdr:col>2</xdr:col>
      <xdr:colOff>57150</xdr:colOff>
      <xdr:row>6</xdr:row>
      <xdr:rowOff>171450</xdr:rowOff>
    </xdr:from>
    <xdr:ext cx="6505575" cy="9896475"/>
    <xdr:sp macro="" textlink="">
      <xdr:nvSpPr>
        <xdr:cNvPr id="7" name="TextBox 6"/>
        <xdr:cNvSpPr txBox="1"/>
      </xdr:nvSpPr>
      <xdr:spPr>
        <a:xfrm>
          <a:off x="695325" y="1495425"/>
          <a:ext cx="6505575" cy="9896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lnSpc>
              <a:spcPct val="115000"/>
            </a:lnSpc>
            <a:spcBef>
              <a:spcPts val="2400"/>
            </a:spcBef>
            <a:spcAft>
              <a:spcPts val="0"/>
            </a:spcAft>
          </a:pPr>
          <a:r>
            <a:rPr lang="en-US" sz="1400" b="1" kern="0">
              <a:solidFill>
                <a:srgbClr val="365F91"/>
              </a:solidFill>
              <a:effectLst/>
              <a:latin typeface="Cambria"/>
              <a:ea typeface="Times New Roman"/>
              <a:cs typeface="Times New Roman"/>
            </a:rPr>
            <a:t>Introduction</a:t>
          </a:r>
        </a:p>
        <a:p>
          <a:pPr marL="0" marR="0">
            <a:lnSpc>
              <a:spcPct val="115000"/>
            </a:lnSpc>
            <a:spcBef>
              <a:spcPts val="1000"/>
            </a:spcBef>
            <a:spcAft>
              <a:spcPts val="0"/>
            </a:spcAft>
          </a:pPr>
          <a:endParaRPr lang="en-US" sz="1300" b="1" i="0">
            <a:solidFill>
              <a:srgbClr val="4F81BD"/>
            </a:solidFill>
            <a:effectLst/>
            <a:latin typeface="Cambria"/>
            <a:ea typeface="Times New Roman"/>
            <a:cs typeface="Times New Roman"/>
          </a:endParaRPr>
        </a:p>
        <a:p>
          <a:pPr marL="0" marR="0">
            <a:lnSpc>
              <a:spcPct val="115000"/>
            </a:lnSpc>
            <a:spcBef>
              <a:spcPts val="1000"/>
            </a:spcBef>
            <a:spcAft>
              <a:spcPts val="0"/>
            </a:spcAft>
          </a:pPr>
          <a:r>
            <a:rPr lang="en-US" sz="1300" b="1" i="0">
              <a:solidFill>
                <a:srgbClr val="4F81BD"/>
              </a:solidFill>
              <a:effectLst/>
              <a:latin typeface="Cambria"/>
              <a:ea typeface="Times New Roman"/>
              <a:cs typeface="Times New Roman"/>
            </a:rPr>
            <a:t>What is the EDF-GEMI</a:t>
          </a:r>
          <a:r>
            <a:rPr lang="en-US" sz="1300" b="1" i="0" baseline="0">
              <a:solidFill>
                <a:srgbClr val="4F81BD"/>
              </a:solidFill>
              <a:effectLst/>
              <a:latin typeface="Cambria"/>
              <a:ea typeface="Times New Roman"/>
              <a:cs typeface="Times New Roman"/>
            </a:rPr>
            <a:t> </a:t>
          </a:r>
          <a:r>
            <a:rPr lang="en-US" sz="1300" b="1" i="0">
              <a:solidFill>
                <a:srgbClr val="4F81BD"/>
              </a:solidFill>
              <a:effectLst/>
              <a:latin typeface="Cambria"/>
              <a:ea typeface="Times New Roman"/>
              <a:cs typeface="Times New Roman"/>
            </a:rPr>
            <a:t>WaterMAPP Tool?</a:t>
          </a:r>
        </a:p>
        <a:p>
          <a:pPr marL="0" marR="0">
            <a:lnSpc>
              <a:spcPct val="115000"/>
            </a:lnSpc>
            <a:spcBef>
              <a:spcPts val="0"/>
            </a:spcBef>
            <a:spcAft>
              <a:spcPts val="1000"/>
            </a:spcAft>
          </a:pPr>
          <a:r>
            <a:rPr lang="en-US" sz="1100">
              <a:effectLst/>
              <a:latin typeface="+mn-lt"/>
              <a:ea typeface="Times New Roman"/>
              <a:cs typeface="Times New Roman"/>
            </a:rPr>
            <a:t>The EDF-GEMI Water Management Application (WaterMAPP) is a free tool </a:t>
          </a:r>
          <a:r>
            <a:rPr lang="en-US" sz="1100" baseline="0">
              <a:solidFill>
                <a:schemeClr val="tx1"/>
              </a:solidFill>
              <a:effectLst/>
              <a:latin typeface="+mn-lt"/>
              <a:ea typeface="+mn-ea"/>
              <a:cs typeface="+mn-cs"/>
            </a:rPr>
            <a:t>developed </a:t>
          </a:r>
          <a:r>
            <a:rPr lang="en-US" sz="1100">
              <a:effectLst/>
              <a:latin typeface="+mn-lt"/>
              <a:ea typeface="Times New Roman"/>
              <a:cs typeface="Times New Roman"/>
            </a:rPr>
            <a:t>to help facility managers evaluate a building’s water usage and identify opportunities for reducing water consumption. For buildings that utilize cooling towers, the calculator can be used to calculate consumption and cost savings associated with improved operational efficiency of their cooling systems and increased free air cooling. </a:t>
          </a:r>
        </a:p>
        <a:p>
          <a:pPr marL="0" marR="0">
            <a:lnSpc>
              <a:spcPct val="115000"/>
            </a:lnSpc>
            <a:spcBef>
              <a:spcPts val="0"/>
            </a:spcBef>
            <a:spcAft>
              <a:spcPts val="1000"/>
            </a:spcAft>
          </a:pPr>
          <a:r>
            <a:rPr lang="en-US" sz="1100" b="0" i="0">
              <a:solidFill>
                <a:schemeClr val="tx1"/>
              </a:solidFill>
              <a:effectLst/>
              <a:latin typeface="+mn-lt"/>
              <a:ea typeface="+mn-ea"/>
              <a:cs typeface="+mn-cs"/>
            </a:rPr>
            <a:t>In 2012, EDF and AT&amp;T launched a pilot project to identify opportunities to reduce water and energy use in buildings, with a focus on cooling towers. The project found that many buildings have an opportunity to reduce water use in their cooling towers. Through the pilot, the initial WaterMAPP Tools and Resources were developed to help AT&amp;T and other organizations reduce their water use.  The toolkit has the potential to save 28 billion gallons annually if deployed across all U.S. companies. Seeing an opportunity to scale, GEMI and EDF collaborated on the redesign, hosting and co-promotion of the EDF-GEMI WaterMAPP as our joint effort to help organizations reduce water and energy use in buildings.</a:t>
          </a:r>
          <a:endParaRPr lang="en-US" sz="1100">
            <a:effectLst/>
            <a:latin typeface="+mn-lt"/>
            <a:ea typeface="Times New Roman"/>
            <a:cs typeface="Times New Roman"/>
          </a:endParaRPr>
        </a:p>
        <a:p>
          <a:pPr marL="0" marR="0">
            <a:lnSpc>
              <a:spcPct val="115000"/>
            </a:lnSpc>
            <a:spcBef>
              <a:spcPts val="1000"/>
            </a:spcBef>
            <a:spcAft>
              <a:spcPts val="0"/>
            </a:spcAft>
          </a:pPr>
          <a:r>
            <a:rPr lang="en-US" sz="1300" b="1" i="0">
              <a:solidFill>
                <a:srgbClr val="4F81BD"/>
              </a:solidFill>
              <a:effectLst/>
              <a:latin typeface="Cambria"/>
              <a:ea typeface="Times New Roman"/>
              <a:cs typeface="Times New Roman"/>
            </a:rPr>
            <a:t>What does it do?</a:t>
          </a:r>
        </a:p>
        <a:p>
          <a:pPr marL="0" marR="0" indent="0" defTabSz="914400" eaLnBrk="1" fontAlgn="auto" latinLnBrk="0" hangingPunct="1">
            <a:lnSpc>
              <a:spcPct val="115000"/>
            </a:lnSpc>
            <a:spcBef>
              <a:spcPts val="0"/>
            </a:spcBef>
            <a:spcAft>
              <a:spcPts val="1000"/>
            </a:spcAft>
            <a:buClrTx/>
            <a:buSzTx/>
            <a:buFontTx/>
            <a:buNone/>
            <a:tabLst/>
            <a:defRPr/>
          </a:pPr>
          <a:r>
            <a:rPr lang="en-US" sz="1100">
              <a:effectLst/>
              <a:latin typeface="+mn-lt"/>
              <a:ea typeface="Times New Roman"/>
              <a:cs typeface="Times New Roman"/>
            </a:rPr>
            <a:t>The EDF-GEMI WaterMAPP includes</a:t>
          </a:r>
          <a:r>
            <a:rPr lang="en-US" sz="1100" baseline="0">
              <a:effectLst/>
              <a:latin typeface="+mn-lt"/>
              <a:ea typeface="Times New Roman"/>
              <a:cs typeface="Times New Roman"/>
            </a:rPr>
            <a:t> three complementary tools</a:t>
          </a:r>
          <a:r>
            <a:rPr lang="en-US" sz="1100">
              <a:effectLst/>
              <a:latin typeface="+mn-lt"/>
              <a:ea typeface="Times New Roman"/>
              <a:cs typeface="Times New Roman"/>
            </a:rPr>
            <a:t>: The </a:t>
          </a:r>
          <a:r>
            <a:rPr lang="en-US" sz="1100" i="1">
              <a:effectLst/>
              <a:latin typeface="+mn-lt"/>
              <a:ea typeface="Times New Roman"/>
              <a:cs typeface="Times New Roman"/>
            </a:rPr>
            <a:t>Water Scorecard</a:t>
          </a:r>
          <a:r>
            <a:rPr lang="en-US" sz="1100" i="0">
              <a:effectLst/>
              <a:latin typeface="+mn-lt"/>
              <a:ea typeface="Times New Roman"/>
              <a:cs typeface="Times New Roman"/>
            </a:rPr>
            <a:t>,</a:t>
          </a:r>
          <a:r>
            <a:rPr lang="en-US" sz="1100" i="1">
              <a:effectLst/>
              <a:latin typeface="+mn-lt"/>
              <a:ea typeface="Times New Roman"/>
              <a:cs typeface="Times New Roman"/>
            </a:rPr>
            <a:t>The Water Efficiency Calculator</a:t>
          </a:r>
          <a:r>
            <a:rPr lang="en-US" sz="1100" i="0">
              <a:effectLst/>
              <a:latin typeface="+mn-lt"/>
              <a:ea typeface="Times New Roman"/>
              <a:cs typeface="Times New Roman"/>
            </a:rPr>
            <a:t>,</a:t>
          </a:r>
          <a:r>
            <a:rPr lang="en-US" sz="1100" i="0" baseline="0">
              <a:effectLst/>
              <a:latin typeface="+mn-lt"/>
              <a:ea typeface="Times New Roman"/>
              <a:cs typeface="Times New Roman"/>
            </a:rPr>
            <a:t> and the </a:t>
          </a:r>
          <a:r>
            <a:rPr lang="en-US" sz="1100" b="0" i="1">
              <a:solidFill>
                <a:schemeClr val="tx1"/>
              </a:solidFill>
              <a:effectLst/>
              <a:latin typeface="+mn-lt"/>
              <a:ea typeface="+mn-ea"/>
              <a:cs typeface="+mn-cs"/>
            </a:rPr>
            <a:t>Cycles of Concentration Estimator.</a:t>
          </a:r>
          <a:endParaRPr lang="en-US" sz="1100">
            <a:effectLst/>
            <a:latin typeface="+mn-lt"/>
            <a:ea typeface="Times New Roman"/>
            <a:cs typeface="Times New Roman"/>
          </a:endParaRPr>
        </a:p>
        <a:p>
          <a:pPr marL="0" marR="0">
            <a:lnSpc>
              <a:spcPct val="115000"/>
            </a:lnSpc>
            <a:spcBef>
              <a:spcPts val="0"/>
            </a:spcBef>
            <a:spcAft>
              <a:spcPts val="1000"/>
            </a:spcAft>
          </a:pPr>
          <a:r>
            <a:rPr lang="en-US" sz="1100" i="1">
              <a:effectLst/>
              <a:latin typeface="+mn-lt"/>
              <a:ea typeface="Times New Roman"/>
              <a:cs typeface="Times New Roman"/>
            </a:rPr>
            <a:t>The Water Scorecard:</a:t>
          </a:r>
          <a:endParaRPr lang="en-US" sz="1100">
            <a:effectLst/>
            <a:latin typeface="+mn-lt"/>
            <a:ea typeface="Times New Roman"/>
            <a:cs typeface="Times New Roman"/>
          </a:endParaRPr>
        </a:p>
        <a:p>
          <a:pPr marL="342900" marR="0" lvl="0" indent="-342900">
            <a:lnSpc>
              <a:spcPct val="115000"/>
            </a:lnSpc>
            <a:spcBef>
              <a:spcPts val="0"/>
            </a:spcBef>
            <a:spcAft>
              <a:spcPts val="0"/>
            </a:spcAft>
            <a:buFont typeface="Symbol"/>
            <a:buChar char=""/>
          </a:pPr>
          <a:r>
            <a:rPr lang="en-US" sz="1100">
              <a:effectLst/>
              <a:latin typeface="+mn-lt"/>
              <a:ea typeface="Times New Roman"/>
              <a:cs typeface="Times New Roman"/>
            </a:rPr>
            <a:t>Provides a single and clear metric for quantifying the overall effectiveness of the water management program at a facility</a:t>
          </a:r>
        </a:p>
        <a:p>
          <a:pPr marL="342900" marR="0" lvl="0" indent="-342900">
            <a:lnSpc>
              <a:spcPct val="115000"/>
            </a:lnSpc>
            <a:spcBef>
              <a:spcPts val="0"/>
            </a:spcBef>
            <a:spcAft>
              <a:spcPts val="0"/>
            </a:spcAft>
            <a:buFont typeface="Symbol"/>
            <a:buChar char=""/>
          </a:pPr>
          <a:r>
            <a:rPr lang="en-US" sz="1100">
              <a:effectLst/>
              <a:latin typeface="+mn-lt"/>
              <a:ea typeface="Times New Roman"/>
              <a:cs typeface="Times New Roman"/>
            </a:rPr>
            <a:t>Recognizes where water efficiency efforts have been made</a:t>
          </a:r>
        </a:p>
        <a:p>
          <a:pPr marL="342900" marR="0" lvl="0" indent="-342900">
            <a:lnSpc>
              <a:spcPct val="115000"/>
            </a:lnSpc>
            <a:spcBef>
              <a:spcPts val="0"/>
            </a:spcBef>
            <a:spcAft>
              <a:spcPts val="1000"/>
            </a:spcAft>
            <a:buFont typeface="Symbol"/>
            <a:buChar char=""/>
          </a:pPr>
          <a:r>
            <a:rPr lang="en-US" sz="1100">
              <a:effectLst/>
              <a:latin typeface="+mn-lt"/>
              <a:ea typeface="Times New Roman"/>
              <a:cs typeface="Times New Roman"/>
            </a:rPr>
            <a:t>Identifies facilities where greater water efficiency initiatives should be evaluated</a:t>
          </a:r>
        </a:p>
        <a:p>
          <a:pPr marL="0" marR="0">
            <a:lnSpc>
              <a:spcPct val="115000"/>
            </a:lnSpc>
            <a:spcBef>
              <a:spcPts val="0"/>
            </a:spcBef>
            <a:spcAft>
              <a:spcPts val="1000"/>
            </a:spcAft>
          </a:pPr>
          <a:r>
            <a:rPr lang="en-US" sz="1100" i="1">
              <a:effectLst/>
              <a:latin typeface="+mn-lt"/>
              <a:ea typeface="Times New Roman"/>
              <a:cs typeface="Times New Roman"/>
            </a:rPr>
            <a:t>The Water Efficiency Calculator:</a:t>
          </a:r>
          <a:endParaRPr lang="en-US" sz="1100">
            <a:effectLst/>
            <a:latin typeface="+mn-lt"/>
            <a:ea typeface="Times New Roman"/>
            <a:cs typeface="Times New Roman"/>
          </a:endParaRPr>
        </a:p>
        <a:p>
          <a:pPr marL="342900" marR="0" lvl="0" indent="-342900">
            <a:lnSpc>
              <a:spcPct val="115000"/>
            </a:lnSpc>
            <a:spcBef>
              <a:spcPts val="0"/>
            </a:spcBef>
            <a:spcAft>
              <a:spcPts val="0"/>
            </a:spcAft>
            <a:buFont typeface="Symbol"/>
            <a:buChar char=""/>
          </a:pPr>
          <a:r>
            <a:rPr lang="en-US" sz="1100">
              <a:effectLst/>
              <a:latin typeface="+mn-lt"/>
              <a:ea typeface="Times New Roman"/>
              <a:cs typeface="Times New Roman"/>
            </a:rPr>
            <a:t>Uses the input from the Water Scorecard and quantifies the water, sewer, chemical and energy savings associated with improving the cooling systems at a building</a:t>
          </a:r>
        </a:p>
        <a:p>
          <a:pPr marL="342900" marR="0" lvl="0" indent="-342900">
            <a:lnSpc>
              <a:spcPct val="115000"/>
            </a:lnSpc>
            <a:spcBef>
              <a:spcPts val="0"/>
            </a:spcBef>
            <a:spcAft>
              <a:spcPts val="0"/>
            </a:spcAft>
            <a:buFont typeface="Symbol"/>
            <a:buChar char=""/>
          </a:pPr>
          <a:r>
            <a:rPr lang="en-US" sz="1100">
              <a:effectLst/>
              <a:latin typeface="+mn-lt"/>
              <a:ea typeface="Times New Roman"/>
              <a:cs typeface="Times New Roman"/>
            </a:rPr>
            <a:t>Calculations are tailored for each building’s operating characteristics</a:t>
          </a:r>
        </a:p>
        <a:p>
          <a:pPr marL="342900" marR="0" lvl="0" indent="-342900">
            <a:lnSpc>
              <a:spcPct val="115000"/>
            </a:lnSpc>
            <a:spcBef>
              <a:spcPts val="0"/>
            </a:spcBef>
            <a:spcAft>
              <a:spcPts val="1000"/>
            </a:spcAft>
            <a:buFont typeface="Symbol"/>
            <a:buChar char=""/>
          </a:pPr>
          <a:r>
            <a:rPr lang="en-US" sz="1100">
              <a:effectLst/>
              <a:latin typeface="+mn-lt"/>
              <a:ea typeface="Times New Roman"/>
              <a:cs typeface="Times New Roman"/>
            </a:rPr>
            <a:t>Utilizes historical weather data to calculate savings associated with free air cooling based on a site’s geographic location</a:t>
          </a:r>
        </a:p>
        <a:p>
          <a:pPr marL="0" marR="0" lvl="0" indent="0">
            <a:lnSpc>
              <a:spcPct val="115000"/>
            </a:lnSpc>
            <a:spcBef>
              <a:spcPts val="0"/>
            </a:spcBef>
            <a:spcAft>
              <a:spcPts val="1000"/>
            </a:spcAft>
            <a:buFontTx/>
            <a:buNone/>
          </a:pPr>
          <a:r>
            <a:rPr lang="en-US" sz="1100" b="0" i="1">
              <a:solidFill>
                <a:schemeClr val="tx1"/>
              </a:solidFill>
              <a:effectLst/>
              <a:latin typeface="+mn-lt"/>
              <a:ea typeface="+mn-ea"/>
              <a:cs typeface="+mn-cs"/>
            </a:rPr>
            <a:t>Cycles of Concentration Estimator:</a:t>
          </a:r>
        </a:p>
        <a:p>
          <a:pPr marL="342900" marR="0" lvl="0" indent="-342900">
            <a:lnSpc>
              <a:spcPct val="100000"/>
            </a:lnSpc>
            <a:spcBef>
              <a:spcPts val="0"/>
            </a:spcBef>
            <a:spcAft>
              <a:spcPts val="0"/>
            </a:spcAft>
            <a:buFont typeface="Symbol"/>
            <a:buChar char=""/>
          </a:pPr>
          <a:r>
            <a:rPr lang="en-US" sz="1100" b="0" i="0">
              <a:solidFill>
                <a:schemeClr val="tx1"/>
              </a:solidFill>
              <a:effectLst/>
              <a:latin typeface="+mn-lt"/>
              <a:ea typeface="+mn-ea"/>
              <a:cs typeface="+mn-cs"/>
            </a:rPr>
            <a:t>Takes information about your water quality and estimates the recommended maximum Cycles of Concentration (COC)—a key indicator of cooling tower water efficiency—when using chemicals to treat the water. </a:t>
          </a:r>
        </a:p>
        <a:p>
          <a:pPr marL="342900" marR="0" lvl="0" indent="-342900">
            <a:lnSpc>
              <a:spcPct val="100000"/>
            </a:lnSpc>
            <a:spcBef>
              <a:spcPts val="0"/>
            </a:spcBef>
            <a:spcAft>
              <a:spcPts val="0"/>
            </a:spcAft>
            <a:buFont typeface="Symbol"/>
            <a:buChar char=""/>
          </a:pPr>
          <a:r>
            <a:rPr lang="en-US" sz="1100" b="0" i="0">
              <a:solidFill>
                <a:schemeClr val="tx1"/>
              </a:solidFill>
              <a:effectLst/>
              <a:latin typeface="+mn-lt"/>
              <a:ea typeface="+mn-ea"/>
              <a:cs typeface="+mn-cs"/>
            </a:rPr>
            <a:t>Helps identify appropriate non-chemical water treatment options to increase the potential COC.</a:t>
          </a:r>
          <a:endParaRPr lang="en-US" sz="1100">
            <a:effectLst/>
            <a:latin typeface="+mn-lt"/>
            <a:ea typeface="Times New Roman"/>
            <a:cs typeface="Times New Roman"/>
          </a:endParaRPr>
        </a:p>
        <a:p>
          <a:pPr marL="0" marR="0">
            <a:lnSpc>
              <a:spcPct val="115000"/>
            </a:lnSpc>
            <a:spcBef>
              <a:spcPts val="1000"/>
            </a:spcBef>
            <a:spcAft>
              <a:spcPts val="0"/>
            </a:spcAft>
          </a:pPr>
          <a:r>
            <a:rPr lang="en-US" sz="1300" b="1" i="0">
              <a:solidFill>
                <a:srgbClr val="4F81BD"/>
              </a:solidFill>
              <a:effectLst/>
              <a:latin typeface="Cambria"/>
              <a:ea typeface="Times New Roman"/>
              <a:cs typeface="Times New Roman"/>
            </a:rPr>
            <a:t>Why was it created?</a:t>
          </a:r>
        </a:p>
        <a:p>
          <a:pPr marL="0" marR="0">
            <a:lnSpc>
              <a:spcPct val="115000"/>
            </a:lnSpc>
            <a:spcBef>
              <a:spcPts val="0"/>
            </a:spcBef>
            <a:spcAft>
              <a:spcPts val="1000"/>
            </a:spcAft>
          </a:pPr>
          <a:r>
            <a:rPr lang="en-US" sz="1100">
              <a:effectLst/>
              <a:latin typeface="+mn-lt"/>
              <a:ea typeface="Times New Roman"/>
              <a:cs typeface="Times New Roman"/>
            </a:rPr>
            <a:t>Water scarcity will continue to have increasing impacts on society and business.  How facilities are operated has a substantial influence on the efficient use of water at both a site level and across an enterprise.  Cooling towers and water cooled chillers are an extremely efficient method for cooling a building, but they require a great deal of water and chemicals to operate.  There is an opportunity to operate these systems more efficiently, or even reduce the hours they run, and save water and money in the process. The WaterMAPP tool was created to identify these opportunities and calculate savings that can be used to help support the business case for making these improvements.</a:t>
          </a:r>
          <a:endParaRPr lang="en-US" sz="800">
            <a:effectLst/>
            <a:latin typeface="+mn-lt"/>
            <a:ea typeface="Times New Roman"/>
            <a:cs typeface="Times New Roman"/>
          </a:endParaRPr>
        </a:p>
        <a:p>
          <a:pPr marL="0" marR="0">
            <a:lnSpc>
              <a:spcPct val="115000"/>
            </a:lnSpc>
            <a:spcBef>
              <a:spcPts val="0"/>
            </a:spcBef>
            <a:spcAft>
              <a:spcPts val="1000"/>
            </a:spcAft>
          </a:pPr>
          <a:r>
            <a:rPr lang="en-US" sz="800">
              <a:effectLst/>
              <a:latin typeface="+mn-lt"/>
              <a:ea typeface="Times New Roman"/>
              <a:cs typeface="Times New Roman"/>
            </a:rPr>
            <a:t>	</a:t>
          </a:r>
          <a:endParaRPr lang="en-US" sz="1100" u="sng">
            <a:solidFill>
              <a:srgbClr val="0070C0"/>
            </a:solidFill>
            <a:effectLst/>
            <a:latin typeface="+mn-lt"/>
            <a:ea typeface="Times New Roman"/>
            <a:cs typeface="Times New Roman"/>
          </a:endParaRPr>
        </a:p>
      </xdr:txBody>
    </xdr:sp>
    <xdr:clientData/>
  </xdr:oneCellAnchor>
  <xdr:twoCellAnchor editAs="oneCell">
    <xdr:from>
      <xdr:col>1</xdr:col>
      <xdr:colOff>76200</xdr:colOff>
      <xdr:row>0</xdr:row>
      <xdr:rowOff>9367</xdr:rowOff>
    </xdr:from>
    <xdr:to>
      <xdr:col>2</xdr:col>
      <xdr:colOff>27709</xdr:colOff>
      <xdr:row>3</xdr:row>
      <xdr:rowOff>18339</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073" y="9367"/>
          <a:ext cx="318654" cy="549299"/>
        </a:xfrm>
        <a:prstGeom prst="rect">
          <a:avLst/>
        </a:prstGeom>
      </xdr:spPr>
    </xdr:pic>
    <xdr:clientData/>
  </xdr:twoCellAnchor>
  <xdr:twoCellAnchor editAs="oneCell">
    <xdr:from>
      <xdr:col>18</xdr:col>
      <xdr:colOff>159327</xdr:colOff>
      <xdr:row>4</xdr:row>
      <xdr:rowOff>311729</xdr:rowOff>
    </xdr:from>
    <xdr:to>
      <xdr:col>24</xdr:col>
      <xdr:colOff>228602</xdr:colOff>
      <xdr:row>11</xdr:row>
      <xdr:rowOff>137466</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72100" y="1073729"/>
          <a:ext cx="1783775" cy="1393032"/>
        </a:xfrm>
        <a:prstGeom prst="rect">
          <a:avLst/>
        </a:prstGeom>
      </xdr:spPr>
    </xdr:pic>
    <xdr:clientData/>
  </xdr:twoCellAnchor>
  <xdr:twoCellAnchor editAs="oneCell">
    <xdr:from>
      <xdr:col>7</xdr:col>
      <xdr:colOff>12125</xdr:colOff>
      <xdr:row>6</xdr:row>
      <xdr:rowOff>53051</xdr:rowOff>
    </xdr:from>
    <xdr:to>
      <xdr:col>12</xdr:col>
      <xdr:colOff>157599</xdr:colOff>
      <xdr:row>10</xdr:row>
      <xdr:rowOff>22072</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81648" y="1377892"/>
          <a:ext cx="1574224" cy="782975"/>
        </a:xfrm>
        <a:prstGeom prst="rect">
          <a:avLst/>
        </a:prstGeom>
      </xdr:spPr>
    </xdr:pic>
    <xdr:clientData/>
  </xdr:twoCellAnchor>
  <xdr:twoCellAnchor editAs="oneCell">
    <xdr:from>
      <xdr:col>2</xdr:col>
      <xdr:colOff>19050</xdr:colOff>
      <xdr:row>56</xdr:row>
      <xdr:rowOff>85725</xdr:rowOff>
    </xdr:from>
    <xdr:to>
      <xdr:col>5</xdr:col>
      <xdr:colOff>0</xdr:colOff>
      <xdr:row>58</xdr:row>
      <xdr:rowOff>0</xdr:rowOff>
    </xdr:to>
    <xdr:pic>
      <xdr:nvPicPr>
        <xdr:cNvPr id="17" name="Picture 16" descr="http://i.creativecommons.org/l/by-nc-sa/3.0/88x31.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57225" y="11220450"/>
          <a:ext cx="838200"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28</xdr:row>
      <xdr:rowOff>161925</xdr:rowOff>
    </xdr:from>
    <xdr:ext cx="3895725" cy="1331583"/>
    <xdr:sp macro="" textlink="">
      <xdr:nvSpPr>
        <xdr:cNvPr id="15" name="Rounded Rectangle 14"/>
        <xdr:cNvSpPr/>
      </xdr:nvSpPr>
      <xdr:spPr>
        <a:xfrm>
          <a:off x="7848600" y="5867400"/>
          <a:ext cx="3895725" cy="1331583"/>
        </a:xfrm>
        <a:prstGeom prst="roundRect">
          <a:avLst>
            <a:gd name="adj" fmla="val 0"/>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pPr algn="l"/>
          <a:r>
            <a:rPr lang="en-US" sz="1200" b="1" i="0">
              <a:solidFill>
                <a:schemeClr val="dk1"/>
              </a:solidFill>
              <a:effectLst/>
              <a:latin typeface="Arial" pitchFamily="34" charset="0"/>
              <a:cs typeface="Arial" pitchFamily="34" charset="0"/>
            </a:rPr>
            <a:t>T</a:t>
          </a:r>
          <a:r>
            <a:rPr lang="en-US" sz="1200" b="1" i="0">
              <a:solidFill>
                <a:srgbClr val="4D4D4D"/>
              </a:solidFill>
              <a:effectLst/>
              <a:latin typeface="Helvetica Neue"/>
            </a:rPr>
            <a:t>he Water Scorecard Guide offers an overview of the score card concept, calculations used by AT&amp;T in developing their first water scorecard, and provides detailed information about how your</a:t>
          </a:r>
          <a:r>
            <a:rPr lang="en-US" sz="1200" b="1" i="0" baseline="0">
              <a:solidFill>
                <a:srgbClr val="4D4D4D"/>
              </a:solidFill>
              <a:effectLst/>
              <a:latin typeface="Helvetica Neue"/>
            </a:rPr>
            <a:t> organization can </a:t>
          </a:r>
          <a:r>
            <a:rPr lang="en-US" sz="1200" b="1" i="0">
              <a:solidFill>
                <a:srgbClr val="4D4D4D"/>
              </a:solidFill>
              <a:effectLst/>
              <a:latin typeface="Helvetica Neue"/>
            </a:rPr>
            <a:t>develop its own scorecard</a:t>
          </a:r>
          <a:r>
            <a:rPr lang="en-US" sz="1200" b="1" i="0" baseline="0">
              <a:solidFill>
                <a:srgbClr val="4D4D4D"/>
              </a:solidFill>
              <a:effectLst/>
              <a:latin typeface="Helvetica Neue"/>
            </a:rPr>
            <a:t> as well as </a:t>
          </a:r>
          <a:r>
            <a:rPr lang="en-US" sz="1200" b="1" i="0">
              <a:solidFill>
                <a:srgbClr val="4D4D4D"/>
              </a:solidFill>
              <a:effectLst/>
              <a:latin typeface="Helvetica Neue"/>
            </a:rPr>
            <a:t>ideas on how to</a:t>
          </a:r>
          <a:r>
            <a:rPr lang="en-US" sz="1200" b="1" i="0" baseline="0">
              <a:solidFill>
                <a:srgbClr val="4D4D4D"/>
              </a:solidFill>
              <a:effectLst/>
              <a:latin typeface="Helvetica Neue"/>
            </a:rPr>
            <a:t> adapt the WaterMAPP Water Scorecard for your organization</a:t>
          </a:r>
          <a:r>
            <a:rPr lang="en-US" sz="1200" b="1" i="0">
              <a:solidFill>
                <a:srgbClr val="4D4D4D"/>
              </a:solidFill>
              <a:effectLst/>
              <a:latin typeface="Helvetica Neue"/>
            </a:rPr>
            <a:t>.</a:t>
          </a:r>
          <a:endParaRPr lang="en-US" sz="1200" b="1">
            <a:latin typeface="Arial" pitchFamily="34" charset="0"/>
            <a:cs typeface="Arial"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27</xdr:col>
          <xdr:colOff>95250</xdr:colOff>
          <xdr:row>36</xdr:row>
          <xdr:rowOff>142875</xdr:rowOff>
        </xdr:from>
        <xdr:to>
          <xdr:col>30</xdr:col>
          <xdr:colOff>152400</xdr:colOff>
          <xdr:row>40</xdr:row>
          <xdr:rowOff>66675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318654</xdr:colOff>
      <xdr:row>2</xdr:row>
      <xdr:rowOff>168299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320" y="0"/>
          <a:ext cx="318654" cy="5492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276225</xdr:colOff>
      <xdr:row>17</xdr:row>
      <xdr:rowOff>157162</xdr:rowOff>
    </xdr:from>
    <xdr:to>
      <xdr:col>5</xdr:col>
      <xdr:colOff>666750</xdr:colOff>
      <xdr:row>38</xdr:row>
      <xdr:rowOff>28575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318654</xdr:colOff>
      <xdr:row>2</xdr:row>
      <xdr:rowOff>168299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 y="0"/>
          <a:ext cx="318654" cy="5492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318654</xdr:colOff>
      <xdr:row>2</xdr:row>
      <xdr:rowOff>168299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320" y="0"/>
          <a:ext cx="318654" cy="549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318654</xdr:colOff>
      <xdr:row>2</xdr:row>
      <xdr:rowOff>168299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0"/>
          <a:ext cx="318654" cy="5492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114300</xdr:colOff>
      <xdr:row>10</xdr:row>
      <xdr:rowOff>180975</xdr:rowOff>
    </xdr:from>
    <xdr:ext cx="4219575" cy="623440"/>
    <xdr:sp macro="" textlink="">
      <xdr:nvSpPr>
        <xdr:cNvPr id="2" name="Left Arrow Callout 1"/>
        <xdr:cNvSpPr/>
      </xdr:nvSpPr>
      <xdr:spPr>
        <a:xfrm>
          <a:off x="6105525" y="2276475"/>
          <a:ext cx="4219575" cy="623440"/>
        </a:xfrm>
        <a:prstGeom prst="leftArrowCallo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spAutoFit/>
        </a:bodyPr>
        <a:lstStyle/>
        <a:p>
          <a:pPr algn="l"/>
          <a:r>
            <a:rPr lang="en-US" sz="1200" b="1">
              <a:latin typeface="Arial" pitchFamily="34" charset="0"/>
              <a:cs typeface="Arial" pitchFamily="34" charset="0"/>
            </a:rPr>
            <a:t>Get these values</a:t>
          </a:r>
          <a:r>
            <a:rPr lang="en-US" sz="1200" b="1" baseline="0">
              <a:latin typeface="Arial" pitchFamily="34" charset="0"/>
              <a:cs typeface="Arial" pitchFamily="34" charset="0"/>
            </a:rPr>
            <a:t> from your water treatment vendor or municipal water provider report</a:t>
          </a:r>
          <a:endParaRPr lang="en-US" sz="1200" b="1">
            <a:latin typeface="Arial" pitchFamily="34" charset="0"/>
            <a:cs typeface="Arial" pitchFamily="34" charset="0"/>
          </a:endParaRPr>
        </a:p>
      </xdr:txBody>
    </xdr:sp>
    <xdr:clientData/>
  </xdr:oneCellAnchor>
  <xdr:oneCellAnchor>
    <xdr:from>
      <xdr:col>6</xdr:col>
      <xdr:colOff>76200</xdr:colOff>
      <xdr:row>18</xdr:row>
      <xdr:rowOff>76200</xdr:rowOff>
    </xdr:from>
    <xdr:ext cx="4219575" cy="623440"/>
    <xdr:sp macro="" textlink="">
      <xdr:nvSpPr>
        <xdr:cNvPr id="5" name="Left Arrow Callout 4"/>
        <xdr:cNvSpPr/>
      </xdr:nvSpPr>
      <xdr:spPr>
        <a:xfrm>
          <a:off x="6410325" y="3695700"/>
          <a:ext cx="4219575" cy="623440"/>
        </a:xfrm>
        <a:prstGeom prst="leftArrowCallo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spAutoFit/>
        </a:bodyPr>
        <a:lstStyle/>
        <a:p>
          <a:pPr algn="l"/>
          <a:r>
            <a:rPr lang="en-US" sz="1200" b="1">
              <a:latin typeface="Arial" pitchFamily="34" charset="0"/>
              <a:cs typeface="Arial" pitchFamily="34" charset="0"/>
            </a:rPr>
            <a:t>These</a:t>
          </a:r>
          <a:r>
            <a:rPr lang="en-US" sz="1200" b="1" baseline="0">
              <a:latin typeface="Arial" pitchFamily="34" charset="0"/>
              <a:cs typeface="Arial" pitchFamily="34" charset="0"/>
            </a:rPr>
            <a:t> are the estimated values in your cooling water based on makeup water quality</a:t>
          </a:r>
          <a:endParaRPr lang="en-US" sz="1200" b="1">
            <a:latin typeface="Arial" pitchFamily="34" charset="0"/>
            <a:cs typeface="Arial" pitchFamily="34" charset="0"/>
          </a:endParaRPr>
        </a:p>
      </xdr:txBody>
    </xdr:sp>
    <xdr:clientData/>
  </xdr:oneCellAnchor>
  <xdr:oneCellAnchor>
    <xdr:from>
      <xdr:col>6</xdr:col>
      <xdr:colOff>152400</xdr:colOff>
      <xdr:row>25</xdr:row>
      <xdr:rowOff>95250</xdr:rowOff>
    </xdr:from>
    <xdr:ext cx="4219575" cy="800476"/>
    <xdr:sp macro="" textlink="">
      <xdr:nvSpPr>
        <xdr:cNvPr id="6" name="Left Arrow Callout 5"/>
        <xdr:cNvSpPr/>
      </xdr:nvSpPr>
      <xdr:spPr>
        <a:xfrm>
          <a:off x="6486525" y="5048250"/>
          <a:ext cx="4219575" cy="800476"/>
        </a:xfrm>
        <a:prstGeom prst="leftArrowCallo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spAutoFit/>
        </a:bodyPr>
        <a:lstStyle/>
        <a:p>
          <a:pPr algn="l"/>
          <a:r>
            <a:rPr lang="en-US" sz="1200" b="1">
              <a:latin typeface="Arial" pitchFamily="34" charset="0"/>
              <a:cs typeface="Arial" pitchFamily="34" charset="0"/>
            </a:rPr>
            <a:t>These</a:t>
          </a:r>
          <a:r>
            <a:rPr lang="en-US" sz="1200" b="1" baseline="0">
              <a:latin typeface="Arial" pitchFamily="34" charset="0"/>
              <a:cs typeface="Arial" pitchFamily="34" charset="0"/>
            </a:rPr>
            <a:t> are the limiting factors.  The lowest value of these three is the Recommended Maximum COC without using interventions</a:t>
          </a:r>
          <a:endParaRPr lang="en-US" sz="1200" b="1">
            <a:latin typeface="Arial" pitchFamily="34" charset="0"/>
            <a:cs typeface="Arial" pitchFamily="34" charset="0"/>
          </a:endParaRPr>
        </a:p>
      </xdr:txBody>
    </xdr:sp>
    <xdr:clientData/>
  </xdr:oneCellAnchor>
  <xdr:twoCellAnchor editAs="oneCell">
    <xdr:from>
      <xdr:col>1</xdr:col>
      <xdr:colOff>0</xdr:colOff>
      <xdr:row>0</xdr:row>
      <xdr:rowOff>0</xdr:rowOff>
    </xdr:from>
    <xdr:to>
      <xdr:col>1</xdr:col>
      <xdr:colOff>318654</xdr:colOff>
      <xdr:row>2</xdr:row>
      <xdr:rowOff>168299</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320" y="0"/>
          <a:ext cx="318654" cy="549299"/>
        </a:xfrm>
        <a:prstGeom prst="rect">
          <a:avLst/>
        </a:prstGeom>
      </xdr:spPr>
    </xdr:pic>
    <xdr:clientData/>
  </xdr:twoCellAnchor>
  <xdr:oneCellAnchor>
    <xdr:from>
      <xdr:col>7</xdr:col>
      <xdr:colOff>19050</xdr:colOff>
      <xdr:row>0</xdr:row>
      <xdr:rowOff>0</xdr:rowOff>
    </xdr:from>
    <xdr:ext cx="6076950" cy="1277371"/>
    <xdr:sp macro="" textlink="">
      <xdr:nvSpPr>
        <xdr:cNvPr id="11" name="Rounded Rectangle 10"/>
        <xdr:cNvSpPr/>
      </xdr:nvSpPr>
      <xdr:spPr>
        <a:xfrm>
          <a:off x="6362700" y="0"/>
          <a:ext cx="6076950" cy="1277371"/>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pPr algn="l"/>
          <a:r>
            <a:rPr lang="en-US" sz="1200" b="1">
              <a:latin typeface="Arial" pitchFamily="34" charset="0"/>
              <a:cs typeface="Arial" pitchFamily="34" charset="0"/>
            </a:rPr>
            <a:t>The Cycles of Concentration (COC) Estimator </a:t>
          </a:r>
          <a:r>
            <a:rPr lang="en-US" sz="1200" b="1">
              <a:solidFill>
                <a:schemeClr val="dk1"/>
              </a:solidFill>
              <a:effectLst/>
              <a:latin typeface="Arial" panose="020B0604020202020204" pitchFamily="34" charset="0"/>
              <a:ea typeface="+mn-ea"/>
              <a:cs typeface="Arial" panose="020B0604020202020204" pitchFamily="34" charset="0"/>
            </a:rPr>
            <a:t>takes information about your water quality and estimates the recommended maximum COC</a:t>
          </a:r>
          <a:r>
            <a:rPr lang="en-US" sz="1200" b="1" baseline="0">
              <a:solidFill>
                <a:schemeClr val="dk1"/>
              </a:solidFill>
              <a:effectLst/>
              <a:latin typeface="Arial" panose="020B0604020202020204" pitchFamily="34" charset="0"/>
              <a:ea typeface="+mn-ea"/>
              <a:cs typeface="Arial" panose="020B0604020202020204" pitchFamily="34" charset="0"/>
            </a:rPr>
            <a:t> for the cooling tower</a:t>
          </a:r>
          <a:r>
            <a:rPr lang="en-US" sz="1200" b="1">
              <a:solidFill>
                <a:schemeClr val="dk1"/>
              </a:solidFill>
              <a:effectLst/>
              <a:latin typeface="Arial" panose="020B0604020202020204" pitchFamily="34" charset="0"/>
              <a:ea typeface="+mn-ea"/>
              <a:cs typeface="Arial" panose="020B0604020202020204" pitchFamily="34" charset="0"/>
            </a:rPr>
            <a:t>—a key indicator of cooling tower water efficiency—when using chemicals to treat the water. The</a:t>
          </a:r>
          <a:r>
            <a:rPr lang="en-US" sz="1200" b="1" baseline="0">
              <a:solidFill>
                <a:schemeClr val="dk1"/>
              </a:solidFill>
              <a:effectLst/>
              <a:latin typeface="Arial" panose="020B0604020202020204" pitchFamily="34" charset="0"/>
              <a:ea typeface="+mn-ea"/>
              <a:cs typeface="Arial" panose="020B0604020202020204" pitchFamily="34" charset="0"/>
            </a:rPr>
            <a:t> COC Estimator Users Guide provides guidance on using the COC Estimator, including a Decision Tree to </a:t>
          </a:r>
          <a:r>
            <a:rPr lang="en-US" sz="1200" b="1">
              <a:solidFill>
                <a:schemeClr val="dk1"/>
              </a:solidFill>
              <a:effectLst/>
              <a:latin typeface="Arial" panose="020B0604020202020204" pitchFamily="34" charset="0"/>
              <a:ea typeface="+mn-ea"/>
              <a:cs typeface="Arial" panose="020B0604020202020204" pitchFamily="34" charset="0"/>
            </a:rPr>
            <a:t>identify non-chemical water treatment options that</a:t>
          </a:r>
          <a:r>
            <a:rPr lang="en-US" sz="1200" b="1" baseline="0">
              <a:solidFill>
                <a:schemeClr val="dk1"/>
              </a:solidFill>
              <a:effectLst/>
              <a:latin typeface="Arial" panose="020B0604020202020204" pitchFamily="34" charset="0"/>
              <a:ea typeface="+mn-ea"/>
              <a:cs typeface="Arial" panose="020B0604020202020204" pitchFamily="34" charset="0"/>
            </a:rPr>
            <a:t> can</a:t>
          </a:r>
          <a:r>
            <a:rPr lang="en-US" sz="1200" b="1">
              <a:solidFill>
                <a:schemeClr val="dk1"/>
              </a:solidFill>
              <a:effectLst/>
              <a:latin typeface="Arial" panose="020B0604020202020204" pitchFamily="34" charset="0"/>
              <a:ea typeface="+mn-ea"/>
              <a:cs typeface="Arial" panose="020B0604020202020204" pitchFamily="34" charset="0"/>
            </a:rPr>
            <a:t> increase the potential COC</a:t>
          </a:r>
          <a:r>
            <a:rPr lang="en-US" sz="1200" b="1" baseline="0">
              <a:solidFill>
                <a:schemeClr val="dk1"/>
              </a:solidFill>
              <a:effectLst/>
              <a:latin typeface="Arial" panose="020B0604020202020204" pitchFamily="34" charset="0"/>
              <a:ea typeface="+mn-ea"/>
              <a:cs typeface="Arial" panose="020B0604020202020204" pitchFamily="34" charset="0"/>
            </a:rPr>
            <a:t>.</a:t>
          </a:r>
          <a:endParaRPr lang="en-US" sz="1200" b="1">
            <a:latin typeface="Arial" pitchFamily="34" charset="0"/>
            <a:cs typeface="Arial"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47625</xdr:colOff>
          <xdr:row>6</xdr:row>
          <xdr:rowOff>152400</xdr:rowOff>
        </xdr:from>
        <xdr:to>
          <xdr:col>8</xdr:col>
          <xdr:colOff>352425</xdr:colOff>
          <xdr:row>10</xdr:row>
          <xdr:rowOff>190500</xdr:rowOff>
        </xdr:to>
        <xdr:sp macro="" textlink="">
          <xdr:nvSpPr>
            <xdr:cNvPr id="6149" name="Object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13</xdr:col>
      <xdr:colOff>88526</xdr:colOff>
      <xdr:row>16</xdr:row>
      <xdr:rowOff>26333</xdr:rowOff>
    </xdr:from>
    <xdr:to>
      <xdr:col>29</xdr:col>
      <xdr:colOff>459441</xdr:colOff>
      <xdr:row>37</xdr:row>
      <xdr:rowOff>112059</xdr:rowOff>
    </xdr:to>
    <xdr:graphicFrame macro="">
      <xdr:nvGraphicFramePr>
        <xdr:cNvPr id="2"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304800</xdr:colOff>
          <xdr:row>9</xdr:row>
          <xdr:rowOff>209550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285750</xdr:colOff>
          <xdr:row>9</xdr:row>
          <xdr:rowOff>209550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5</xdr:col>
          <xdr:colOff>295275</xdr:colOff>
          <xdr:row>9</xdr:row>
          <xdr:rowOff>209550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6</xdr:col>
          <xdr:colOff>295275</xdr:colOff>
          <xdr:row>9</xdr:row>
          <xdr:rowOff>209550</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7</xdr:col>
          <xdr:colOff>285750</xdr:colOff>
          <xdr:row>9</xdr:row>
          <xdr:rowOff>209550</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285750</xdr:colOff>
          <xdr:row>9</xdr:row>
          <xdr:rowOff>209550</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9</xdr:col>
          <xdr:colOff>285750</xdr:colOff>
          <xdr:row>9</xdr:row>
          <xdr:rowOff>209550</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10</xdr:col>
          <xdr:colOff>295275</xdr:colOff>
          <xdr:row>9</xdr:row>
          <xdr:rowOff>209550</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11</xdr:col>
          <xdr:colOff>285750</xdr:colOff>
          <xdr:row>9</xdr:row>
          <xdr:rowOff>209550</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0</xdr:rowOff>
        </xdr:from>
        <xdr:to>
          <xdr:col>12</xdr:col>
          <xdr:colOff>285750</xdr:colOff>
          <xdr:row>9</xdr:row>
          <xdr:rowOff>209550</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13</xdr:col>
          <xdr:colOff>285750</xdr:colOff>
          <xdr:row>9</xdr:row>
          <xdr:rowOff>209550</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14</xdr:col>
          <xdr:colOff>285750</xdr:colOff>
          <xdr:row>9</xdr:row>
          <xdr:rowOff>209550</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0</xdr:rowOff>
        </xdr:from>
        <xdr:to>
          <xdr:col>15</xdr:col>
          <xdr:colOff>285750</xdr:colOff>
          <xdr:row>9</xdr:row>
          <xdr:rowOff>209550</xdr:rowOff>
        </xdr:to>
        <xdr:sp macro="" textlink="">
          <xdr:nvSpPr>
            <xdr:cNvPr id="7181" name="Check Box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16</xdr:col>
          <xdr:colOff>285750</xdr:colOff>
          <xdr:row>9</xdr:row>
          <xdr:rowOff>209550</xdr:rowOff>
        </xdr:to>
        <xdr:sp macro="" textlink="">
          <xdr:nvSpPr>
            <xdr:cNvPr id="7182" name="Check Box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17</xdr:col>
          <xdr:colOff>285750</xdr:colOff>
          <xdr:row>9</xdr:row>
          <xdr:rowOff>209550</xdr:rowOff>
        </xdr:to>
        <xdr:sp macro="" textlink="">
          <xdr:nvSpPr>
            <xdr:cNvPr id="7183" name="Check Box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18</xdr:col>
          <xdr:colOff>285750</xdr:colOff>
          <xdr:row>9</xdr:row>
          <xdr:rowOff>209550</xdr:rowOff>
        </xdr:to>
        <xdr:sp macro="" textlink="">
          <xdr:nvSpPr>
            <xdr:cNvPr id="7184" name="Check Box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19</xdr:col>
          <xdr:colOff>285750</xdr:colOff>
          <xdr:row>9</xdr:row>
          <xdr:rowOff>209550</xdr:rowOff>
        </xdr:to>
        <xdr:sp macro="" textlink="">
          <xdr:nvSpPr>
            <xdr:cNvPr id="7185" name="Check Box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20</xdr:col>
          <xdr:colOff>285750</xdr:colOff>
          <xdr:row>9</xdr:row>
          <xdr:rowOff>209550</xdr:rowOff>
        </xdr:to>
        <xdr:sp macro="" textlink="">
          <xdr:nvSpPr>
            <xdr:cNvPr id="7186" name="Check Box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0</xdr:rowOff>
        </xdr:from>
        <xdr:to>
          <xdr:col>21</xdr:col>
          <xdr:colOff>285750</xdr:colOff>
          <xdr:row>9</xdr:row>
          <xdr:rowOff>209550</xdr:rowOff>
        </xdr:to>
        <xdr:sp macro="" textlink="">
          <xdr:nvSpPr>
            <xdr:cNvPr id="7187" name="Check Box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xdr:row>
          <xdr:rowOff>0</xdr:rowOff>
        </xdr:from>
        <xdr:to>
          <xdr:col>22</xdr:col>
          <xdr:colOff>285750</xdr:colOff>
          <xdr:row>9</xdr:row>
          <xdr:rowOff>209550</xdr:rowOff>
        </xdr:to>
        <xdr:sp macro="" textlink="">
          <xdr:nvSpPr>
            <xdr:cNvPr id="7188" name="Check Box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23</xdr:col>
          <xdr:colOff>285750</xdr:colOff>
          <xdr:row>9</xdr:row>
          <xdr:rowOff>209550</xdr:rowOff>
        </xdr:to>
        <xdr:sp macro="" textlink="">
          <xdr:nvSpPr>
            <xdr:cNvPr id="7189" name="Check Box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24</xdr:col>
          <xdr:colOff>285750</xdr:colOff>
          <xdr:row>9</xdr:row>
          <xdr:rowOff>209550</xdr:rowOff>
        </xdr:to>
        <xdr:sp macro="" textlink="">
          <xdr:nvSpPr>
            <xdr:cNvPr id="7190" name="Check Box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25</xdr:col>
          <xdr:colOff>285750</xdr:colOff>
          <xdr:row>9</xdr:row>
          <xdr:rowOff>209550</xdr:rowOff>
        </xdr:to>
        <xdr:sp macro="" textlink="">
          <xdr:nvSpPr>
            <xdr:cNvPr id="7191" name="Check Box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26</xdr:col>
          <xdr:colOff>285750</xdr:colOff>
          <xdr:row>9</xdr:row>
          <xdr:rowOff>209550</xdr:rowOff>
        </xdr:to>
        <xdr:sp macro="" textlink="">
          <xdr:nvSpPr>
            <xdr:cNvPr id="7192" name="Check Box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304800</xdr:colOff>
          <xdr:row>11</xdr:row>
          <xdr:rowOff>0</xdr:rowOff>
        </xdr:to>
        <xdr:sp macro="" textlink="">
          <xdr:nvSpPr>
            <xdr:cNvPr id="7193" name="Check Box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285750</xdr:colOff>
          <xdr:row>11</xdr:row>
          <xdr:rowOff>0</xdr:rowOff>
        </xdr:to>
        <xdr:sp macro="" textlink="">
          <xdr:nvSpPr>
            <xdr:cNvPr id="7194" name="Check Box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5</xdr:col>
          <xdr:colOff>295275</xdr:colOff>
          <xdr:row>11</xdr:row>
          <xdr:rowOff>0</xdr:rowOff>
        </xdr:to>
        <xdr:sp macro="" textlink="">
          <xdr:nvSpPr>
            <xdr:cNvPr id="7195" name="Check Box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295275</xdr:colOff>
          <xdr:row>11</xdr:row>
          <xdr:rowOff>0</xdr:rowOff>
        </xdr:to>
        <xdr:sp macro="" textlink="">
          <xdr:nvSpPr>
            <xdr:cNvPr id="7196" name="Check Box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285750</xdr:colOff>
          <xdr:row>11</xdr:row>
          <xdr:rowOff>0</xdr:rowOff>
        </xdr:to>
        <xdr:sp macro="" textlink="">
          <xdr:nvSpPr>
            <xdr:cNvPr id="7197" name="Check Box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285750</xdr:colOff>
          <xdr:row>11</xdr:row>
          <xdr:rowOff>0</xdr:rowOff>
        </xdr:to>
        <xdr:sp macro="" textlink="">
          <xdr:nvSpPr>
            <xdr:cNvPr id="7198" name="Check Box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9</xdr:col>
          <xdr:colOff>285750</xdr:colOff>
          <xdr:row>11</xdr:row>
          <xdr:rowOff>0</xdr:rowOff>
        </xdr:to>
        <xdr:sp macro="" textlink="">
          <xdr:nvSpPr>
            <xdr:cNvPr id="7199" name="Check Box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295275</xdr:colOff>
          <xdr:row>11</xdr:row>
          <xdr:rowOff>0</xdr:rowOff>
        </xdr:to>
        <xdr:sp macro="" textlink="">
          <xdr:nvSpPr>
            <xdr:cNvPr id="7200" name="Check Box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11</xdr:col>
          <xdr:colOff>285750</xdr:colOff>
          <xdr:row>11</xdr:row>
          <xdr:rowOff>0</xdr:rowOff>
        </xdr:to>
        <xdr:sp macro="" textlink="">
          <xdr:nvSpPr>
            <xdr:cNvPr id="7201" name="Check Box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12</xdr:col>
          <xdr:colOff>285750</xdr:colOff>
          <xdr:row>11</xdr:row>
          <xdr:rowOff>0</xdr:rowOff>
        </xdr:to>
        <xdr:sp macro="" textlink="">
          <xdr:nvSpPr>
            <xdr:cNvPr id="7202" name="Check Box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13</xdr:col>
          <xdr:colOff>285750</xdr:colOff>
          <xdr:row>11</xdr:row>
          <xdr:rowOff>0</xdr:rowOff>
        </xdr:to>
        <xdr:sp macro="" textlink="">
          <xdr:nvSpPr>
            <xdr:cNvPr id="7203" name="Check Box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14</xdr:col>
          <xdr:colOff>285750</xdr:colOff>
          <xdr:row>11</xdr:row>
          <xdr:rowOff>0</xdr:rowOff>
        </xdr:to>
        <xdr:sp macro="" textlink="">
          <xdr:nvSpPr>
            <xdr:cNvPr id="7204" name="Check Box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15</xdr:col>
          <xdr:colOff>285750</xdr:colOff>
          <xdr:row>11</xdr:row>
          <xdr:rowOff>0</xdr:rowOff>
        </xdr:to>
        <xdr:sp macro="" textlink="">
          <xdr:nvSpPr>
            <xdr:cNvPr id="7205" name="Check Box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16</xdr:col>
          <xdr:colOff>285750</xdr:colOff>
          <xdr:row>11</xdr:row>
          <xdr:rowOff>0</xdr:rowOff>
        </xdr:to>
        <xdr:sp macro="" textlink="">
          <xdr:nvSpPr>
            <xdr:cNvPr id="7206" name="Check Box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17</xdr:col>
          <xdr:colOff>285750</xdr:colOff>
          <xdr:row>11</xdr:row>
          <xdr:rowOff>0</xdr:rowOff>
        </xdr:to>
        <xdr:sp macro="" textlink="">
          <xdr:nvSpPr>
            <xdr:cNvPr id="7207" name="Check Box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18</xdr:col>
          <xdr:colOff>285750</xdr:colOff>
          <xdr:row>11</xdr:row>
          <xdr:rowOff>0</xdr:rowOff>
        </xdr:to>
        <xdr:sp macro="" textlink="">
          <xdr:nvSpPr>
            <xdr:cNvPr id="7208" name="Check Box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19</xdr:col>
          <xdr:colOff>285750</xdr:colOff>
          <xdr:row>11</xdr:row>
          <xdr:rowOff>0</xdr:rowOff>
        </xdr:to>
        <xdr:sp macro="" textlink="">
          <xdr:nvSpPr>
            <xdr:cNvPr id="7209" name="Check Box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20</xdr:col>
          <xdr:colOff>285750</xdr:colOff>
          <xdr:row>11</xdr:row>
          <xdr:rowOff>0</xdr:rowOff>
        </xdr:to>
        <xdr:sp macro="" textlink="">
          <xdr:nvSpPr>
            <xdr:cNvPr id="7210" name="Check Box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21</xdr:col>
          <xdr:colOff>285750</xdr:colOff>
          <xdr:row>11</xdr:row>
          <xdr:rowOff>0</xdr:rowOff>
        </xdr:to>
        <xdr:sp macro="" textlink="">
          <xdr:nvSpPr>
            <xdr:cNvPr id="7211" name="Check Box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22</xdr:col>
          <xdr:colOff>285750</xdr:colOff>
          <xdr:row>11</xdr:row>
          <xdr:rowOff>0</xdr:rowOff>
        </xdr:to>
        <xdr:sp macro="" textlink="">
          <xdr:nvSpPr>
            <xdr:cNvPr id="7212" name="Check Box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23</xdr:col>
          <xdr:colOff>285750</xdr:colOff>
          <xdr:row>11</xdr:row>
          <xdr:rowOff>0</xdr:rowOff>
        </xdr:to>
        <xdr:sp macro="" textlink="">
          <xdr:nvSpPr>
            <xdr:cNvPr id="7213" name="Check Box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24</xdr:col>
          <xdr:colOff>285750</xdr:colOff>
          <xdr:row>11</xdr:row>
          <xdr:rowOff>0</xdr:rowOff>
        </xdr:to>
        <xdr:sp macro="" textlink="">
          <xdr:nvSpPr>
            <xdr:cNvPr id="7214" name="Check Box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25</xdr:col>
          <xdr:colOff>285750</xdr:colOff>
          <xdr:row>11</xdr:row>
          <xdr:rowOff>0</xdr:rowOff>
        </xdr:to>
        <xdr:sp macro="" textlink="">
          <xdr:nvSpPr>
            <xdr:cNvPr id="7215" name="Check Box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285750</xdr:colOff>
          <xdr:row>11</xdr:row>
          <xdr:rowOff>0</xdr:rowOff>
        </xdr:to>
        <xdr:sp macro="" textlink="">
          <xdr:nvSpPr>
            <xdr:cNvPr id="7216" name="Check Box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304800</xdr:colOff>
          <xdr:row>12</xdr:row>
          <xdr:rowOff>0</xdr:rowOff>
        </xdr:to>
        <xdr:sp macro="" textlink="">
          <xdr:nvSpPr>
            <xdr:cNvPr id="7217" name="Check Box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285750</xdr:colOff>
          <xdr:row>12</xdr:row>
          <xdr:rowOff>0</xdr:rowOff>
        </xdr:to>
        <xdr:sp macro="" textlink="">
          <xdr:nvSpPr>
            <xdr:cNvPr id="7218" name="Check Box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5</xdr:col>
          <xdr:colOff>295275</xdr:colOff>
          <xdr:row>12</xdr:row>
          <xdr:rowOff>0</xdr:rowOff>
        </xdr:to>
        <xdr:sp macro="" textlink="">
          <xdr:nvSpPr>
            <xdr:cNvPr id="7219" name="Check Box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6</xdr:col>
          <xdr:colOff>295275</xdr:colOff>
          <xdr:row>12</xdr:row>
          <xdr:rowOff>0</xdr:rowOff>
        </xdr:to>
        <xdr:sp macro="" textlink="">
          <xdr:nvSpPr>
            <xdr:cNvPr id="7220" name="Check Box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285750</xdr:colOff>
          <xdr:row>12</xdr:row>
          <xdr:rowOff>0</xdr:rowOff>
        </xdr:to>
        <xdr:sp macro="" textlink="">
          <xdr:nvSpPr>
            <xdr:cNvPr id="7221" name="Check Box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285750</xdr:colOff>
          <xdr:row>12</xdr:row>
          <xdr:rowOff>0</xdr:rowOff>
        </xdr:to>
        <xdr:sp macro="" textlink="">
          <xdr:nvSpPr>
            <xdr:cNvPr id="7222" name="Check Box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9</xdr:col>
          <xdr:colOff>285750</xdr:colOff>
          <xdr:row>12</xdr:row>
          <xdr:rowOff>0</xdr:rowOff>
        </xdr:to>
        <xdr:sp macro="" textlink="">
          <xdr:nvSpPr>
            <xdr:cNvPr id="7223" name="Check Box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10</xdr:col>
          <xdr:colOff>295275</xdr:colOff>
          <xdr:row>12</xdr:row>
          <xdr:rowOff>0</xdr:rowOff>
        </xdr:to>
        <xdr:sp macro="" textlink="">
          <xdr:nvSpPr>
            <xdr:cNvPr id="7224" name="Check Box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11</xdr:col>
          <xdr:colOff>285750</xdr:colOff>
          <xdr:row>12</xdr:row>
          <xdr:rowOff>0</xdr:rowOff>
        </xdr:to>
        <xdr:sp macro="" textlink="">
          <xdr:nvSpPr>
            <xdr:cNvPr id="7225" name="Check Box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12</xdr:col>
          <xdr:colOff>285750</xdr:colOff>
          <xdr:row>12</xdr:row>
          <xdr:rowOff>0</xdr:rowOff>
        </xdr:to>
        <xdr:sp macro="" textlink="">
          <xdr:nvSpPr>
            <xdr:cNvPr id="7226" name="Check Box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13</xdr:col>
          <xdr:colOff>285750</xdr:colOff>
          <xdr:row>12</xdr:row>
          <xdr:rowOff>0</xdr:rowOff>
        </xdr:to>
        <xdr:sp macro="" textlink="">
          <xdr:nvSpPr>
            <xdr:cNvPr id="7227" name="Check Box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14</xdr:col>
          <xdr:colOff>285750</xdr:colOff>
          <xdr:row>12</xdr:row>
          <xdr:rowOff>0</xdr:rowOff>
        </xdr:to>
        <xdr:sp macro="" textlink="">
          <xdr:nvSpPr>
            <xdr:cNvPr id="7228" name="Check Box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15</xdr:col>
          <xdr:colOff>285750</xdr:colOff>
          <xdr:row>12</xdr:row>
          <xdr:rowOff>0</xdr:rowOff>
        </xdr:to>
        <xdr:sp macro="" textlink="">
          <xdr:nvSpPr>
            <xdr:cNvPr id="7229" name="Check Box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16</xdr:col>
          <xdr:colOff>285750</xdr:colOff>
          <xdr:row>12</xdr:row>
          <xdr:rowOff>0</xdr:rowOff>
        </xdr:to>
        <xdr:sp macro="" textlink="">
          <xdr:nvSpPr>
            <xdr:cNvPr id="7230" name="Check Box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17</xdr:col>
          <xdr:colOff>285750</xdr:colOff>
          <xdr:row>12</xdr:row>
          <xdr:rowOff>0</xdr:rowOff>
        </xdr:to>
        <xdr:sp macro="" textlink="">
          <xdr:nvSpPr>
            <xdr:cNvPr id="7231" name="Check Box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18</xdr:col>
          <xdr:colOff>285750</xdr:colOff>
          <xdr:row>12</xdr:row>
          <xdr:rowOff>0</xdr:rowOff>
        </xdr:to>
        <xdr:sp macro="" textlink="">
          <xdr:nvSpPr>
            <xdr:cNvPr id="7232" name="Check Box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19</xdr:col>
          <xdr:colOff>285750</xdr:colOff>
          <xdr:row>12</xdr:row>
          <xdr:rowOff>0</xdr:rowOff>
        </xdr:to>
        <xdr:sp macro="" textlink="">
          <xdr:nvSpPr>
            <xdr:cNvPr id="7233" name="Check Box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20</xdr:col>
          <xdr:colOff>285750</xdr:colOff>
          <xdr:row>12</xdr:row>
          <xdr:rowOff>0</xdr:rowOff>
        </xdr:to>
        <xdr:sp macro="" textlink="">
          <xdr:nvSpPr>
            <xdr:cNvPr id="7234" name="Check Box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21</xdr:col>
          <xdr:colOff>285750</xdr:colOff>
          <xdr:row>12</xdr:row>
          <xdr:rowOff>0</xdr:rowOff>
        </xdr:to>
        <xdr:sp macro="" textlink="">
          <xdr:nvSpPr>
            <xdr:cNvPr id="7235" name="Check Box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22</xdr:col>
          <xdr:colOff>285750</xdr:colOff>
          <xdr:row>12</xdr:row>
          <xdr:rowOff>0</xdr:rowOff>
        </xdr:to>
        <xdr:sp macro="" textlink="">
          <xdr:nvSpPr>
            <xdr:cNvPr id="7236" name="Check Box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23</xdr:col>
          <xdr:colOff>285750</xdr:colOff>
          <xdr:row>12</xdr:row>
          <xdr:rowOff>0</xdr:rowOff>
        </xdr:to>
        <xdr:sp macro="" textlink="">
          <xdr:nvSpPr>
            <xdr:cNvPr id="7237" name="Check Box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24</xdr:col>
          <xdr:colOff>285750</xdr:colOff>
          <xdr:row>12</xdr:row>
          <xdr:rowOff>0</xdr:rowOff>
        </xdr:to>
        <xdr:sp macro="" textlink="">
          <xdr:nvSpPr>
            <xdr:cNvPr id="7238" name="Check Box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25</xdr:col>
          <xdr:colOff>285750</xdr:colOff>
          <xdr:row>12</xdr:row>
          <xdr:rowOff>0</xdr:rowOff>
        </xdr:to>
        <xdr:sp macro="" textlink="">
          <xdr:nvSpPr>
            <xdr:cNvPr id="7239" name="Check Box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26</xdr:col>
          <xdr:colOff>285750</xdr:colOff>
          <xdr:row>12</xdr:row>
          <xdr:rowOff>0</xdr:rowOff>
        </xdr:to>
        <xdr:sp macro="" textlink="">
          <xdr:nvSpPr>
            <xdr:cNvPr id="7240" name="Check Box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285750</xdr:colOff>
          <xdr:row>12</xdr:row>
          <xdr:rowOff>0</xdr:rowOff>
        </xdr:to>
        <xdr:sp macro="" textlink="">
          <xdr:nvSpPr>
            <xdr:cNvPr id="7241" name="Check Box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5</xdr:col>
          <xdr:colOff>295275</xdr:colOff>
          <xdr:row>12</xdr:row>
          <xdr:rowOff>0</xdr:rowOff>
        </xdr:to>
        <xdr:sp macro="" textlink="">
          <xdr:nvSpPr>
            <xdr:cNvPr id="7242" name="Check Box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6</xdr:col>
          <xdr:colOff>295275</xdr:colOff>
          <xdr:row>12</xdr:row>
          <xdr:rowOff>0</xdr:rowOff>
        </xdr:to>
        <xdr:sp macro="" textlink="">
          <xdr:nvSpPr>
            <xdr:cNvPr id="7243" name="Check Box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285750</xdr:colOff>
          <xdr:row>12</xdr:row>
          <xdr:rowOff>0</xdr:rowOff>
        </xdr:to>
        <xdr:sp macro="" textlink="">
          <xdr:nvSpPr>
            <xdr:cNvPr id="7244" name="Check Box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285750</xdr:colOff>
          <xdr:row>12</xdr:row>
          <xdr:rowOff>0</xdr:rowOff>
        </xdr:to>
        <xdr:sp macro="" textlink="">
          <xdr:nvSpPr>
            <xdr:cNvPr id="7245" name="Check Box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9</xdr:col>
          <xdr:colOff>285750</xdr:colOff>
          <xdr:row>12</xdr:row>
          <xdr:rowOff>0</xdr:rowOff>
        </xdr:to>
        <xdr:sp macro="" textlink="">
          <xdr:nvSpPr>
            <xdr:cNvPr id="7246" name="Check Box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10</xdr:col>
          <xdr:colOff>295275</xdr:colOff>
          <xdr:row>12</xdr:row>
          <xdr:rowOff>0</xdr:rowOff>
        </xdr:to>
        <xdr:sp macro="" textlink="">
          <xdr:nvSpPr>
            <xdr:cNvPr id="7247" name="Check Box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11</xdr:col>
          <xdr:colOff>285750</xdr:colOff>
          <xdr:row>12</xdr:row>
          <xdr:rowOff>0</xdr:rowOff>
        </xdr:to>
        <xdr:sp macro="" textlink="">
          <xdr:nvSpPr>
            <xdr:cNvPr id="7248" name="Check Box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12</xdr:col>
          <xdr:colOff>285750</xdr:colOff>
          <xdr:row>12</xdr:row>
          <xdr:rowOff>0</xdr:rowOff>
        </xdr:to>
        <xdr:sp macro="" textlink="">
          <xdr:nvSpPr>
            <xdr:cNvPr id="7249" name="Check Box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0</xdr:rowOff>
        </xdr:from>
        <xdr:to>
          <xdr:col>13</xdr:col>
          <xdr:colOff>285750</xdr:colOff>
          <xdr:row>12</xdr:row>
          <xdr:rowOff>0</xdr:rowOff>
        </xdr:to>
        <xdr:sp macro="" textlink="">
          <xdr:nvSpPr>
            <xdr:cNvPr id="7250" name="Check Box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0</xdr:rowOff>
        </xdr:from>
        <xdr:to>
          <xdr:col>14</xdr:col>
          <xdr:colOff>285750</xdr:colOff>
          <xdr:row>12</xdr:row>
          <xdr:rowOff>0</xdr:rowOff>
        </xdr:to>
        <xdr:sp macro="" textlink="">
          <xdr:nvSpPr>
            <xdr:cNvPr id="7251" name="Check Box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xdr:row>
          <xdr:rowOff>0</xdr:rowOff>
        </xdr:from>
        <xdr:to>
          <xdr:col>15</xdr:col>
          <xdr:colOff>285750</xdr:colOff>
          <xdr:row>12</xdr:row>
          <xdr:rowOff>0</xdr:rowOff>
        </xdr:to>
        <xdr:sp macro="" textlink="">
          <xdr:nvSpPr>
            <xdr:cNvPr id="7252" name="Check Box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16</xdr:col>
          <xdr:colOff>285750</xdr:colOff>
          <xdr:row>12</xdr:row>
          <xdr:rowOff>0</xdr:rowOff>
        </xdr:to>
        <xdr:sp macro="" textlink="">
          <xdr:nvSpPr>
            <xdr:cNvPr id="7253" name="Check Box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17</xdr:col>
          <xdr:colOff>285750</xdr:colOff>
          <xdr:row>12</xdr:row>
          <xdr:rowOff>0</xdr:rowOff>
        </xdr:to>
        <xdr:sp macro="" textlink="">
          <xdr:nvSpPr>
            <xdr:cNvPr id="7254" name="Check Box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18</xdr:col>
          <xdr:colOff>285750</xdr:colOff>
          <xdr:row>12</xdr:row>
          <xdr:rowOff>0</xdr:rowOff>
        </xdr:to>
        <xdr:sp macro="" textlink="">
          <xdr:nvSpPr>
            <xdr:cNvPr id="7255" name="Check Box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19</xdr:col>
          <xdr:colOff>285750</xdr:colOff>
          <xdr:row>12</xdr:row>
          <xdr:rowOff>0</xdr:rowOff>
        </xdr:to>
        <xdr:sp macro="" textlink="">
          <xdr:nvSpPr>
            <xdr:cNvPr id="7256" name="Check Box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20</xdr:col>
          <xdr:colOff>285750</xdr:colOff>
          <xdr:row>12</xdr:row>
          <xdr:rowOff>0</xdr:rowOff>
        </xdr:to>
        <xdr:sp macro="" textlink="">
          <xdr:nvSpPr>
            <xdr:cNvPr id="7257" name="Check Box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0</xdr:rowOff>
        </xdr:from>
        <xdr:to>
          <xdr:col>21</xdr:col>
          <xdr:colOff>285750</xdr:colOff>
          <xdr:row>12</xdr:row>
          <xdr:rowOff>0</xdr:rowOff>
        </xdr:to>
        <xdr:sp macro="" textlink="">
          <xdr:nvSpPr>
            <xdr:cNvPr id="7258" name="Check Box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0</xdr:rowOff>
        </xdr:from>
        <xdr:to>
          <xdr:col>22</xdr:col>
          <xdr:colOff>285750</xdr:colOff>
          <xdr:row>12</xdr:row>
          <xdr:rowOff>0</xdr:rowOff>
        </xdr:to>
        <xdr:sp macro="" textlink="">
          <xdr:nvSpPr>
            <xdr:cNvPr id="7259" name="Check Box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23</xdr:col>
          <xdr:colOff>285750</xdr:colOff>
          <xdr:row>12</xdr:row>
          <xdr:rowOff>0</xdr:rowOff>
        </xdr:to>
        <xdr:sp macro="" textlink="">
          <xdr:nvSpPr>
            <xdr:cNvPr id="7260" name="Check Box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24</xdr:col>
          <xdr:colOff>285750</xdr:colOff>
          <xdr:row>12</xdr:row>
          <xdr:rowOff>0</xdr:rowOff>
        </xdr:to>
        <xdr:sp macro="" textlink="">
          <xdr:nvSpPr>
            <xdr:cNvPr id="7261" name="Check Box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25</xdr:col>
          <xdr:colOff>285750</xdr:colOff>
          <xdr:row>12</xdr:row>
          <xdr:rowOff>0</xdr:rowOff>
        </xdr:to>
        <xdr:sp macro="" textlink="">
          <xdr:nvSpPr>
            <xdr:cNvPr id="7262" name="Check Box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26</xdr:col>
          <xdr:colOff>285750</xdr:colOff>
          <xdr:row>12</xdr:row>
          <xdr:rowOff>0</xdr:rowOff>
        </xdr:to>
        <xdr:sp macro="" textlink="">
          <xdr:nvSpPr>
            <xdr:cNvPr id="7263" name="Check Box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304800</xdr:colOff>
          <xdr:row>11</xdr:row>
          <xdr:rowOff>0</xdr:rowOff>
        </xdr:to>
        <xdr:sp macro="" textlink="">
          <xdr:nvSpPr>
            <xdr:cNvPr id="7264" name="Check Box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285750</xdr:colOff>
          <xdr:row>11</xdr:row>
          <xdr:rowOff>0</xdr:rowOff>
        </xdr:to>
        <xdr:sp macro="" textlink="">
          <xdr:nvSpPr>
            <xdr:cNvPr id="7265" name="Check Box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5</xdr:col>
          <xdr:colOff>295275</xdr:colOff>
          <xdr:row>11</xdr:row>
          <xdr:rowOff>0</xdr:rowOff>
        </xdr:to>
        <xdr:sp macro="" textlink="">
          <xdr:nvSpPr>
            <xdr:cNvPr id="7266" name="Check Box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295275</xdr:colOff>
          <xdr:row>11</xdr:row>
          <xdr:rowOff>0</xdr:rowOff>
        </xdr:to>
        <xdr:sp macro="" textlink="">
          <xdr:nvSpPr>
            <xdr:cNvPr id="7267" name="Check Box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285750</xdr:colOff>
          <xdr:row>11</xdr:row>
          <xdr:rowOff>0</xdr:rowOff>
        </xdr:to>
        <xdr:sp macro="" textlink="">
          <xdr:nvSpPr>
            <xdr:cNvPr id="7268" name="Check Box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285750</xdr:colOff>
          <xdr:row>11</xdr:row>
          <xdr:rowOff>0</xdr:rowOff>
        </xdr:to>
        <xdr:sp macro="" textlink="">
          <xdr:nvSpPr>
            <xdr:cNvPr id="7269" name="Check Box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9</xdr:col>
          <xdr:colOff>285750</xdr:colOff>
          <xdr:row>11</xdr:row>
          <xdr:rowOff>0</xdr:rowOff>
        </xdr:to>
        <xdr:sp macro="" textlink="">
          <xdr:nvSpPr>
            <xdr:cNvPr id="7270" name="Check Box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10</xdr:col>
          <xdr:colOff>295275</xdr:colOff>
          <xdr:row>11</xdr:row>
          <xdr:rowOff>0</xdr:rowOff>
        </xdr:to>
        <xdr:sp macro="" textlink="">
          <xdr:nvSpPr>
            <xdr:cNvPr id="7271" name="Check Box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0</xdr:rowOff>
        </xdr:from>
        <xdr:to>
          <xdr:col>11</xdr:col>
          <xdr:colOff>285750</xdr:colOff>
          <xdr:row>11</xdr:row>
          <xdr:rowOff>0</xdr:rowOff>
        </xdr:to>
        <xdr:sp macro="" textlink="">
          <xdr:nvSpPr>
            <xdr:cNvPr id="7272" name="Check Box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12</xdr:col>
          <xdr:colOff>285750</xdr:colOff>
          <xdr:row>11</xdr:row>
          <xdr:rowOff>0</xdr:rowOff>
        </xdr:to>
        <xdr:sp macro="" textlink="">
          <xdr:nvSpPr>
            <xdr:cNvPr id="7273" name="Check Box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13</xdr:col>
          <xdr:colOff>285750</xdr:colOff>
          <xdr:row>11</xdr:row>
          <xdr:rowOff>0</xdr:rowOff>
        </xdr:to>
        <xdr:sp macro="" textlink="">
          <xdr:nvSpPr>
            <xdr:cNvPr id="7274" name="Check Box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14</xdr:col>
          <xdr:colOff>285750</xdr:colOff>
          <xdr:row>11</xdr:row>
          <xdr:rowOff>0</xdr:rowOff>
        </xdr:to>
        <xdr:sp macro="" textlink="">
          <xdr:nvSpPr>
            <xdr:cNvPr id="7275" name="Check Box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0</xdr:rowOff>
        </xdr:from>
        <xdr:to>
          <xdr:col>15</xdr:col>
          <xdr:colOff>285750</xdr:colOff>
          <xdr:row>11</xdr:row>
          <xdr:rowOff>0</xdr:rowOff>
        </xdr:to>
        <xdr:sp macro="" textlink="">
          <xdr:nvSpPr>
            <xdr:cNvPr id="7276" name="Check Box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0</xdr:rowOff>
        </xdr:from>
        <xdr:to>
          <xdr:col>16</xdr:col>
          <xdr:colOff>285750</xdr:colOff>
          <xdr:row>11</xdr:row>
          <xdr:rowOff>0</xdr:rowOff>
        </xdr:to>
        <xdr:sp macro="" textlink="">
          <xdr:nvSpPr>
            <xdr:cNvPr id="7277" name="Check Box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17</xdr:col>
          <xdr:colOff>285750</xdr:colOff>
          <xdr:row>11</xdr:row>
          <xdr:rowOff>0</xdr:rowOff>
        </xdr:to>
        <xdr:sp macro="" textlink="">
          <xdr:nvSpPr>
            <xdr:cNvPr id="7278" name="Check Box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18</xdr:col>
          <xdr:colOff>285750</xdr:colOff>
          <xdr:row>11</xdr:row>
          <xdr:rowOff>0</xdr:rowOff>
        </xdr:to>
        <xdr:sp macro="" textlink="">
          <xdr:nvSpPr>
            <xdr:cNvPr id="7279" name="Check Box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19</xdr:col>
          <xdr:colOff>285750</xdr:colOff>
          <xdr:row>11</xdr:row>
          <xdr:rowOff>0</xdr:rowOff>
        </xdr:to>
        <xdr:sp macro="" textlink="">
          <xdr:nvSpPr>
            <xdr:cNvPr id="7280" name="Check Box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20</xdr:col>
          <xdr:colOff>285750</xdr:colOff>
          <xdr:row>11</xdr:row>
          <xdr:rowOff>0</xdr:rowOff>
        </xdr:to>
        <xdr:sp macro="" textlink="">
          <xdr:nvSpPr>
            <xdr:cNvPr id="7281" name="Check Box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0</xdr:rowOff>
        </xdr:from>
        <xdr:to>
          <xdr:col>21</xdr:col>
          <xdr:colOff>285750</xdr:colOff>
          <xdr:row>11</xdr:row>
          <xdr:rowOff>0</xdr:rowOff>
        </xdr:to>
        <xdr:sp macro="" textlink="">
          <xdr:nvSpPr>
            <xdr:cNvPr id="7282" name="Check Box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22</xdr:col>
          <xdr:colOff>285750</xdr:colOff>
          <xdr:row>11</xdr:row>
          <xdr:rowOff>0</xdr:rowOff>
        </xdr:to>
        <xdr:sp macro="" textlink="">
          <xdr:nvSpPr>
            <xdr:cNvPr id="7283" name="Check Box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23</xdr:col>
          <xdr:colOff>285750</xdr:colOff>
          <xdr:row>11</xdr:row>
          <xdr:rowOff>0</xdr:rowOff>
        </xdr:to>
        <xdr:sp macro="" textlink="">
          <xdr:nvSpPr>
            <xdr:cNvPr id="7284" name="Check Box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24</xdr:col>
          <xdr:colOff>285750</xdr:colOff>
          <xdr:row>11</xdr:row>
          <xdr:rowOff>0</xdr:rowOff>
        </xdr:to>
        <xdr:sp macro="" textlink="">
          <xdr:nvSpPr>
            <xdr:cNvPr id="7285" name="Check Box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25</xdr:col>
          <xdr:colOff>285750</xdr:colOff>
          <xdr:row>11</xdr:row>
          <xdr:rowOff>0</xdr:rowOff>
        </xdr:to>
        <xdr:sp macro="" textlink="">
          <xdr:nvSpPr>
            <xdr:cNvPr id="7286" name="Check Box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285750</xdr:colOff>
          <xdr:row>11</xdr:row>
          <xdr:rowOff>0</xdr:rowOff>
        </xdr:to>
        <xdr:sp macro="" textlink="">
          <xdr:nvSpPr>
            <xdr:cNvPr id="7287" name="Check Box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xdr:oneCellAnchor>
    <xdr:from>
      <xdr:col>26</xdr:col>
      <xdr:colOff>313767</xdr:colOff>
      <xdr:row>8</xdr:row>
      <xdr:rowOff>33619</xdr:rowOff>
    </xdr:from>
    <xdr:ext cx="1770528" cy="806822"/>
    <xdr:sp macro="" textlink="">
      <xdr:nvSpPr>
        <xdr:cNvPr id="125" name="Left Arrow Callout 124"/>
        <xdr:cNvSpPr/>
      </xdr:nvSpPr>
      <xdr:spPr>
        <a:xfrm>
          <a:off x="12091149" y="1568825"/>
          <a:ext cx="1770528" cy="806822"/>
        </a:xfrm>
        <a:prstGeom prst="leftArrowCallout">
          <a:avLst>
            <a:gd name="adj1" fmla="val 25000"/>
            <a:gd name="adj2" fmla="val 25000"/>
            <a:gd name="adj3" fmla="val 25000"/>
            <a:gd name="adj4" fmla="val 88082"/>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noAutofit/>
        </a:bodyPr>
        <a:lstStyle/>
        <a:p>
          <a:pPr algn="ctr"/>
          <a:r>
            <a:rPr lang="en-US" sz="1400" b="1">
              <a:latin typeface="Arial" pitchFamily="34" charset="0"/>
              <a:cs typeface="Arial" pitchFamily="34" charset="0"/>
            </a:rPr>
            <a:t>Select building</a:t>
          </a:r>
          <a:r>
            <a:rPr lang="en-US" sz="1400" b="1" baseline="0">
              <a:latin typeface="Arial" pitchFamily="34" charset="0"/>
              <a:cs typeface="Arial" pitchFamily="34" charset="0"/>
            </a:rPr>
            <a:t> hours of operation</a:t>
          </a:r>
          <a:endParaRPr lang="en-US" sz="1400" b="1">
            <a:latin typeface="Arial" pitchFamily="34" charset="0"/>
            <a:cs typeface="Arial" pitchFamily="34" charset="0"/>
          </a:endParaRPr>
        </a:p>
      </xdr:txBody>
    </xdr:sp>
    <xdr:clientData/>
  </xdr:oneCellAnchor>
  <xdr:twoCellAnchor editAs="oneCell">
    <xdr:from>
      <xdr:col>1</xdr:col>
      <xdr:colOff>0</xdr:colOff>
      <xdr:row>0</xdr:row>
      <xdr:rowOff>0</xdr:rowOff>
    </xdr:from>
    <xdr:to>
      <xdr:col>1</xdr:col>
      <xdr:colOff>318654</xdr:colOff>
      <xdr:row>2</xdr:row>
      <xdr:rowOff>172781</xdr:rowOff>
    </xdr:to>
    <xdr:pic>
      <xdr:nvPicPr>
        <xdr:cNvPr id="123" name="Picture 1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529" y="0"/>
          <a:ext cx="318654" cy="5492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0</xdr:colOff>
      <xdr:row>11</xdr:row>
      <xdr:rowOff>0</xdr:rowOff>
    </xdr:from>
    <xdr:ext cx="9525" cy="9525"/>
    <xdr:pic>
      <xdr:nvPicPr>
        <xdr:cNvPr id="2" name="Picture 1" descr="http://d.adroll.com/cm/f/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304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19050</xdr:colOff>
      <xdr:row>11</xdr:row>
      <xdr:rowOff>0</xdr:rowOff>
    </xdr:from>
    <xdr:ext cx="9525" cy="9525"/>
    <xdr:pic>
      <xdr:nvPicPr>
        <xdr:cNvPr id="3" name="Picture 2" descr="http://www.googleadservices.com/pagead/conversion/1011350631/?label=CN9-CLGV0QkQ5_if4gM&amp;guid=ON&amp;script=0&amp;ord=249084141535377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5025" y="304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38100</xdr:colOff>
      <xdr:row>11</xdr:row>
      <xdr:rowOff>0</xdr:rowOff>
    </xdr:from>
    <xdr:ext cx="9525" cy="9525"/>
    <xdr:sp macro="" textlink="">
      <xdr:nvSpPr>
        <xdr:cNvPr id="4" name="AutoShape 3" descr="http://ib.adnxs.com/seg?add=689600&amp;t=2"/>
        <xdr:cNvSpPr>
          <a:spLocks noChangeAspect="1" noChangeArrowheads="1"/>
        </xdr:cNvSpPr>
      </xdr:nvSpPr>
      <xdr:spPr bwMode="auto">
        <a:xfrm>
          <a:off x="2124075" y="3048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0</xdr:row>
      <xdr:rowOff>0</xdr:rowOff>
    </xdr:from>
    <xdr:to>
      <xdr:col>1</xdr:col>
      <xdr:colOff>318654</xdr:colOff>
      <xdr:row>3</xdr:row>
      <xdr:rowOff>659</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0"/>
          <a:ext cx="318654" cy="5492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buzby/Downloads/WaterMAPP_Calcs_rev0603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ater_Scorecard_Inputs"/>
      <sheetName val="2.Water_Scorecard_Grading"/>
      <sheetName val="3.Water_Efficiency_Calculator"/>
      <sheetName val="4.COC_Estimator"/>
      <sheetName val="5.EFLH_Data"/>
      <sheetName val="6.EFLH_City_Data"/>
      <sheetName val="7.Lists"/>
      <sheetName val="8.Terms and Definitions"/>
    </sheetNames>
    <sheetDataSet>
      <sheetData sheetId="0" refreshError="1"/>
      <sheetData sheetId="1" refreshError="1"/>
      <sheetData sheetId="2" refreshError="1"/>
      <sheetData sheetId="3" refreshError="1"/>
      <sheetData sheetId="4" refreshError="1"/>
      <sheetData sheetId="5">
        <row r="101">
          <cell r="C101">
            <v>3</v>
          </cell>
          <cell r="D101">
            <v>3</v>
          </cell>
          <cell r="E101">
            <v>3</v>
          </cell>
          <cell r="F101">
            <v>3</v>
          </cell>
          <cell r="G101">
            <v>3</v>
          </cell>
          <cell r="H101">
            <v>3</v>
          </cell>
          <cell r="I101">
            <v>3</v>
          </cell>
          <cell r="J101">
            <v>3</v>
          </cell>
          <cell r="K101">
            <v>3</v>
          </cell>
          <cell r="L101">
            <v>3</v>
          </cell>
          <cell r="M101">
            <v>4</v>
          </cell>
          <cell r="N101">
            <v>4</v>
          </cell>
          <cell r="O101">
            <v>4</v>
          </cell>
          <cell r="P101">
            <v>4</v>
          </cell>
          <cell r="Q101">
            <v>4</v>
          </cell>
          <cell r="R101">
            <v>4</v>
          </cell>
          <cell r="S101">
            <v>4</v>
          </cell>
          <cell r="T101">
            <v>4</v>
          </cell>
          <cell r="U101">
            <v>4</v>
          </cell>
          <cell r="V101">
            <v>4</v>
          </cell>
          <cell r="W101">
            <v>3</v>
          </cell>
          <cell r="X101">
            <v>3</v>
          </cell>
          <cell r="Y101">
            <v>3</v>
          </cell>
          <cell r="Z101">
            <v>3</v>
          </cell>
        </row>
        <row r="102">
          <cell r="C102">
            <v>3</v>
          </cell>
          <cell r="D102">
            <v>3</v>
          </cell>
          <cell r="E102">
            <v>3</v>
          </cell>
          <cell r="F102">
            <v>3</v>
          </cell>
          <cell r="G102">
            <v>3</v>
          </cell>
          <cell r="H102">
            <v>3</v>
          </cell>
          <cell r="I102">
            <v>3</v>
          </cell>
          <cell r="J102">
            <v>3</v>
          </cell>
          <cell r="K102">
            <v>3</v>
          </cell>
          <cell r="L102">
            <v>4</v>
          </cell>
          <cell r="M102">
            <v>4</v>
          </cell>
          <cell r="N102">
            <v>4</v>
          </cell>
          <cell r="O102">
            <v>4</v>
          </cell>
          <cell r="P102">
            <v>5</v>
          </cell>
          <cell r="Q102">
            <v>5</v>
          </cell>
          <cell r="R102">
            <v>5</v>
          </cell>
          <cell r="S102">
            <v>5</v>
          </cell>
          <cell r="T102">
            <v>4</v>
          </cell>
          <cell r="U102">
            <v>4</v>
          </cell>
          <cell r="V102">
            <v>4</v>
          </cell>
          <cell r="W102">
            <v>4</v>
          </cell>
          <cell r="X102">
            <v>3</v>
          </cell>
          <cell r="Y102">
            <v>3</v>
          </cell>
          <cell r="Z102">
            <v>3</v>
          </cell>
        </row>
        <row r="103">
          <cell r="C103">
            <v>5</v>
          </cell>
          <cell r="D103">
            <v>5</v>
          </cell>
          <cell r="E103">
            <v>5</v>
          </cell>
          <cell r="F103">
            <v>5</v>
          </cell>
          <cell r="G103">
            <v>5</v>
          </cell>
          <cell r="H103">
            <v>5</v>
          </cell>
          <cell r="I103">
            <v>5</v>
          </cell>
          <cell r="J103">
            <v>5</v>
          </cell>
          <cell r="K103">
            <v>6</v>
          </cell>
          <cell r="L103">
            <v>6</v>
          </cell>
          <cell r="M103">
            <v>7</v>
          </cell>
          <cell r="N103">
            <v>7</v>
          </cell>
          <cell r="O103">
            <v>7</v>
          </cell>
          <cell r="P103">
            <v>7</v>
          </cell>
          <cell r="Q103">
            <v>7</v>
          </cell>
          <cell r="R103">
            <v>7</v>
          </cell>
          <cell r="S103">
            <v>7</v>
          </cell>
          <cell r="T103">
            <v>7</v>
          </cell>
          <cell r="U103">
            <v>6</v>
          </cell>
          <cell r="V103">
            <v>6</v>
          </cell>
          <cell r="W103">
            <v>6</v>
          </cell>
          <cell r="X103">
            <v>5</v>
          </cell>
          <cell r="Y103">
            <v>5</v>
          </cell>
          <cell r="Z103">
            <v>5</v>
          </cell>
        </row>
        <row r="104">
          <cell r="C104">
            <v>7</v>
          </cell>
          <cell r="D104">
            <v>6</v>
          </cell>
          <cell r="E104">
            <v>6</v>
          </cell>
          <cell r="F104">
            <v>6</v>
          </cell>
          <cell r="G104">
            <v>6</v>
          </cell>
          <cell r="H104">
            <v>6</v>
          </cell>
          <cell r="I104">
            <v>6</v>
          </cell>
          <cell r="J104">
            <v>7</v>
          </cell>
          <cell r="K104">
            <v>7</v>
          </cell>
          <cell r="L104">
            <v>8</v>
          </cell>
          <cell r="M104">
            <v>8</v>
          </cell>
          <cell r="N104">
            <v>9</v>
          </cell>
          <cell r="O104">
            <v>9</v>
          </cell>
          <cell r="P104">
            <v>9</v>
          </cell>
          <cell r="Q104">
            <v>9</v>
          </cell>
          <cell r="R104">
            <v>9</v>
          </cell>
          <cell r="S104">
            <v>9</v>
          </cell>
          <cell r="T104">
            <v>9</v>
          </cell>
          <cell r="U104">
            <v>8</v>
          </cell>
          <cell r="V104">
            <v>8</v>
          </cell>
          <cell r="W104">
            <v>7</v>
          </cell>
          <cell r="X104">
            <v>7</v>
          </cell>
          <cell r="Y104">
            <v>7</v>
          </cell>
          <cell r="Z104">
            <v>7</v>
          </cell>
        </row>
        <row r="105">
          <cell r="C105">
            <v>8</v>
          </cell>
          <cell r="D105">
            <v>8</v>
          </cell>
          <cell r="E105">
            <v>8</v>
          </cell>
          <cell r="F105">
            <v>8</v>
          </cell>
          <cell r="G105">
            <v>8</v>
          </cell>
          <cell r="H105">
            <v>8</v>
          </cell>
          <cell r="I105">
            <v>8</v>
          </cell>
          <cell r="J105">
            <v>9</v>
          </cell>
          <cell r="K105">
            <v>10</v>
          </cell>
          <cell r="L105">
            <v>10</v>
          </cell>
          <cell r="M105">
            <v>11</v>
          </cell>
          <cell r="N105">
            <v>11</v>
          </cell>
          <cell r="O105">
            <v>11</v>
          </cell>
          <cell r="P105">
            <v>12</v>
          </cell>
          <cell r="Q105">
            <v>12</v>
          </cell>
          <cell r="R105">
            <v>11</v>
          </cell>
          <cell r="S105">
            <v>11</v>
          </cell>
          <cell r="T105">
            <v>11</v>
          </cell>
          <cell r="U105">
            <v>11</v>
          </cell>
          <cell r="V105">
            <v>10</v>
          </cell>
          <cell r="W105">
            <v>9</v>
          </cell>
          <cell r="X105">
            <v>9</v>
          </cell>
          <cell r="Y105">
            <v>9</v>
          </cell>
          <cell r="Z105">
            <v>9</v>
          </cell>
        </row>
        <row r="106">
          <cell r="C106">
            <v>11</v>
          </cell>
          <cell r="D106">
            <v>11</v>
          </cell>
          <cell r="E106">
            <v>11</v>
          </cell>
          <cell r="F106">
            <v>11</v>
          </cell>
          <cell r="G106">
            <v>11</v>
          </cell>
          <cell r="H106">
            <v>11</v>
          </cell>
          <cell r="I106">
            <v>11</v>
          </cell>
          <cell r="J106">
            <v>12</v>
          </cell>
          <cell r="K106">
            <v>12</v>
          </cell>
          <cell r="L106">
            <v>13</v>
          </cell>
          <cell r="M106">
            <v>13</v>
          </cell>
          <cell r="N106">
            <v>13</v>
          </cell>
          <cell r="O106">
            <v>14</v>
          </cell>
          <cell r="P106">
            <v>14</v>
          </cell>
          <cell r="Q106">
            <v>14</v>
          </cell>
          <cell r="R106">
            <v>14</v>
          </cell>
          <cell r="S106">
            <v>14</v>
          </cell>
          <cell r="T106">
            <v>13</v>
          </cell>
          <cell r="U106">
            <v>13</v>
          </cell>
          <cell r="V106">
            <v>13</v>
          </cell>
          <cell r="W106">
            <v>12</v>
          </cell>
          <cell r="X106">
            <v>12</v>
          </cell>
          <cell r="Y106">
            <v>11</v>
          </cell>
          <cell r="Z106">
            <v>11</v>
          </cell>
        </row>
        <row r="107">
          <cell r="C107">
            <v>12</v>
          </cell>
          <cell r="D107">
            <v>12</v>
          </cell>
          <cell r="E107">
            <v>11</v>
          </cell>
          <cell r="F107">
            <v>11</v>
          </cell>
          <cell r="G107">
            <v>11</v>
          </cell>
          <cell r="H107">
            <v>11</v>
          </cell>
          <cell r="I107">
            <v>12</v>
          </cell>
          <cell r="J107">
            <v>13</v>
          </cell>
          <cell r="K107">
            <v>13</v>
          </cell>
          <cell r="L107">
            <v>14</v>
          </cell>
          <cell r="M107">
            <v>14</v>
          </cell>
          <cell r="N107">
            <v>14</v>
          </cell>
          <cell r="O107">
            <v>14</v>
          </cell>
          <cell r="P107">
            <v>15</v>
          </cell>
          <cell r="Q107">
            <v>15</v>
          </cell>
          <cell r="R107">
            <v>15</v>
          </cell>
          <cell r="S107">
            <v>14</v>
          </cell>
          <cell r="T107">
            <v>14</v>
          </cell>
          <cell r="U107">
            <v>14</v>
          </cell>
          <cell r="V107">
            <v>13</v>
          </cell>
          <cell r="W107">
            <v>13</v>
          </cell>
          <cell r="X107">
            <v>13</v>
          </cell>
          <cell r="Y107">
            <v>12</v>
          </cell>
          <cell r="Z107">
            <v>12</v>
          </cell>
        </row>
        <row r="108">
          <cell r="C108">
            <v>11</v>
          </cell>
          <cell r="D108">
            <v>11</v>
          </cell>
          <cell r="E108">
            <v>11</v>
          </cell>
          <cell r="F108">
            <v>11</v>
          </cell>
          <cell r="G108">
            <v>11</v>
          </cell>
          <cell r="H108">
            <v>11</v>
          </cell>
          <cell r="I108">
            <v>11</v>
          </cell>
          <cell r="J108">
            <v>11</v>
          </cell>
          <cell r="K108">
            <v>12</v>
          </cell>
          <cell r="L108">
            <v>13</v>
          </cell>
          <cell r="M108">
            <v>13</v>
          </cell>
          <cell r="N108">
            <v>13</v>
          </cell>
          <cell r="O108">
            <v>14</v>
          </cell>
          <cell r="P108">
            <v>14</v>
          </cell>
          <cell r="Q108">
            <v>14</v>
          </cell>
          <cell r="R108">
            <v>14</v>
          </cell>
          <cell r="S108">
            <v>14</v>
          </cell>
          <cell r="T108">
            <v>13</v>
          </cell>
          <cell r="U108">
            <v>13</v>
          </cell>
          <cell r="V108">
            <v>13</v>
          </cell>
          <cell r="W108">
            <v>12</v>
          </cell>
          <cell r="X108">
            <v>12</v>
          </cell>
          <cell r="Y108">
            <v>12</v>
          </cell>
          <cell r="Z108">
            <v>11</v>
          </cell>
        </row>
        <row r="109">
          <cell r="C109">
            <v>10</v>
          </cell>
          <cell r="D109">
            <v>10</v>
          </cell>
          <cell r="E109">
            <v>10</v>
          </cell>
          <cell r="F109">
            <v>10</v>
          </cell>
          <cell r="G109">
            <v>10</v>
          </cell>
          <cell r="H109">
            <v>9</v>
          </cell>
          <cell r="I109">
            <v>9</v>
          </cell>
          <cell r="J109">
            <v>10</v>
          </cell>
          <cell r="K109">
            <v>11</v>
          </cell>
          <cell r="L109">
            <v>11</v>
          </cell>
          <cell r="M109">
            <v>12</v>
          </cell>
          <cell r="N109">
            <v>12</v>
          </cell>
          <cell r="O109">
            <v>12</v>
          </cell>
          <cell r="P109">
            <v>12</v>
          </cell>
          <cell r="Q109">
            <v>12</v>
          </cell>
          <cell r="R109">
            <v>12</v>
          </cell>
          <cell r="S109">
            <v>12</v>
          </cell>
          <cell r="T109">
            <v>12</v>
          </cell>
          <cell r="U109">
            <v>11</v>
          </cell>
          <cell r="V109">
            <v>11</v>
          </cell>
          <cell r="W109">
            <v>11</v>
          </cell>
          <cell r="X109">
            <v>10</v>
          </cell>
          <cell r="Y109">
            <v>10</v>
          </cell>
          <cell r="Z109">
            <v>10</v>
          </cell>
        </row>
        <row r="110">
          <cell r="C110">
            <v>8</v>
          </cell>
          <cell r="D110">
            <v>8</v>
          </cell>
          <cell r="E110">
            <v>7</v>
          </cell>
          <cell r="F110">
            <v>7</v>
          </cell>
          <cell r="G110">
            <v>7</v>
          </cell>
          <cell r="H110">
            <v>7</v>
          </cell>
          <cell r="I110">
            <v>7</v>
          </cell>
          <cell r="J110">
            <v>7</v>
          </cell>
          <cell r="K110">
            <v>8</v>
          </cell>
          <cell r="L110">
            <v>9</v>
          </cell>
          <cell r="M110">
            <v>9</v>
          </cell>
          <cell r="N110">
            <v>10</v>
          </cell>
          <cell r="O110">
            <v>10</v>
          </cell>
          <cell r="P110">
            <v>10</v>
          </cell>
          <cell r="Q110">
            <v>10</v>
          </cell>
          <cell r="R110">
            <v>10</v>
          </cell>
          <cell r="S110">
            <v>10</v>
          </cell>
          <cell r="T110">
            <v>9</v>
          </cell>
          <cell r="U110">
            <v>9</v>
          </cell>
          <cell r="V110">
            <v>8</v>
          </cell>
          <cell r="W110">
            <v>8</v>
          </cell>
          <cell r="X110">
            <v>8</v>
          </cell>
          <cell r="Y110">
            <v>8</v>
          </cell>
          <cell r="Z110">
            <v>8</v>
          </cell>
        </row>
        <row r="111">
          <cell r="C111">
            <v>6</v>
          </cell>
          <cell r="D111">
            <v>6</v>
          </cell>
          <cell r="E111">
            <v>6</v>
          </cell>
          <cell r="F111">
            <v>6</v>
          </cell>
          <cell r="G111">
            <v>6</v>
          </cell>
          <cell r="H111">
            <v>6</v>
          </cell>
          <cell r="I111">
            <v>6</v>
          </cell>
          <cell r="J111">
            <v>6</v>
          </cell>
          <cell r="K111">
            <v>6</v>
          </cell>
          <cell r="L111">
            <v>7</v>
          </cell>
          <cell r="M111">
            <v>7</v>
          </cell>
          <cell r="N111">
            <v>7</v>
          </cell>
          <cell r="O111">
            <v>8</v>
          </cell>
          <cell r="P111">
            <v>8</v>
          </cell>
          <cell r="Q111">
            <v>8</v>
          </cell>
          <cell r="R111">
            <v>8</v>
          </cell>
          <cell r="S111">
            <v>7</v>
          </cell>
          <cell r="T111">
            <v>7</v>
          </cell>
          <cell r="U111">
            <v>7</v>
          </cell>
          <cell r="V111">
            <v>7</v>
          </cell>
          <cell r="W111">
            <v>6</v>
          </cell>
          <cell r="X111">
            <v>6</v>
          </cell>
          <cell r="Y111">
            <v>6</v>
          </cell>
          <cell r="Z111">
            <v>6</v>
          </cell>
        </row>
        <row r="112">
          <cell r="C112">
            <v>4</v>
          </cell>
          <cell r="D112">
            <v>4</v>
          </cell>
          <cell r="E112">
            <v>4</v>
          </cell>
          <cell r="F112">
            <v>4</v>
          </cell>
          <cell r="G112">
            <v>4</v>
          </cell>
          <cell r="H112">
            <v>4</v>
          </cell>
          <cell r="I112">
            <v>4</v>
          </cell>
          <cell r="J112">
            <v>4</v>
          </cell>
          <cell r="K112">
            <v>4</v>
          </cell>
          <cell r="L112">
            <v>4</v>
          </cell>
          <cell r="M112">
            <v>4</v>
          </cell>
          <cell r="N112">
            <v>5</v>
          </cell>
          <cell r="O112">
            <v>5</v>
          </cell>
          <cell r="P112">
            <v>5</v>
          </cell>
          <cell r="Q112">
            <v>5</v>
          </cell>
          <cell r="R112">
            <v>5</v>
          </cell>
          <cell r="S112">
            <v>5</v>
          </cell>
          <cell r="T112">
            <v>4</v>
          </cell>
          <cell r="U112">
            <v>4</v>
          </cell>
          <cell r="V112">
            <v>4</v>
          </cell>
          <cell r="W112">
            <v>4</v>
          </cell>
          <cell r="X112">
            <v>4</v>
          </cell>
          <cell r="Y112">
            <v>4</v>
          </cell>
          <cell r="Z112">
            <v>4</v>
          </cell>
        </row>
        <row r="117">
          <cell r="C117">
            <v>3</v>
          </cell>
          <cell r="D117">
            <v>3</v>
          </cell>
          <cell r="E117">
            <v>3</v>
          </cell>
          <cell r="F117">
            <v>3</v>
          </cell>
          <cell r="G117">
            <v>3</v>
          </cell>
          <cell r="H117">
            <v>3</v>
          </cell>
          <cell r="I117">
            <v>3</v>
          </cell>
          <cell r="J117">
            <v>3</v>
          </cell>
          <cell r="K117">
            <v>3</v>
          </cell>
          <cell r="L117">
            <v>3</v>
          </cell>
          <cell r="M117">
            <v>4</v>
          </cell>
          <cell r="N117">
            <v>4</v>
          </cell>
          <cell r="O117">
            <v>4</v>
          </cell>
          <cell r="P117">
            <v>4</v>
          </cell>
          <cell r="Q117">
            <v>4</v>
          </cell>
          <cell r="R117">
            <v>4</v>
          </cell>
          <cell r="S117">
            <v>4</v>
          </cell>
          <cell r="T117">
            <v>4</v>
          </cell>
          <cell r="U117">
            <v>4</v>
          </cell>
          <cell r="V117">
            <v>4</v>
          </cell>
          <cell r="W117">
            <v>3</v>
          </cell>
          <cell r="X117">
            <v>3</v>
          </cell>
          <cell r="Y117">
            <v>3</v>
          </cell>
          <cell r="Z117">
            <v>3</v>
          </cell>
        </row>
        <row r="118">
          <cell r="C118">
            <v>3</v>
          </cell>
          <cell r="D118">
            <v>3</v>
          </cell>
          <cell r="E118">
            <v>3</v>
          </cell>
          <cell r="F118">
            <v>3</v>
          </cell>
          <cell r="G118">
            <v>3</v>
          </cell>
          <cell r="H118">
            <v>3</v>
          </cell>
          <cell r="I118">
            <v>3</v>
          </cell>
          <cell r="J118">
            <v>3</v>
          </cell>
          <cell r="K118">
            <v>3</v>
          </cell>
          <cell r="L118">
            <v>4</v>
          </cell>
          <cell r="M118">
            <v>4</v>
          </cell>
          <cell r="N118">
            <v>4</v>
          </cell>
          <cell r="O118">
            <v>4</v>
          </cell>
          <cell r="P118">
            <v>5</v>
          </cell>
          <cell r="Q118">
            <v>5</v>
          </cell>
          <cell r="R118">
            <v>5</v>
          </cell>
          <cell r="S118">
            <v>5</v>
          </cell>
          <cell r="T118">
            <v>4</v>
          </cell>
          <cell r="U118">
            <v>4</v>
          </cell>
          <cell r="V118">
            <v>4</v>
          </cell>
          <cell r="W118">
            <v>4</v>
          </cell>
          <cell r="X118">
            <v>3</v>
          </cell>
          <cell r="Y118">
            <v>3</v>
          </cell>
          <cell r="Z118">
            <v>3</v>
          </cell>
        </row>
        <row r="119">
          <cell r="C119">
            <v>5</v>
          </cell>
          <cell r="D119">
            <v>5</v>
          </cell>
          <cell r="E119">
            <v>5</v>
          </cell>
          <cell r="F119">
            <v>5</v>
          </cell>
          <cell r="G119">
            <v>5</v>
          </cell>
          <cell r="H119">
            <v>5</v>
          </cell>
          <cell r="I119">
            <v>5</v>
          </cell>
          <cell r="J119">
            <v>5</v>
          </cell>
          <cell r="K119">
            <v>6</v>
          </cell>
          <cell r="L119">
            <v>6</v>
          </cell>
          <cell r="M119">
            <v>7</v>
          </cell>
          <cell r="N119">
            <v>7</v>
          </cell>
          <cell r="O119">
            <v>7</v>
          </cell>
          <cell r="P119">
            <v>7</v>
          </cell>
          <cell r="Q119">
            <v>7</v>
          </cell>
          <cell r="R119">
            <v>7</v>
          </cell>
          <cell r="S119">
            <v>7</v>
          </cell>
          <cell r="T119">
            <v>7</v>
          </cell>
          <cell r="U119">
            <v>6</v>
          </cell>
          <cell r="V119">
            <v>6</v>
          </cell>
          <cell r="W119">
            <v>6</v>
          </cell>
          <cell r="X119">
            <v>5</v>
          </cell>
          <cell r="Y119">
            <v>5</v>
          </cell>
          <cell r="Z119">
            <v>5</v>
          </cell>
        </row>
        <row r="120">
          <cell r="C120">
            <v>7</v>
          </cell>
          <cell r="D120">
            <v>6</v>
          </cell>
          <cell r="E120">
            <v>6</v>
          </cell>
          <cell r="F120">
            <v>6</v>
          </cell>
          <cell r="G120">
            <v>6</v>
          </cell>
          <cell r="H120">
            <v>6</v>
          </cell>
          <cell r="I120">
            <v>6</v>
          </cell>
          <cell r="J120">
            <v>7</v>
          </cell>
          <cell r="K120">
            <v>7</v>
          </cell>
          <cell r="L120">
            <v>8</v>
          </cell>
          <cell r="M120">
            <v>8</v>
          </cell>
          <cell r="N120">
            <v>9</v>
          </cell>
          <cell r="O120">
            <v>9</v>
          </cell>
          <cell r="P120">
            <v>9</v>
          </cell>
          <cell r="Q120">
            <v>9</v>
          </cell>
          <cell r="R120">
            <v>9</v>
          </cell>
          <cell r="S120">
            <v>9</v>
          </cell>
          <cell r="T120">
            <v>9</v>
          </cell>
          <cell r="U120">
            <v>8</v>
          </cell>
          <cell r="V120">
            <v>8</v>
          </cell>
          <cell r="W120">
            <v>7</v>
          </cell>
          <cell r="X120">
            <v>7</v>
          </cell>
          <cell r="Y120">
            <v>7</v>
          </cell>
          <cell r="Z120">
            <v>7</v>
          </cell>
        </row>
        <row r="121">
          <cell r="C121">
            <v>8</v>
          </cell>
          <cell r="D121">
            <v>8</v>
          </cell>
          <cell r="E121">
            <v>8</v>
          </cell>
          <cell r="F121">
            <v>8</v>
          </cell>
          <cell r="G121">
            <v>8</v>
          </cell>
          <cell r="H121">
            <v>8</v>
          </cell>
          <cell r="I121">
            <v>8</v>
          </cell>
          <cell r="J121">
            <v>9</v>
          </cell>
          <cell r="K121">
            <v>10</v>
          </cell>
          <cell r="L121">
            <v>10</v>
          </cell>
          <cell r="M121">
            <v>11</v>
          </cell>
          <cell r="N121">
            <v>11</v>
          </cell>
          <cell r="O121">
            <v>11</v>
          </cell>
          <cell r="P121">
            <v>12</v>
          </cell>
          <cell r="Q121">
            <v>12</v>
          </cell>
          <cell r="R121">
            <v>11</v>
          </cell>
          <cell r="S121">
            <v>11</v>
          </cell>
          <cell r="T121">
            <v>11</v>
          </cell>
          <cell r="U121">
            <v>11</v>
          </cell>
          <cell r="V121">
            <v>10</v>
          </cell>
          <cell r="W121">
            <v>9</v>
          </cell>
          <cell r="X121">
            <v>9</v>
          </cell>
          <cell r="Y121">
            <v>9</v>
          </cell>
          <cell r="Z121">
            <v>9</v>
          </cell>
        </row>
        <row r="122">
          <cell r="C122">
            <v>11</v>
          </cell>
          <cell r="D122">
            <v>11</v>
          </cell>
          <cell r="E122">
            <v>11</v>
          </cell>
          <cell r="F122">
            <v>11</v>
          </cell>
          <cell r="G122">
            <v>11</v>
          </cell>
          <cell r="H122">
            <v>11</v>
          </cell>
          <cell r="I122">
            <v>11</v>
          </cell>
          <cell r="J122">
            <v>12</v>
          </cell>
          <cell r="K122">
            <v>12</v>
          </cell>
          <cell r="L122">
            <v>13</v>
          </cell>
          <cell r="M122">
            <v>13</v>
          </cell>
          <cell r="N122">
            <v>13</v>
          </cell>
          <cell r="O122">
            <v>14</v>
          </cell>
          <cell r="P122">
            <v>14</v>
          </cell>
          <cell r="Q122">
            <v>14</v>
          </cell>
          <cell r="R122">
            <v>14</v>
          </cell>
          <cell r="S122">
            <v>14</v>
          </cell>
          <cell r="T122">
            <v>13</v>
          </cell>
          <cell r="U122">
            <v>13</v>
          </cell>
          <cell r="V122">
            <v>13</v>
          </cell>
          <cell r="W122">
            <v>12</v>
          </cell>
          <cell r="X122">
            <v>12</v>
          </cell>
          <cell r="Y122">
            <v>11</v>
          </cell>
          <cell r="Z122">
            <v>11</v>
          </cell>
        </row>
        <row r="123">
          <cell r="C123">
            <v>12</v>
          </cell>
          <cell r="D123">
            <v>12</v>
          </cell>
          <cell r="E123">
            <v>11</v>
          </cell>
          <cell r="F123">
            <v>11</v>
          </cell>
          <cell r="G123">
            <v>11</v>
          </cell>
          <cell r="H123">
            <v>11</v>
          </cell>
          <cell r="I123">
            <v>12</v>
          </cell>
          <cell r="J123">
            <v>13</v>
          </cell>
          <cell r="K123">
            <v>13</v>
          </cell>
          <cell r="L123">
            <v>14</v>
          </cell>
          <cell r="M123">
            <v>14</v>
          </cell>
          <cell r="N123">
            <v>14</v>
          </cell>
          <cell r="O123">
            <v>14</v>
          </cell>
          <cell r="P123">
            <v>15</v>
          </cell>
          <cell r="Q123">
            <v>15</v>
          </cell>
          <cell r="R123">
            <v>15</v>
          </cell>
          <cell r="S123">
            <v>14</v>
          </cell>
          <cell r="T123">
            <v>14</v>
          </cell>
          <cell r="U123">
            <v>14</v>
          </cell>
          <cell r="V123">
            <v>13</v>
          </cell>
          <cell r="W123">
            <v>13</v>
          </cell>
          <cell r="X123">
            <v>13</v>
          </cell>
          <cell r="Y123">
            <v>12</v>
          </cell>
          <cell r="Z123">
            <v>12</v>
          </cell>
        </row>
        <row r="124">
          <cell r="C124">
            <v>11</v>
          </cell>
          <cell r="D124">
            <v>11</v>
          </cell>
          <cell r="E124">
            <v>11</v>
          </cell>
          <cell r="F124">
            <v>11</v>
          </cell>
          <cell r="G124">
            <v>11</v>
          </cell>
          <cell r="H124">
            <v>11</v>
          </cell>
          <cell r="I124">
            <v>11</v>
          </cell>
          <cell r="J124">
            <v>11</v>
          </cell>
          <cell r="K124">
            <v>12</v>
          </cell>
          <cell r="L124">
            <v>13</v>
          </cell>
          <cell r="M124">
            <v>13</v>
          </cell>
          <cell r="N124">
            <v>13</v>
          </cell>
          <cell r="O124">
            <v>14</v>
          </cell>
          <cell r="P124">
            <v>14</v>
          </cell>
          <cell r="Q124">
            <v>14</v>
          </cell>
          <cell r="R124">
            <v>14</v>
          </cell>
          <cell r="S124">
            <v>14</v>
          </cell>
          <cell r="T124">
            <v>13</v>
          </cell>
          <cell r="U124">
            <v>13</v>
          </cell>
          <cell r="V124">
            <v>13</v>
          </cell>
          <cell r="W124">
            <v>12</v>
          </cell>
          <cell r="X124">
            <v>12</v>
          </cell>
          <cell r="Y124">
            <v>12</v>
          </cell>
          <cell r="Z124">
            <v>11</v>
          </cell>
        </row>
        <row r="125">
          <cell r="C125">
            <v>10</v>
          </cell>
          <cell r="D125">
            <v>10</v>
          </cell>
          <cell r="E125">
            <v>10</v>
          </cell>
          <cell r="F125">
            <v>10</v>
          </cell>
          <cell r="G125">
            <v>10</v>
          </cell>
          <cell r="H125">
            <v>9</v>
          </cell>
          <cell r="I125">
            <v>9</v>
          </cell>
          <cell r="J125">
            <v>10</v>
          </cell>
          <cell r="K125">
            <v>11</v>
          </cell>
          <cell r="L125">
            <v>11</v>
          </cell>
          <cell r="M125">
            <v>12</v>
          </cell>
          <cell r="N125">
            <v>12</v>
          </cell>
          <cell r="O125">
            <v>12</v>
          </cell>
          <cell r="P125">
            <v>12</v>
          </cell>
          <cell r="Q125">
            <v>12</v>
          </cell>
          <cell r="R125">
            <v>12</v>
          </cell>
          <cell r="S125">
            <v>12</v>
          </cell>
          <cell r="T125">
            <v>12</v>
          </cell>
          <cell r="U125">
            <v>11</v>
          </cell>
          <cell r="V125">
            <v>11</v>
          </cell>
          <cell r="W125">
            <v>11</v>
          </cell>
          <cell r="X125">
            <v>10</v>
          </cell>
          <cell r="Y125">
            <v>10</v>
          </cell>
          <cell r="Z125">
            <v>10</v>
          </cell>
        </row>
        <row r="126">
          <cell r="C126">
            <v>8</v>
          </cell>
          <cell r="D126">
            <v>8</v>
          </cell>
          <cell r="E126">
            <v>7</v>
          </cell>
          <cell r="F126">
            <v>7</v>
          </cell>
          <cell r="G126">
            <v>7</v>
          </cell>
          <cell r="H126">
            <v>7</v>
          </cell>
          <cell r="I126">
            <v>7</v>
          </cell>
          <cell r="J126">
            <v>7</v>
          </cell>
          <cell r="K126">
            <v>8</v>
          </cell>
          <cell r="L126">
            <v>9</v>
          </cell>
          <cell r="M126">
            <v>9</v>
          </cell>
          <cell r="N126">
            <v>10</v>
          </cell>
          <cell r="O126">
            <v>10</v>
          </cell>
          <cell r="P126">
            <v>10</v>
          </cell>
          <cell r="Q126">
            <v>10</v>
          </cell>
          <cell r="R126">
            <v>10</v>
          </cell>
          <cell r="S126">
            <v>10</v>
          </cell>
          <cell r="T126">
            <v>9</v>
          </cell>
          <cell r="U126">
            <v>9</v>
          </cell>
          <cell r="V126">
            <v>8</v>
          </cell>
          <cell r="W126">
            <v>8</v>
          </cell>
          <cell r="X126">
            <v>8</v>
          </cell>
          <cell r="Y126">
            <v>8</v>
          </cell>
          <cell r="Z126">
            <v>8</v>
          </cell>
        </row>
        <row r="127">
          <cell r="C127">
            <v>6</v>
          </cell>
          <cell r="D127">
            <v>6</v>
          </cell>
          <cell r="E127">
            <v>6</v>
          </cell>
          <cell r="F127">
            <v>6</v>
          </cell>
          <cell r="G127">
            <v>6</v>
          </cell>
          <cell r="H127">
            <v>6</v>
          </cell>
          <cell r="I127">
            <v>6</v>
          </cell>
          <cell r="J127">
            <v>6</v>
          </cell>
          <cell r="K127">
            <v>6</v>
          </cell>
          <cell r="L127">
            <v>7</v>
          </cell>
          <cell r="M127">
            <v>7</v>
          </cell>
          <cell r="N127">
            <v>7</v>
          </cell>
          <cell r="O127">
            <v>8</v>
          </cell>
          <cell r="P127">
            <v>8</v>
          </cell>
          <cell r="Q127">
            <v>8</v>
          </cell>
          <cell r="R127">
            <v>8</v>
          </cell>
          <cell r="S127">
            <v>7</v>
          </cell>
          <cell r="T127">
            <v>7</v>
          </cell>
          <cell r="U127">
            <v>7</v>
          </cell>
          <cell r="V127">
            <v>7</v>
          </cell>
          <cell r="W127">
            <v>6</v>
          </cell>
          <cell r="X127">
            <v>6</v>
          </cell>
          <cell r="Y127">
            <v>6</v>
          </cell>
          <cell r="Z127">
            <v>6</v>
          </cell>
        </row>
        <row r="128">
          <cell r="C128">
            <v>4</v>
          </cell>
          <cell r="D128">
            <v>4</v>
          </cell>
          <cell r="E128">
            <v>4</v>
          </cell>
          <cell r="F128">
            <v>4</v>
          </cell>
          <cell r="G128">
            <v>4</v>
          </cell>
          <cell r="H128">
            <v>4</v>
          </cell>
          <cell r="I128">
            <v>4</v>
          </cell>
          <cell r="J128">
            <v>4</v>
          </cell>
          <cell r="K128">
            <v>4</v>
          </cell>
          <cell r="L128">
            <v>4</v>
          </cell>
          <cell r="M128">
            <v>4</v>
          </cell>
          <cell r="N128">
            <v>5</v>
          </cell>
          <cell r="O128">
            <v>5</v>
          </cell>
          <cell r="P128">
            <v>5</v>
          </cell>
          <cell r="Q128">
            <v>5</v>
          </cell>
          <cell r="R128">
            <v>5</v>
          </cell>
          <cell r="S128">
            <v>5</v>
          </cell>
          <cell r="T128">
            <v>4</v>
          </cell>
          <cell r="U128">
            <v>4</v>
          </cell>
          <cell r="V128">
            <v>4</v>
          </cell>
          <cell r="W128">
            <v>4</v>
          </cell>
          <cell r="X128">
            <v>4</v>
          </cell>
          <cell r="Y128">
            <v>4</v>
          </cell>
          <cell r="Z128">
            <v>4</v>
          </cell>
        </row>
        <row r="133">
          <cell r="C133">
            <v>3</v>
          </cell>
          <cell r="D133">
            <v>3</v>
          </cell>
          <cell r="E133">
            <v>3</v>
          </cell>
          <cell r="F133">
            <v>3</v>
          </cell>
          <cell r="G133">
            <v>3</v>
          </cell>
          <cell r="H133">
            <v>3</v>
          </cell>
          <cell r="I133">
            <v>3</v>
          </cell>
          <cell r="J133">
            <v>3</v>
          </cell>
          <cell r="K133">
            <v>3</v>
          </cell>
          <cell r="L133">
            <v>3</v>
          </cell>
          <cell r="M133">
            <v>4</v>
          </cell>
          <cell r="N133">
            <v>4</v>
          </cell>
          <cell r="O133">
            <v>4</v>
          </cell>
          <cell r="P133">
            <v>4</v>
          </cell>
          <cell r="Q133">
            <v>4</v>
          </cell>
          <cell r="R133">
            <v>4</v>
          </cell>
          <cell r="S133">
            <v>4</v>
          </cell>
          <cell r="T133">
            <v>4</v>
          </cell>
          <cell r="U133">
            <v>4</v>
          </cell>
          <cell r="V133">
            <v>4</v>
          </cell>
          <cell r="W133">
            <v>3</v>
          </cell>
          <cell r="X133">
            <v>3</v>
          </cell>
          <cell r="Y133">
            <v>3</v>
          </cell>
          <cell r="Z133">
            <v>3</v>
          </cell>
        </row>
        <row r="134">
          <cell r="C134">
            <v>3</v>
          </cell>
          <cell r="D134">
            <v>3</v>
          </cell>
          <cell r="E134">
            <v>3</v>
          </cell>
          <cell r="F134">
            <v>3</v>
          </cell>
          <cell r="G134">
            <v>3</v>
          </cell>
          <cell r="H134">
            <v>3</v>
          </cell>
          <cell r="I134">
            <v>3</v>
          </cell>
          <cell r="J134">
            <v>3</v>
          </cell>
          <cell r="K134">
            <v>3</v>
          </cell>
          <cell r="L134">
            <v>4</v>
          </cell>
          <cell r="M134">
            <v>4</v>
          </cell>
          <cell r="N134">
            <v>4</v>
          </cell>
          <cell r="O134">
            <v>4</v>
          </cell>
          <cell r="P134">
            <v>5</v>
          </cell>
          <cell r="Q134">
            <v>5</v>
          </cell>
          <cell r="R134">
            <v>5</v>
          </cell>
          <cell r="S134">
            <v>5</v>
          </cell>
          <cell r="T134">
            <v>4</v>
          </cell>
          <cell r="U134">
            <v>4</v>
          </cell>
          <cell r="V134">
            <v>4</v>
          </cell>
          <cell r="W134">
            <v>4</v>
          </cell>
          <cell r="X134">
            <v>3</v>
          </cell>
          <cell r="Y134">
            <v>3</v>
          </cell>
          <cell r="Z134">
            <v>3</v>
          </cell>
        </row>
        <row r="135">
          <cell r="C135">
            <v>5</v>
          </cell>
          <cell r="D135">
            <v>5</v>
          </cell>
          <cell r="E135">
            <v>5</v>
          </cell>
          <cell r="F135">
            <v>5</v>
          </cell>
          <cell r="G135">
            <v>5</v>
          </cell>
          <cell r="H135">
            <v>5</v>
          </cell>
          <cell r="I135">
            <v>5</v>
          </cell>
          <cell r="J135">
            <v>5</v>
          </cell>
          <cell r="K135">
            <v>6</v>
          </cell>
          <cell r="L135">
            <v>6</v>
          </cell>
          <cell r="M135">
            <v>7</v>
          </cell>
          <cell r="N135">
            <v>7</v>
          </cell>
          <cell r="O135">
            <v>7</v>
          </cell>
          <cell r="P135">
            <v>7</v>
          </cell>
          <cell r="Q135">
            <v>7</v>
          </cell>
          <cell r="R135">
            <v>7</v>
          </cell>
          <cell r="S135">
            <v>7</v>
          </cell>
          <cell r="T135">
            <v>7</v>
          </cell>
          <cell r="U135">
            <v>6</v>
          </cell>
          <cell r="V135">
            <v>6</v>
          </cell>
          <cell r="W135">
            <v>6</v>
          </cell>
          <cell r="X135">
            <v>5</v>
          </cell>
          <cell r="Y135">
            <v>5</v>
          </cell>
          <cell r="Z135">
            <v>5</v>
          </cell>
        </row>
        <row r="136">
          <cell r="C136">
            <v>7</v>
          </cell>
          <cell r="D136">
            <v>6</v>
          </cell>
          <cell r="E136">
            <v>6</v>
          </cell>
          <cell r="F136">
            <v>6</v>
          </cell>
          <cell r="G136">
            <v>6</v>
          </cell>
          <cell r="H136">
            <v>6</v>
          </cell>
          <cell r="I136">
            <v>6</v>
          </cell>
          <cell r="J136">
            <v>7</v>
          </cell>
          <cell r="K136">
            <v>7</v>
          </cell>
          <cell r="L136">
            <v>8</v>
          </cell>
          <cell r="M136">
            <v>8</v>
          </cell>
          <cell r="N136">
            <v>9</v>
          </cell>
          <cell r="O136">
            <v>9</v>
          </cell>
          <cell r="P136">
            <v>9</v>
          </cell>
          <cell r="Q136">
            <v>9</v>
          </cell>
          <cell r="R136">
            <v>9</v>
          </cell>
          <cell r="S136">
            <v>9</v>
          </cell>
          <cell r="T136">
            <v>9</v>
          </cell>
          <cell r="U136">
            <v>8</v>
          </cell>
          <cell r="V136">
            <v>8</v>
          </cell>
          <cell r="W136">
            <v>7</v>
          </cell>
          <cell r="X136">
            <v>7</v>
          </cell>
          <cell r="Y136">
            <v>7</v>
          </cell>
          <cell r="Z136">
            <v>7</v>
          </cell>
        </row>
        <row r="137">
          <cell r="C137">
            <v>8</v>
          </cell>
          <cell r="D137">
            <v>8</v>
          </cell>
          <cell r="E137">
            <v>8</v>
          </cell>
          <cell r="F137">
            <v>8</v>
          </cell>
          <cell r="G137">
            <v>8</v>
          </cell>
          <cell r="H137">
            <v>8</v>
          </cell>
          <cell r="I137">
            <v>8</v>
          </cell>
          <cell r="J137">
            <v>9</v>
          </cell>
          <cell r="K137">
            <v>10</v>
          </cell>
          <cell r="L137">
            <v>10</v>
          </cell>
          <cell r="M137">
            <v>11</v>
          </cell>
          <cell r="N137">
            <v>11</v>
          </cell>
          <cell r="O137">
            <v>11</v>
          </cell>
          <cell r="P137">
            <v>12</v>
          </cell>
          <cell r="Q137">
            <v>12</v>
          </cell>
          <cell r="R137">
            <v>11</v>
          </cell>
          <cell r="S137">
            <v>11</v>
          </cell>
          <cell r="T137">
            <v>11</v>
          </cell>
          <cell r="U137">
            <v>11</v>
          </cell>
          <cell r="V137">
            <v>10</v>
          </cell>
          <cell r="W137">
            <v>9</v>
          </cell>
          <cell r="X137">
            <v>9</v>
          </cell>
          <cell r="Y137">
            <v>9</v>
          </cell>
          <cell r="Z137">
            <v>9</v>
          </cell>
        </row>
        <row r="138">
          <cell r="C138">
            <v>11</v>
          </cell>
          <cell r="D138">
            <v>11</v>
          </cell>
          <cell r="E138">
            <v>11</v>
          </cell>
          <cell r="F138">
            <v>11</v>
          </cell>
          <cell r="G138">
            <v>11</v>
          </cell>
          <cell r="H138">
            <v>11</v>
          </cell>
          <cell r="I138">
            <v>11</v>
          </cell>
          <cell r="J138">
            <v>12</v>
          </cell>
          <cell r="K138">
            <v>12</v>
          </cell>
          <cell r="L138">
            <v>13</v>
          </cell>
          <cell r="M138">
            <v>13</v>
          </cell>
          <cell r="N138">
            <v>13</v>
          </cell>
          <cell r="O138">
            <v>14</v>
          </cell>
          <cell r="P138">
            <v>14</v>
          </cell>
          <cell r="Q138">
            <v>14</v>
          </cell>
          <cell r="R138">
            <v>14</v>
          </cell>
          <cell r="S138">
            <v>14</v>
          </cell>
          <cell r="T138">
            <v>13</v>
          </cell>
          <cell r="U138">
            <v>13</v>
          </cell>
          <cell r="V138">
            <v>13</v>
          </cell>
          <cell r="W138">
            <v>12</v>
          </cell>
          <cell r="X138">
            <v>12</v>
          </cell>
          <cell r="Y138">
            <v>11</v>
          </cell>
          <cell r="Z138">
            <v>11</v>
          </cell>
        </row>
        <row r="139">
          <cell r="C139">
            <v>12</v>
          </cell>
          <cell r="D139">
            <v>12</v>
          </cell>
          <cell r="E139">
            <v>11</v>
          </cell>
          <cell r="F139">
            <v>11</v>
          </cell>
          <cell r="G139">
            <v>11</v>
          </cell>
          <cell r="H139">
            <v>11</v>
          </cell>
          <cell r="I139">
            <v>12</v>
          </cell>
          <cell r="J139">
            <v>13</v>
          </cell>
          <cell r="K139">
            <v>13</v>
          </cell>
          <cell r="L139">
            <v>14</v>
          </cell>
          <cell r="M139">
            <v>14</v>
          </cell>
          <cell r="N139">
            <v>14</v>
          </cell>
          <cell r="O139">
            <v>14</v>
          </cell>
          <cell r="P139">
            <v>15</v>
          </cell>
          <cell r="Q139">
            <v>15</v>
          </cell>
          <cell r="R139">
            <v>15</v>
          </cell>
          <cell r="S139">
            <v>14</v>
          </cell>
          <cell r="T139">
            <v>14</v>
          </cell>
          <cell r="U139">
            <v>14</v>
          </cell>
          <cell r="V139">
            <v>13</v>
          </cell>
          <cell r="W139">
            <v>13</v>
          </cell>
          <cell r="X139">
            <v>13</v>
          </cell>
          <cell r="Y139">
            <v>12</v>
          </cell>
          <cell r="Z139">
            <v>12</v>
          </cell>
        </row>
        <row r="140">
          <cell r="C140">
            <v>11</v>
          </cell>
          <cell r="D140">
            <v>11</v>
          </cell>
          <cell r="E140">
            <v>11</v>
          </cell>
          <cell r="F140">
            <v>11</v>
          </cell>
          <cell r="G140">
            <v>11</v>
          </cell>
          <cell r="H140">
            <v>11</v>
          </cell>
          <cell r="I140">
            <v>11</v>
          </cell>
          <cell r="J140">
            <v>11</v>
          </cell>
          <cell r="K140">
            <v>12</v>
          </cell>
          <cell r="L140">
            <v>13</v>
          </cell>
          <cell r="M140">
            <v>13</v>
          </cell>
          <cell r="N140">
            <v>13</v>
          </cell>
          <cell r="O140">
            <v>14</v>
          </cell>
          <cell r="P140">
            <v>14</v>
          </cell>
          <cell r="Q140">
            <v>14</v>
          </cell>
          <cell r="R140">
            <v>14</v>
          </cell>
          <cell r="S140">
            <v>14</v>
          </cell>
          <cell r="T140">
            <v>13</v>
          </cell>
          <cell r="U140">
            <v>13</v>
          </cell>
          <cell r="V140">
            <v>13</v>
          </cell>
          <cell r="W140">
            <v>12</v>
          </cell>
          <cell r="X140">
            <v>12</v>
          </cell>
          <cell r="Y140">
            <v>12</v>
          </cell>
          <cell r="Z140">
            <v>11</v>
          </cell>
        </row>
        <row r="141">
          <cell r="C141">
            <v>10</v>
          </cell>
          <cell r="D141">
            <v>10</v>
          </cell>
          <cell r="E141">
            <v>10</v>
          </cell>
          <cell r="F141">
            <v>10</v>
          </cell>
          <cell r="G141">
            <v>10</v>
          </cell>
          <cell r="H141">
            <v>9</v>
          </cell>
          <cell r="I141">
            <v>9</v>
          </cell>
          <cell r="J141">
            <v>10</v>
          </cell>
          <cell r="K141">
            <v>11</v>
          </cell>
          <cell r="L141">
            <v>11</v>
          </cell>
          <cell r="M141">
            <v>12</v>
          </cell>
          <cell r="N141">
            <v>12</v>
          </cell>
          <cell r="O141">
            <v>12</v>
          </cell>
          <cell r="P141">
            <v>12</v>
          </cell>
          <cell r="Q141">
            <v>12</v>
          </cell>
          <cell r="R141">
            <v>12</v>
          </cell>
          <cell r="S141">
            <v>12</v>
          </cell>
          <cell r="T141">
            <v>12</v>
          </cell>
          <cell r="U141">
            <v>11</v>
          </cell>
          <cell r="V141">
            <v>11</v>
          </cell>
          <cell r="W141">
            <v>11</v>
          </cell>
          <cell r="X141">
            <v>10</v>
          </cell>
          <cell r="Y141">
            <v>10</v>
          </cell>
          <cell r="Z141">
            <v>10</v>
          </cell>
        </row>
        <row r="142">
          <cell r="C142">
            <v>8</v>
          </cell>
          <cell r="D142">
            <v>8</v>
          </cell>
          <cell r="E142">
            <v>7</v>
          </cell>
          <cell r="F142">
            <v>7</v>
          </cell>
          <cell r="G142">
            <v>7</v>
          </cell>
          <cell r="H142">
            <v>7</v>
          </cell>
          <cell r="I142">
            <v>7</v>
          </cell>
          <cell r="J142">
            <v>7</v>
          </cell>
          <cell r="K142">
            <v>8</v>
          </cell>
          <cell r="L142">
            <v>9</v>
          </cell>
          <cell r="M142">
            <v>9</v>
          </cell>
          <cell r="N142">
            <v>10</v>
          </cell>
          <cell r="O142">
            <v>10</v>
          </cell>
          <cell r="P142">
            <v>10</v>
          </cell>
          <cell r="Q142">
            <v>10</v>
          </cell>
          <cell r="R142">
            <v>10</v>
          </cell>
          <cell r="S142">
            <v>10</v>
          </cell>
          <cell r="T142">
            <v>9</v>
          </cell>
          <cell r="U142">
            <v>9</v>
          </cell>
          <cell r="V142">
            <v>8</v>
          </cell>
          <cell r="W142">
            <v>8</v>
          </cell>
          <cell r="X142">
            <v>8</v>
          </cell>
          <cell r="Y142">
            <v>8</v>
          </cell>
          <cell r="Z142">
            <v>8</v>
          </cell>
        </row>
        <row r="143">
          <cell r="C143">
            <v>6</v>
          </cell>
          <cell r="D143">
            <v>6</v>
          </cell>
          <cell r="E143">
            <v>6</v>
          </cell>
          <cell r="F143">
            <v>6</v>
          </cell>
          <cell r="G143">
            <v>6</v>
          </cell>
          <cell r="H143">
            <v>6</v>
          </cell>
          <cell r="I143">
            <v>6</v>
          </cell>
          <cell r="J143">
            <v>6</v>
          </cell>
          <cell r="K143">
            <v>6</v>
          </cell>
          <cell r="L143">
            <v>7</v>
          </cell>
          <cell r="M143">
            <v>7</v>
          </cell>
          <cell r="N143">
            <v>7</v>
          </cell>
          <cell r="O143">
            <v>8</v>
          </cell>
          <cell r="P143">
            <v>8</v>
          </cell>
          <cell r="Q143">
            <v>8</v>
          </cell>
          <cell r="R143">
            <v>8</v>
          </cell>
          <cell r="S143">
            <v>7</v>
          </cell>
          <cell r="T143">
            <v>7</v>
          </cell>
          <cell r="U143">
            <v>7</v>
          </cell>
          <cell r="V143">
            <v>7</v>
          </cell>
          <cell r="W143">
            <v>6</v>
          </cell>
          <cell r="X143">
            <v>6</v>
          </cell>
          <cell r="Y143">
            <v>6</v>
          </cell>
          <cell r="Z143">
            <v>6</v>
          </cell>
        </row>
        <row r="144">
          <cell r="C144">
            <v>4</v>
          </cell>
          <cell r="D144">
            <v>4</v>
          </cell>
          <cell r="E144">
            <v>4</v>
          </cell>
          <cell r="F144">
            <v>4</v>
          </cell>
          <cell r="G144">
            <v>4</v>
          </cell>
          <cell r="H144">
            <v>4</v>
          </cell>
          <cell r="I144">
            <v>4</v>
          </cell>
          <cell r="J144">
            <v>4</v>
          </cell>
          <cell r="K144">
            <v>4</v>
          </cell>
          <cell r="L144">
            <v>4</v>
          </cell>
          <cell r="M144">
            <v>4</v>
          </cell>
          <cell r="N144">
            <v>5</v>
          </cell>
          <cell r="O144">
            <v>5</v>
          </cell>
          <cell r="P144">
            <v>5</v>
          </cell>
          <cell r="Q144">
            <v>5</v>
          </cell>
          <cell r="R144">
            <v>5</v>
          </cell>
          <cell r="S144">
            <v>5</v>
          </cell>
          <cell r="T144">
            <v>4</v>
          </cell>
          <cell r="U144">
            <v>4</v>
          </cell>
          <cell r="V144">
            <v>4</v>
          </cell>
          <cell r="W144">
            <v>4</v>
          </cell>
          <cell r="X144">
            <v>4</v>
          </cell>
          <cell r="Y144">
            <v>4</v>
          </cell>
          <cell r="Z144">
            <v>4</v>
          </cell>
        </row>
        <row r="149">
          <cell r="C149">
            <v>3</v>
          </cell>
          <cell r="D149">
            <v>3</v>
          </cell>
          <cell r="E149">
            <v>3</v>
          </cell>
          <cell r="F149">
            <v>3</v>
          </cell>
          <cell r="G149">
            <v>3</v>
          </cell>
          <cell r="H149">
            <v>3</v>
          </cell>
          <cell r="I149">
            <v>3</v>
          </cell>
          <cell r="J149">
            <v>3</v>
          </cell>
          <cell r="K149">
            <v>3</v>
          </cell>
          <cell r="L149">
            <v>3</v>
          </cell>
          <cell r="M149">
            <v>4</v>
          </cell>
          <cell r="N149">
            <v>4</v>
          </cell>
          <cell r="O149">
            <v>4</v>
          </cell>
          <cell r="P149">
            <v>4</v>
          </cell>
          <cell r="Q149">
            <v>4</v>
          </cell>
          <cell r="R149">
            <v>4</v>
          </cell>
          <cell r="S149">
            <v>4</v>
          </cell>
          <cell r="T149">
            <v>4</v>
          </cell>
          <cell r="U149">
            <v>4</v>
          </cell>
          <cell r="V149">
            <v>4</v>
          </cell>
          <cell r="W149">
            <v>3</v>
          </cell>
          <cell r="X149">
            <v>3</v>
          </cell>
          <cell r="Y149">
            <v>3</v>
          </cell>
          <cell r="Z149">
            <v>3</v>
          </cell>
        </row>
        <row r="150">
          <cell r="C150">
            <v>3</v>
          </cell>
          <cell r="D150">
            <v>3</v>
          </cell>
          <cell r="E150">
            <v>3</v>
          </cell>
          <cell r="F150">
            <v>3</v>
          </cell>
          <cell r="G150">
            <v>3</v>
          </cell>
          <cell r="H150">
            <v>3</v>
          </cell>
          <cell r="I150">
            <v>3</v>
          </cell>
          <cell r="J150">
            <v>3</v>
          </cell>
          <cell r="K150">
            <v>3</v>
          </cell>
          <cell r="L150">
            <v>4</v>
          </cell>
          <cell r="M150">
            <v>4</v>
          </cell>
          <cell r="N150">
            <v>4</v>
          </cell>
          <cell r="O150">
            <v>4</v>
          </cell>
          <cell r="P150">
            <v>5</v>
          </cell>
          <cell r="Q150">
            <v>5</v>
          </cell>
          <cell r="R150">
            <v>5</v>
          </cell>
          <cell r="S150">
            <v>5</v>
          </cell>
          <cell r="T150">
            <v>4</v>
          </cell>
          <cell r="U150">
            <v>4</v>
          </cell>
          <cell r="V150">
            <v>4</v>
          </cell>
          <cell r="W150">
            <v>4</v>
          </cell>
          <cell r="X150">
            <v>3</v>
          </cell>
          <cell r="Y150">
            <v>3</v>
          </cell>
          <cell r="Z150">
            <v>3</v>
          </cell>
        </row>
        <row r="151">
          <cell r="C151">
            <v>5</v>
          </cell>
          <cell r="D151">
            <v>5</v>
          </cell>
          <cell r="E151">
            <v>5</v>
          </cell>
          <cell r="F151">
            <v>5</v>
          </cell>
          <cell r="G151">
            <v>5</v>
          </cell>
          <cell r="H151">
            <v>5</v>
          </cell>
          <cell r="I151">
            <v>5</v>
          </cell>
          <cell r="J151">
            <v>5</v>
          </cell>
          <cell r="K151">
            <v>6</v>
          </cell>
          <cell r="L151">
            <v>6</v>
          </cell>
          <cell r="M151">
            <v>7</v>
          </cell>
          <cell r="N151">
            <v>7</v>
          </cell>
          <cell r="O151">
            <v>7</v>
          </cell>
          <cell r="P151">
            <v>7</v>
          </cell>
          <cell r="Q151">
            <v>7</v>
          </cell>
          <cell r="R151">
            <v>7</v>
          </cell>
          <cell r="S151">
            <v>7</v>
          </cell>
          <cell r="T151">
            <v>7</v>
          </cell>
          <cell r="U151">
            <v>6</v>
          </cell>
          <cell r="V151">
            <v>6</v>
          </cell>
          <cell r="W151">
            <v>6</v>
          </cell>
          <cell r="X151">
            <v>5</v>
          </cell>
          <cell r="Y151">
            <v>5</v>
          </cell>
          <cell r="Z151">
            <v>5</v>
          </cell>
        </row>
        <row r="152">
          <cell r="C152">
            <v>7</v>
          </cell>
          <cell r="D152">
            <v>6</v>
          </cell>
          <cell r="E152">
            <v>6</v>
          </cell>
          <cell r="F152">
            <v>6</v>
          </cell>
          <cell r="G152">
            <v>6</v>
          </cell>
          <cell r="H152">
            <v>6</v>
          </cell>
          <cell r="I152">
            <v>6</v>
          </cell>
          <cell r="J152">
            <v>7</v>
          </cell>
          <cell r="K152">
            <v>7</v>
          </cell>
          <cell r="L152">
            <v>8</v>
          </cell>
          <cell r="M152">
            <v>8</v>
          </cell>
          <cell r="N152">
            <v>9</v>
          </cell>
          <cell r="O152">
            <v>9</v>
          </cell>
          <cell r="P152">
            <v>9</v>
          </cell>
          <cell r="Q152">
            <v>9</v>
          </cell>
          <cell r="R152">
            <v>9</v>
          </cell>
          <cell r="S152">
            <v>9</v>
          </cell>
          <cell r="T152">
            <v>9</v>
          </cell>
          <cell r="U152">
            <v>8</v>
          </cell>
          <cell r="V152">
            <v>8</v>
          </cell>
          <cell r="W152">
            <v>7</v>
          </cell>
          <cell r="X152">
            <v>7</v>
          </cell>
          <cell r="Y152">
            <v>7</v>
          </cell>
          <cell r="Z152">
            <v>7</v>
          </cell>
        </row>
        <row r="153">
          <cell r="C153">
            <v>8</v>
          </cell>
          <cell r="D153">
            <v>8</v>
          </cell>
          <cell r="E153">
            <v>8</v>
          </cell>
          <cell r="F153">
            <v>8</v>
          </cell>
          <cell r="G153">
            <v>8</v>
          </cell>
          <cell r="H153">
            <v>8</v>
          </cell>
          <cell r="I153">
            <v>8</v>
          </cell>
          <cell r="J153">
            <v>9</v>
          </cell>
          <cell r="K153">
            <v>10</v>
          </cell>
          <cell r="L153">
            <v>10</v>
          </cell>
          <cell r="M153">
            <v>11</v>
          </cell>
          <cell r="N153">
            <v>11</v>
          </cell>
          <cell r="O153">
            <v>11</v>
          </cell>
          <cell r="P153">
            <v>12</v>
          </cell>
          <cell r="Q153">
            <v>12</v>
          </cell>
          <cell r="R153">
            <v>11</v>
          </cell>
          <cell r="S153">
            <v>11</v>
          </cell>
          <cell r="T153">
            <v>11</v>
          </cell>
          <cell r="U153">
            <v>11</v>
          </cell>
          <cell r="V153">
            <v>10</v>
          </cell>
          <cell r="W153">
            <v>9</v>
          </cell>
          <cell r="X153">
            <v>9</v>
          </cell>
          <cell r="Y153">
            <v>9</v>
          </cell>
          <cell r="Z153">
            <v>9</v>
          </cell>
        </row>
        <row r="154">
          <cell r="C154">
            <v>11</v>
          </cell>
          <cell r="D154">
            <v>11</v>
          </cell>
          <cell r="E154">
            <v>11</v>
          </cell>
          <cell r="F154">
            <v>11</v>
          </cell>
          <cell r="G154">
            <v>11</v>
          </cell>
          <cell r="H154">
            <v>11</v>
          </cell>
          <cell r="I154">
            <v>11</v>
          </cell>
          <cell r="J154">
            <v>12</v>
          </cell>
          <cell r="K154">
            <v>12</v>
          </cell>
          <cell r="L154">
            <v>13</v>
          </cell>
          <cell r="M154">
            <v>13</v>
          </cell>
          <cell r="N154">
            <v>13</v>
          </cell>
          <cell r="O154">
            <v>14</v>
          </cell>
          <cell r="P154">
            <v>14</v>
          </cell>
          <cell r="Q154">
            <v>14</v>
          </cell>
          <cell r="R154">
            <v>14</v>
          </cell>
          <cell r="S154">
            <v>14</v>
          </cell>
          <cell r="T154">
            <v>13</v>
          </cell>
          <cell r="U154">
            <v>13</v>
          </cell>
          <cell r="V154">
            <v>13</v>
          </cell>
          <cell r="W154">
            <v>12</v>
          </cell>
          <cell r="X154">
            <v>12</v>
          </cell>
          <cell r="Y154">
            <v>11</v>
          </cell>
          <cell r="Z154">
            <v>11</v>
          </cell>
        </row>
        <row r="155">
          <cell r="C155">
            <v>12</v>
          </cell>
          <cell r="D155">
            <v>12</v>
          </cell>
          <cell r="E155">
            <v>11</v>
          </cell>
          <cell r="F155">
            <v>11</v>
          </cell>
          <cell r="G155">
            <v>11</v>
          </cell>
          <cell r="H155">
            <v>11</v>
          </cell>
          <cell r="I155">
            <v>12</v>
          </cell>
          <cell r="J155">
            <v>13</v>
          </cell>
          <cell r="K155">
            <v>13</v>
          </cell>
          <cell r="L155">
            <v>14</v>
          </cell>
          <cell r="M155">
            <v>14</v>
          </cell>
          <cell r="N155">
            <v>14</v>
          </cell>
          <cell r="O155">
            <v>14</v>
          </cell>
          <cell r="P155">
            <v>15</v>
          </cell>
          <cell r="Q155">
            <v>15</v>
          </cell>
          <cell r="R155">
            <v>15</v>
          </cell>
          <cell r="S155">
            <v>14</v>
          </cell>
          <cell r="T155">
            <v>14</v>
          </cell>
          <cell r="U155">
            <v>14</v>
          </cell>
          <cell r="V155">
            <v>13</v>
          </cell>
          <cell r="W155">
            <v>13</v>
          </cell>
          <cell r="X155">
            <v>13</v>
          </cell>
          <cell r="Y155">
            <v>12</v>
          </cell>
          <cell r="Z155">
            <v>12</v>
          </cell>
        </row>
        <row r="156">
          <cell r="C156">
            <v>11</v>
          </cell>
          <cell r="D156">
            <v>11</v>
          </cell>
          <cell r="E156">
            <v>11</v>
          </cell>
          <cell r="F156">
            <v>11</v>
          </cell>
          <cell r="G156">
            <v>11</v>
          </cell>
          <cell r="H156">
            <v>11</v>
          </cell>
          <cell r="I156">
            <v>11</v>
          </cell>
          <cell r="J156">
            <v>11</v>
          </cell>
          <cell r="K156">
            <v>12</v>
          </cell>
          <cell r="L156">
            <v>13</v>
          </cell>
          <cell r="M156">
            <v>13</v>
          </cell>
          <cell r="N156">
            <v>13</v>
          </cell>
          <cell r="O156">
            <v>14</v>
          </cell>
          <cell r="P156">
            <v>14</v>
          </cell>
          <cell r="Q156">
            <v>14</v>
          </cell>
          <cell r="R156">
            <v>14</v>
          </cell>
          <cell r="S156">
            <v>14</v>
          </cell>
          <cell r="T156">
            <v>13</v>
          </cell>
          <cell r="U156">
            <v>13</v>
          </cell>
          <cell r="V156">
            <v>13</v>
          </cell>
          <cell r="W156">
            <v>12</v>
          </cell>
          <cell r="X156">
            <v>12</v>
          </cell>
          <cell r="Y156">
            <v>12</v>
          </cell>
          <cell r="Z156">
            <v>11</v>
          </cell>
        </row>
        <row r="157">
          <cell r="C157">
            <v>10</v>
          </cell>
          <cell r="D157">
            <v>10</v>
          </cell>
          <cell r="E157">
            <v>10</v>
          </cell>
          <cell r="F157">
            <v>10</v>
          </cell>
          <cell r="G157">
            <v>10</v>
          </cell>
          <cell r="H157">
            <v>9</v>
          </cell>
          <cell r="I157">
            <v>9</v>
          </cell>
          <cell r="J157">
            <v>10</v>
          </cell>
          <cell r="K157">
            <v>11</v>
          </cell>
          <cell r="L157">
            <v>11</v>
          </cell>
          <cell r="M157">
            <v>12</v>
          </cell>
          <cell r="N157">
            <v>12</v>
          </cell>
          <cell r="O157">
            <v>12</v>
          </cell>
          <cell r="P157">
            <v>12</v>
          </cell>
          <cell r="Q157">
            <v>12</v>
          </cell>
          <cell r="R157">
            <v>12</v>
          </cell>
          <cell r="S157">
            <v>12</v>
          </cell>
          <cell r="T157">
            <v>12</v>
          </cell>
          <cell r="U157">
            <v>11</v>
          </cell>
          <cell r="V157">
            <v>11</v>
          </cell>
          <cell r="W157">
            <v>11</v>
          </cell>
          <cell r="X157">
            <v>10</v>
          </cell>
          <cell r="Y157">
            <v>10</v>
          </cell>
          <cell r="Z157">
            <v>10</v>
          </cell>
        </row>
        <row r="158">
          <cell r="C158">
            <v>8</v>
          </cell>
          <cell r="D158">
            <v>8</v>
          </cell>
          <cell r="E158">
            <v>7</v>
          </cell>
          <cell r="F158">
            <v>7</v>
          </cell>
          <cell r="G158">
            <v>7</v>
          </cell>
          <cell r="H158">
            <v>7</v>
          </cell>
          <cell r="I158">
            <v>7</v>
          </cell>
          <cell r="J158">
            <v>7</v>
          </cell>
          <cell r="K158">
            <v>8</v>
          </cell>
          <cell r="L158">
            <v>9</v>
          </cell>
          <cell r="M158">
            <v>9</v>
          </cell>
          <cell r="N158">
            <v>10</v>
          </cell>
          <cell r="O158">
            <v>10</v>
          </cell>
          <cell r="P158">
            <v>10</v>
          </cell>
          <cell r="Q158">
            <v>10</v>
          </cell>
          <cell r="R158">
            <v>10</v>
          </cell>
          <cell r="S158">
            <v>10</v>
          </cell>
          <cell r="T158">
            <v>9</v>
          </cell>
          <cell r="U158">
            <v>9</v>
          </cell>
          <cell r="V158">
            <v>8</v>
          </cell>
          <cell r="W158">
            <v>8</v>
          </cell>
          <cell r="X158">
            <v>8</v>
          </cell>
          <cell r="Y158">
            <v>8</v>
          </cell>
          <cell r="Z158">
            <v>8</v>
          </cell>
        </row>
        <row r="159">
          <cell r="C159">
            <v>6</v>
          </cell>
          <cell r="D159">
            <v>6</v>
          </cell>
          <cell r="E159">
            <v>6</v>
          </cell>
          <cell r="F159">
            <v>6</v>
          </cell>
          <cell r="G159">
            <v>6</v>
          </cell>
          <cell r="H159">
            <v>6</v>
          </cell>
          <cell r="I159">
            <v>6</v>
          </cell>
          <cell r="J159">
            <v>6</v>
          </cell>
          <cell r="K159">
            <v>6</v>
          </cell>
          <cell r="L159">
            <v>7</v>
          </cell>
          <cell r="M159">
            <v>7</v>
          </cell>
          <cell r="N159">
            <v>7</v>
          </cell>
          <cell r="O159">
            <v>8</v>
          </cell>
          <cell r="P159">
            <v>8</v>
          </cell>
          <cell r="Q159">
            <v>8</v>
          </cell>
          <cell r="R159">
            <v>8</v>
          </cell>
          <cell r="S159">
            <v>7</v>
          </cell>
          <cell r="T159">
            <v>7</v>
          </cell>
          <cell r="U159">
            <v>7</v>
          </cell>
          <cell r="V159">
            <v>7</v>
          </cell>
          <cell r="W159">
            <v>6</v>
          </cell>
          <cell r="X159">
            <v>6</v>
          </cell>
          <cell r="Y159">
            <v>6</v>
          </cell>
          <cell r="Z159">
            <v>6</v>
          </cell>
        </row>
        <row r="160">
          <cell r="C160">
            <v>4</v>
          </cell>
          <cell r="D160">
            <v>4</v>
          </cell>
          <cell r="E160">
            <v>4</v>
          </cell>
          <cell r="F160">
            <v>4</v>
          </cell>
          <cell r="G160">
            <v>4</v>
          </cell>
          <cell r="H160">
            <v>4</v>
          </cell>
          <cell r="I160">
            <v>4</v>
          </cell>
          <cell r="J160">
            <v>4</v>
          </cell>
          <cell r="K160">
            <v>4</v>
          </cell>
          <cell r="L160">
            <v>4</v>
          </cell>
          <cell r="M160">
            <v>4</v>
          </cell>
          <cell r="N160">
            <v>5</v>
          </cell>
          <cell r="O160">
            <v>5</v>
          </cell>
          <cell r="P160">
            <v>5</v>
          </cell>
          <cell r="Q160">
            <v>5</v>
          </cell>
          <cell r="R160">
            <v>5</v>
          </cell>
          <cell r="S160">
            <v>5</v>
          </cell>
          <cell r="T160">
            <v>4</v>
          </cell>
          <cell r="U160">
            <v>4</v>
          </cell>
          <cell r="V160">
            <v>4</v>
          </cell>
          <cell r="W160">
            <v>4</v>
          </cell>
          <cell r="X160">
            <v>4</v>
          </cell>
          <cell r="Y160">
            <v>4</v>
          </cell>
          <cell r="Z160">
            <v>4</v>
          </cell>
        </row>
      </sheetData>
      <sheetData sheetId="6" refreshError="1"/>
      <sheetData sheetId="7">
        <row r="2">
          <cell r="L2" t="str">
            <v xml:space="preserve">Never </v>
          </cell>
          <cell r="M2">
            <v>0</v>
          </cell>
        </row>
        <row r="3">
          <cell r="L3" t="str">
            <v>Yes, but more than 3 years ago</v>
          </cell>
          <cell r="M3">
            <v>80</v>
          </cell>
        </row>
        <row r="4">
          <cell r="L4" t="str">
            <v>Yes, audit within last 3 years</v>
          </cell>
          <cell r="M4">
            <v>100</v>
          </cell>
        </row>
        <row r="6">
          <cell r="L6" t="str">
            <v>No Action Taken</v>
          </cell>
          <cell r="M6">
            <v>0</v>
          </cell>
        </row>
        <row r="7">
          <cell r="L7" t="str">
            <v>Projects identified and &lt; 50% non-Capital projects implemented</v>
          </cell>
          <cell r="M7">
            <v>75</v>
          </cell>
        </row>
        <row r="8">
          <cell r="L8" t="str">
            <v>Projects identified and 50-100% non-Capital projects implemented</v>
          </cell>
          <cell r="M8">
            <v>85</v>
          </cell>
        </row>
        <row r="9">
          <cell r="L9" t="str">
            <v>Capital projects identified and business case done</v>
          </cell>
          <cell r="M9">
            <v>100</v>
          </cell>
        </row>
        <row r="11">
          <cell r="L11" t="str">
            <v>None</v>
          </cell>
          <cell r="M11">
            <v>0</v>
          </cell>
        </row>
        <row r="12">
          <cell r="L12" t="str">
            <v>Low-flow aerators installed on &lt; 50 faucets</v>
          </cell>
          <cell r="M12">
            <v>70</v>
          </cell>
        </row>
        <row r="13">
          <cell r="L13" t="str">
            <v>Low-flow aerators installed on between 50-74% faucets</v>
          </cell>
          <cell r="M13">
            <v>85</v>
          </cell>
        </row>
        <row r="14">
          <cell r="L14" t="str">
            <v>Low-flow aerators installed on between 75-100% faucets</v>
          </cell>
          <cell r="M14">
            <v>100</v>
          </cell>
        </row>
        <row r="17">
          <cell r="L17" t="str">
            <v>None</v>
          </cell>
          <cell r="M17">
            <v>60</v>
          </cell>
        </row>
        <row r="18">
          <cell r="L18" t="str">
            <v>Some</v>
          </cell>
          <cell r="M18">
            <v>80</v>
          </cell>
        </row>
        <row r="19">
          <cell r="L19" t="str">
            <v>All</v>
          </cell>
          <cell r="M19">
            <v>100</v>
          </cell>
        </row>
        <row r="20">
          <cell r="L20" t="str">
            <v>None</v>
          </cell>
          <cell r="M20">
            <v>60</v>
          </cell>
        </row>
        <row r="21">
          <cell r="L21" t="str">
            <v>Some</v>
          </cell>
          <cell r="M21">
            <v>80</v>
          </cell>
        </row>
        <row r="22">
          <cell r="L22" t="str">
            <v>All</v>
          </cell>
          <cell r="M22">
            <v>100</v>
          </cell>
        </row>
        <row r="23">
          <cell r="L23" t="str">
            <v>None</v>
          </cell>
          <cell r="M23">
            <v>60</v>
          </cell>
        </row>
        <row r="24">
          <cell r="L24" t="str">
            <v>Some</v>
          </cell>
          <cell r="M24">
            <v>80</v>
          </cell>
        </row>
        <row r="25">
          <cell r="L25" t="str">
            <v>All</v>
          </cell>
          <cell r="M25">
            <v>100</v>
          </cell>
        </row>
        <row r="27">
          <cell r="L27" t="str">
            <v>None</v>
          </cell>
          <cell r="M27">
            <v>0</v>
          </cell>
        </row>
        <row r="28">
          <cell r="L28" t="str">
            <v>Utilizes landscaping that minimizes the need for irrigation (drought-tolerant, xeriscape techniques). No/limited irrigation needed.  Or N/A (no irrigation at facility)</v>
          </cell>
          <cell r="M28">
            <v>100</v>
          </cell>
        </row>
        <row r="29">
          <cell r="L29" t="str">
            <v>Irrigation is water efficient.  Utilizes low-flow sprinklers, trickle/drip irrigation and has optimized watering schedules and water placement</v>
          </cell>
          <cell r="M29">
            <v>85</v>
          </cell>
        </row>
        <row r="30">
          <cell r="L30" t="str">
            <v>System is checked to ensure no leaks</v>
          </cell>
          <cell r="M30">
            <v>75</v>
          </cell>
        </row>
        <row r="32">
          <cell r="L32" t="str">
            <v>None</v>
          </cell>
          <cell r="M32">
            <v>0</v>
          </cell>
        </row>
        <row r="33">
          <cell r="L33" t="str">
            <v>Blow-down water is measured/monitored; PMs done</v>
          </cell>
          <cell r="M33">
            <v>80</v>
          </cell>
        </row>
        <row r="34">
          <cell r="L34" t="str">
            <v>Maintenance is optimized to reduce blow-down</v>
          </cell>
          <cell r="M34">
            <v>90</v>
          </cell>
        </row>
        <row r="35">
          <cell r="L35" t="str">
            <v>System design to minimize blowdown (special tech) Or N/A</v>
          </cell>
          <cell r="M35">
            <v>100</v>
          </cell>
        </row>
      </sheetData>
      <sheetData sheetId="8" refreshError="1"/>
    </sheetDataSet>
  </externalBook>
</externalLink>
</file>

<file path=xl/tables/table1.xml><?xml version="1.0" encoding="utf-8"?>
<table xmlns="http://schemas.openxmlformats.org/spreadsheetml/2006/main" id="3" name="Table2" displayName="Table2" ref="C7:D22" totalsRowShown="0" headerRowDxfId="3" dataDxfId="2">
  <tableColumns count="2">
    <tableColumn id="1" name="Term" dataDxfId="1"/>
    <tableColumn id="2" name="Definition"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7.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Z1099"/>
  <sheetViews>
    <sheetView tabSelected="1" zoomScaleNormal="100" workbookViewId="0">
      <pane ySplit="5" topLeftCell="A6" activePane="bottomLeft" state="frozen"/>
      <selection pane="bottomLeft" activeCell="AA5" sqref="AA5"/>
    </sheetView>
  </sheetViews>
  <sheetFormatPr defaultColWidth="4.28515625" defaultRowHeight="15"/>
  <cols>
    <col min="1" max="1" width="4.28515625" style="28"/>
    <col min="2" max="2" width="5.28515625" style="36" customWidth="1"/>
    <col min="3" max="14" width="4.28515625" style="36"/>
    <col min="15" max="15" width="4.28515625" style="36" customWidth="1"/>
    <col min="16" max="25" width="4.28515625" style="36"/>
    <col min="26" max="26" width="5.28515625" style="36" customWidth="1"/>
    <col min="27" max="16384" width="4.28515625" style="28"/>
  </cols>
  <sheetData>
    <row r="1" spans="1:26">
      <c r="A1" s="279"/>
      <c r="B1" s="283"/>
      <c r="C1" s="284" t="s">
        <v>610</v>
      </c>
      <c r="D1" s="284"/>
      <c r="E1" s="284"/>
      <c r="F1" s="284"/>
      <c r="G1" s="284"/>
      <c r="H1" s="284"/>
      <c r="I1" s="284"/>
      <c r="J1" s="284"/>
      <c r="K1" s="284"/>
      <c r="L1" s="284"/>
      <c r="M1" s="284"/>
      <c r="N1" s="284"/>
      <c r="O1" s="284"/>
      <c r="P1" s="284"/>
      <c r="Q1" s="284"/>
      <c r="R1" s="284"/>
      <c r="S1" s="284"/>
      <c r="T1" s="284"/>
      <c r="U1" s="284"/>
      <c r="V1" s="284"/>
      <c r="W1" s="284"/>
      <c r="X1" s="284"/>
      <c r="Y1" s="284"/>
      <c r="Z1" s="284"/>
    </row>
    <row r="2" spans="1:26">
      <c r="B2" s="283"/>
      <c r="C2" s="284"/>
      <c r="D2" s="284"/>
      <c r="E2" s="284"/>
      <c r="F2" s="284"/>
      <c r="G2" s="284"/>
      <c r="H2" s="284"/>
      <c r="I2" s="284"/>
      <c r="J2" s="284"/>
      <c r="K2" s="284"/>
      <c r="L2" s="284"/>
      <c r="M2" s="284"/>
      <c r="N2" s="284"/>
      <c r="O2" s="284"/>
      <c r="P2" s="284"/>
      <c r="Q2" s="284"/>
      <c r="R2" s="284"/>
      <c r="S2" s="284"/>
      <c r="T2" s="284"/>
      <c r="U2" s="284"/>
      <c r="V2" s="284"/>
      <c r="W2" s="284"/>
      <c r="X2" s="284"/>
      <c r="Y2" s="284"/>
      <c r="Z2" s="284"/>
    </row>
    <row r="3" spans="1:26">
      <c r="B3" s="283"/>
      <c r="C3" s="284"/>
      <c r="D3" s="284"/>
      <c r="E3" s="284"/>
      <c r="F3" s="284"/>
      <c r="G3" s="284"/>
      <c r="H3" s="284"/>
      <c r="I3" s="284"/>
      <c r="J3" s="284"/>
      <c r="K3" s="284"/>
      <c r="L3" s="284"/>
      <c r="M3" s="284"/>
      <c r="N3" s="284"/>
      <c r="O3" s="284"/>
      <c r="P3" s="284"/>
      <c r="Q3" s="284"/>
      <c r="R3" s="284"/>
      <c r="S3" s="284"/>
      <c r="T3" s="284"/>
      <c r="U3" s="284"/>
      <c r="V3" s="284"/>
      <c r="W3" s="284"/>
      <c r="X3" s="284"/>
      <c r="Y3" s="284"/>
      <c r="Z3" s="284"/>
    </row>
    <row r="4" spans="1:26">
      <c r="B4" s="29"/>
      <c r="C4" s="29"/>
      <c r="D4" s="29"/>
      <c r="E4" s="29"/>
      <c r="F4" s="29"/>
      <c r="G4" s="29"/>
      <c r="H4" s="29"/>
      <c r="I4" s="29"/>
      <c r="J4" s="29"/>
      <c r="K4" s="29"/>
      <c r="L4" s="29"/>
      <c r="M4" s="29"/>
      <c r="N4" s="29"/>
      <c r="O4" s="29"/>
      <c r="P4" s="29"/>
      <c r="Q4" s="29"/>
      <c r="R4" s="29"/>
      <c r="S4" s="29"/>
      <c r="T4" s="29"/>
      <c r="U4" s="29"/>
      <c r="V4" s="29"/>
      <c r="W4" s="29"/>
      <c r="X4" s="29"/>
      <c r="Y4" s="29"/>
      <c r="Z4" s="29"/>
    </row>
    <row r="5" spans="1:26" ht="29.25" thickBot="1">
      <c r="B5" s="29"/>
      <c r="C5" s="30" t="s">
        <v>580</v>
      </c>
      <c r="D5" s="31"/>
      <c r="E5" s="31"/>
      <c r="F5" s="31"/>
      <c r="G5" s="31"/>
      <c r="H5" s="31"/>
      <c r="I5" s="31"/>
      <c r="J5" s="31"/>
      <c r="K5" s="31"/>
      <c r="L5" s="31"/>
      <c r="M5" s="31"/>
      <c r="N5" s="31"/>
      <c r="O5" s="31"/>
      <c r="P5" s="31"/>
      <c r="Q5" s="31"/>
      <c r="R5" s="31"/>
      <c r="S5" s="31"/>
      <c r="T5" s="31"/>
      <c r="U5" s="31"/>
      <c r="V5" s="31"/>
      <c r="W5" s="31"/>
      <c r="X5" s="31"/>
      <c r="Y5" s="63" t="s">
        <v>611</v>
      </c>
      <c r="Z5" s="29"/>
    </row>
    <row r="6" spans="1:26">
      <c r="B6" s="29"/>
      <c r="C6" s="29"/>
      <c r="D6" s="29"/>
      <c r="E6" s="29"/>
      <c r="F6" s="29"/>
      <c r="G6" s="29"/>
      <c r="H6" s="29"/>
      <c r="I6" s="29"/>
      <c r="J6" s="29"/>
      <c r="K6" s="29"/>
      <c r="L6" s="29"/>
      <c r="M6" s="29"/>
      <c r="N6" s="29"/>
      <c r="O6" s="29"/>
      <c r="P6" s="29"/>
      <c r="Q6" s="29"/>
      <c r="R6" s="29"/>
      <c r="S6" s="29"/>
      <c r="T6" s="29"/>
      <c r="U6" s="29"/>
      <c r="V6" s="29"/>
      <c r="W6" s="29"/>
      <c r="X6" s="29"/>
      <c r="Y6" s="29"/>
      <c r="Z6" s="29"/>
    </row>
    <row r="7" spans="1:26">
      <c r="B7" s="32"/>
      <c r="C7" s="37"/>
      <c r="D7" s="37"/>
      <c r="E7" s="37"/>
      <c r="F7" s="37"/>
      <c r="G7" s="37"/>
      <c r="H7" s="37"/>
      <c r="I7" s="37"/>
      <c r="J7" s="37"/>
      <c r="K7" s="37"/>
      <c r="L7" s="37"/>
      <c r="M7" s="37"/>
      <c r="N7" s="37"/>
      <c r="O7" s="37"/>
      <c r="P7" s="37"/>
      <c r="Q7" s="37"/>
      <c r="R7" s="37"/>
      <c r="S7" s="37"/>
      <c r="T7" s="37"/>
      <c r="U7" s="37"/>
      <c r="V7" s="37"/>
      <c r="W7" s="37"/>
      <c r="X7" s="37"/>
      <c r="Y7" s="37"/>
      <c r="Z7" s="32"/>
    </row>
    <row r="8" spans="1:26" ht="18.75">
      <c r="B8" s="32"/>
      <c r="C8" s="38"/>
      <c r="D8" s="39"/>
      <c r="E8" s="39"/>
      <c r="F8" s="39"/>
      <c r="G8" s="39"/>
      <c r="H8" s="39"/>
      <c r="I8" s="39"/>
      <c r="J8" s="39"/>
      <c r="K8" s="39"/>
      <c r="L8" s="39"/>
      <c r="M8" s="39"/>
      <c r="N8" s="39"/>
      <c r="O8" s="39"/>
      <c r="P8" s="39"/>
      <c r="Q8" s="39"/>
      <c r="R8" s="39"/>
      <c r="S8" s="39"/>
      <c r="T8" s="39"/>
      <c r="U8" s="39"/>
      <c r="V8" s="39"/>
      <c r="W8" s="39"/>
      <c r="X8" s="39"/>
      <c r="Y8" s="39"/>
      <c r="Z8" s="32"/>
    </row>
    <row r="9" spans="1:26">
      <c r="B9" s="32"/>
      <c r="C9" s="39"/>
      <c r="D9" s="39"/>
      <c r="E9" s="39"/>
      <c r="F9" s="39"/>
      <c r="G9" s="39"/>
      <c r="H9" s="39"/>
      <c r="I9" s="39"/>
      <c r="J9" s="39"/>
      <c r="K9" s="39"/>
      <c r="L9" s="39"/>
      <c r="M9" s="39"/>
      <c r="N9" s="39"/>
      <c r="O9" s="39"/>
      <c r="P9" s="39"/>
      <c r="Q9" s="39"/>
      <c r="R9" s="39"/>
      <c r="S9" s="39"/>
      <c r="T9" s="39"/>
      <c r="U9" s="39"/>
      <c r="V9" s="39"/>
      <c r="W9" s="39"/>
      <c r="X9" s="39"/>
      <c r="Y9" s="39"/>
      <c r="Z9" s="32"/>
    </row>
    <row r="10" spans="1:26">
      <c r="B10" s="32"/>
      <c r="C10" s="40"/>
      <c r="D10" s="281"/>
      <c r="E10" s="281"/>
      <c r="F10" s="281"/>
      <c r="G10" s="281"/>
      <c r="H10" s="281"/>
      <c r="I10" s="281"/>
      <c r="J10" s="281"/>
      <c r="K10" s="281"/>
      <c r="L10" s="281"/>
      <c r="M10" s="281"/>
      <c r="N10" s="281"/>
      <c r="O10" s="281"/>
      <c r="P10" s="281"/>
      <c r="Q10" s="281"/>
      <c r="R10" s="281"/>
      <c r="S10" s="281"/>
      <c r="T10" s="281"/>
      <c r="U10" s="281"/>
      <c r="V10" s="281"/>
      <c r="W10" s="281"/>
      <c r="X10" s="281"/>
      <c r="Y10" s="41"/>
      <c r="Z10" s="32"/>
    </row>
    <row r="11" spans="1:26">
      <c r="B11" s="32"/>
      <c r="C11" s="40"/>
      <c r="D11" s="281"/>
      <c r="E11" s="281"/>
      <c r="F11" s="281"/>
      <c r="G11" s="281"/>
      <c r="H11" s="281"/>
      <c r="I11" s="281"/>
      <c r="J11" s="281"/>
      <c r="K11" s="281"/>
      <c r="L11" s="281"/>
      <c r="M11" s="281"/>
      <c r="N11" s="281"/>
      <c r="O11" s="281"/>
      <c r="P11" s="281"/>
      <c r="Q11" s="281"/>
      <c r="R11" s="281"/>
      <c r="S11" s="281"/>
      <c r="T11" s="281"/>
      <c r="U11" s="281"/>
      <c r="V11" s="281"/>
      <c r="W11" s="281"/>
      <c r="X11" s="281"/>
      <c r="Y11" s="41"/>
      <c r="Z11" s="32"/>
    </row>
    <row r="12" spans="1:26">
      <c r="B12" s="32"/>
      <c r="C12" s="40"/>
      <c r="D12" s="281"/>
      <c r="E12" s="281"/>
      <c r="F12" s="281"/>
      <c r="G12" s="281"/>
      <c r="H12" s="281"/>
      <c r="I12" s="281"/>
      <c r="J12" s="281"/>
      <c r="K12" s="281"/>
      <c r="L12" s="281"/>
      <c r="M12" s="281"/>
      <c r="N12" s="281"/>
      <c r="O12" s="281"/>
      <c r="P12" s="281"/>
      <c r="Q12" s="281"/>
      <c r="R12" s="281"/>
      <c r="S12" s="281"/>
      <c r="T12" s="281"/>
      <c r="U12" s="281"/>
      <c r="V12" s="281"/>
      <c r="W12" s="281"/>
      <c r="X12" s="281"/>
      <c r="Y12" s="41"/>
      <c r="Z12" s="32"/>
    </row>
    <row r="13" spans="1:26">
      <c r="B13" s="32"/>
      <c r="C13" s="37"/>
      <c r="D13" s="281"/>
      <c r="E13" s="281"/>
      <c r="F13" s="281"/>
      <c r="G13" s="281"/>
      <c r="H13" s="281"/>
      <c r="I13" s="281"/>
      <c r="J13" s="281"/>
      <c r="K13" s="281"/>
      <c r="L13" s="281"/>
      <c r="M13" s="281"/>
      <c r="N13" s="281"/>
      <c r="O13" s="281"/>
      <c r="P13" s="281"/>
      <c r="Q13" s="281"/>
      <c r="R13" s="281"/>
      <c r="S13" s="281"/>
      <c r="T13" s="281"/>
      <c r="U13" s="281"/>
      <c r="V13" s="281"/>
      <c r="W13" s="281"/>
      <c r="X13" s="281"/>
      <c r="Y13" s="41"/>
      <c r="Z13" s="32"/>
    </row>
    <row r="14" spans="1:26" ht="18.75">
      <c r="B14" s="32"/>
      <c r="C14" s="38"/>
      <c r="D14" s="40"/>
      <c r="E14" s="40"/>
      <c r="F14" s="40"/>
      <c r="G14" s="40"/>
      <c r="H14" s="40"/>
      <c r="I14" s="40"/>
      <c r="J14" s="40"/>
      <c r="K14" s="40"/>
      <c r="L14" s="40"/>
      <c r="M14" s="40"/>
      <c r="N14" s="40"/>
      <c r="O14" s="40"/>
      <c r="P14" s="40"/>
      <c r="Q14" s="40"/>
      <c r="R14" s="40"/>
      <c r="S14" s="40"/>
      <c r="T14" s="40"/>
      <c r="U14" s="40"/>
      <c r="V14" s="40"/>
      <c r="W14" s="40"/>
      <c r="X14" s="40"/>
      <c r="Y14" s="40"/>
      <c r="Z14" s="32"/>
    </row>
    <row r="15" spans="1:26">
      <c r="B15" s="32"/>
      <c r="C15" s="39"/>
      <c r="D15" s="42"/>
      <c r="E15" s="42"/>
      <c r="F15" s="42"/>
      <c r="G15" s="42"/>
      <c r="H15" s="42"/>
      <c r="I15" s="42"/>
      <c r="J15" s="42"/>
      <c r="K15" s="42"/>
      <c r="L15" s="42"/>
      <c r="M15" s="42"/>
      <c r="N15" s="42"/>
      <c r="O15" s="42"/>
      <c r="P15" s="42"/>
      <c r="Q15" s="42"/>
      <c r="R15" s="42"/>
      <c r="S15" s="42"/>
      <c r="T15" s="42"/>
      <c r="U15" s="42"/>
      <c r="V15" s="42"/>
      <c r="W15" s="42"/>
      <c r="X15" s="42"/>
      <c r="Y15" s="42"/>
      <c r="Z15" s="32"/>
    </row>
    <row r="16" spans="1:26">
      <c r="B16" s="32"/>
      <c r="C16" s="43"/>
      <c r="D16" s="281"/>
      <c r="E16" s="285"/>
      <c r="F16" s="285"/>
      <c r="G16" s="285"/>
      <c r="H16" s="285"/>
      <c r="I16" s="285"/>
      <c r="J16" s="285"/>
      <c r="K16" s="285"/>
      <c r="L16" s="285"/>
      <c r="M16" s="285"/>
      <c r="N16" s="285"/>
      <c r="O16" s="285"/>
      <c r="P16" s="285"/>
      <c r="Q16" s="285"/>
      <c r="R16" s="285"/>
      <c r="S16" s="285"/>
      <c r="T16" s="285"/>
      <c r="U16" s="285"/>
      <c r="V16" s="285"/>
      <c r="W16" s="285"/>
      <c r="X16" s="285"/>
      <c r="Y16" s="44"/>
      <c r="Z16" s="32"/>
    </row>
    <row r="17" spans="2:26">
      <c r="B17" s="32"/>
      <c r="C17" s="45"/>
      <c r="D17" s="285"/>
      <c r="E17" s="285"/>
      <c r="F17" s="285"/>
      <c r="G17" s="285"/>
      <c r="H17" s="285"/>
      <c r="I17" s="285"/>
      <c r="J17" s="285"/>
      <c r="K17" s="285"/>
      <c r="L17" s="285"/>
      <c r="M17" s="285"/>
      <c r="N17" s="285"/>
      <c r="O17" s="285"/>
      <c r="P17" s="285"/>
      <c r="Q17" s="285"/>
      <c r="R17" s="285"/>
      <c r="S17" s="285"/>
      <c r="T17" s="285"/>
      <c r="U17" s="285"/>
      <c r="V17" s="285"/>
      <c r="W17" s="285"/>
      <c r="X17" s="285"/>
      <c r="Y17" s="46"/>
      <c r="Z17" s="32"/>
    </row>
    <row r="18" spans="2:26">
      <c r="B18" s="32"/>
      <c r="C18" s="45"/>
      <c r="D18" s="285"/>
      <c r="E18" s="285"/>
      <c r="F18" s="285"/>
      <c r="G18" s="285"/>
      <c r="H18" s="285"/>
      <c r="I18" s="285"/>
      <c r="J18" s="285"/>
      <c r="K18" s="285"/>
      <c r="L18" s="285"/>
      <c r="M18" s="285"/>
      <c r="N18" s="285"/>
      <c r="O18" s="285"/>
      <c r="P18" s="285"/>
      <c r="Q18" s="285"/>
      <c r="R18" s="285"/>
      <c r="S18" s="285"/>
      <c r="T18" s="285"/>
      <c r="U18" s="285"/>
      <c r="V18" s="285"/>
      <c r="W18" s="285"/>
      <c r="X18" s="285"/>
      <c r="Y18" s="46"/>
      <c r="Z18" s="32"/>
    </row>
    <row r="19" spans="2:26">
      <c r="B19" s="32"/>
      <c r="C19" s="45"/>
      <c r="D19" s="285"/>
      <c r="E19" s="285"/>
      <c r="F19" s="285"/>
      <c r="G19" s="285"/>
      <c r="H19" s="285"/>
      <c r="I19" s="285"/>
      <c r="J19" s="285"/>
      <c r="K19" s="285"/>
      <c r="L19" s="285"/>
      <c r="M19" s="285"/>
      <c r="N19" s="285"/>
      <c r="O19" s="285"/>
      <c r="P19" s="285"/>
      <c r="Q19" s="285"/>
      <c r="R19" s="285"/>
      <c r="S19" s="285"/>
      <c r="T19" s="285"/>
      <c r="U19" s="285"/>
      <c r="V19" s="285"/>
      <c r="W19" s="285"/>
      <c r="X19" s="285"/>
      <c r="Y19" s="46"/>
      <c r="Z19" s="32"/>
    </row>
    <row r="20" spans="2:26">
      <c r="B20" s="32"/>
      <c r="C20" s="45"/>
      <c r="D20" s="285"/>
      <c r="E20" s="285"/>
      <c r="F20" s="285"/>
      <c r="G20" s="285"/>
      <c r="H20" s="285"/>
      <c r="I20" s="285"/>
      <c r="J20" s="285"/>
      <c r="K20" s="285"/>
      <c r="L20" s="285"/>
      <c r="M20" s="285"/>
      <c r="N20" s="285"/>
      <c r="O20" s="285"/>
      <c r="P20" s="285"/>
      <c r="Q20" s="285"/>
      <c r="R20" s="285"/>
      <c r="S20" s="285"/>
      <c r="T20" s="285"/>
      <c r="U20" s="285"/>
      <c r="V20" s="285"/>
      <c r="W20" s="285"/>
      <c r="X20" s="285"/>
      <c r="Y20" s="46"/>
      <c r="Z20" s="32"/>
    </row>
    <row r="21" spans="2:26">
      <c r="B21" s="32"/>
      <c r="C21" s="45"/>
      <c r="D21" s="285"/>
      <c r="E21" s="285"/>
      <c r="F21" s="285"/>
      <c r="G21" s="285"/>
      <c r="H21" s="285"/>
      <c r="I21" s="285"/>
      <c r="J21" s="285"/>
      <c r="K21" s="285"/>
      <c r="L21" s="285"/>
      <c r="M21" s="285"/>
      <c r="N21" s="285"/>
      <c r="O21" s="285"/>
      <c r="P21" s="285"/>
      <c r="Q21" s="285"/>
      <c r="R21" s="285"/>
      <c r="S21" s="285"/>
      <c r="T21" s="285"/>
      <c r="U21" s="285"/>
      <c r="V21" s="285"/>
      <c r="W21" s="285"/>
      <c r="X21" s="285"/>
      <c r="Y21" s="46"/>
      <c r="Z21" s="32"/>
    </row>
    <row r="22" spans="2:26">
      <c r="B22" s="32"/>
      <c r="C22" s="45"/>
      <c r="D22" s="285"/>
      <c r="E22" s="285"/>
      <c r="F22" s="285"/>
      <c r="G22" s="285"/>
      <c r="H22" s="285"/>
      <c r="I22" s="285"/>
      <c r="J22" s="285"/>
      <c r="K22" s="285"/>
      <c r="L22" s="285"/>
      <c r="M22" s="285"/>
      <c r="N22" s="285"/>
      <c r="O22" s="285"/>
      <c r="P22" s="285"/>
      <c r="Q22" s="285"/>
      <c r="R22" s="285"/>
      <c r="S22" s="285"/>
      <c r="T22" s="285"/>
      <c r="U22" s="285"/>
      <c r="V22" s="285"/>
      <c r="W22" s="285"/>
      <c r="X22" s="285"/>
      <c r="Y22" s="45"/>
      <c r="Z22" s="32"/>
    </row>
    <row r="23" spans="2:26" ht="18.75">
      <c r="B23" s="32"/>
      <c r="C23" s="38"/>
      <c r="D23" s="37"/>
      <c r="E23" s="37"/>
      <c r="F23" s="37"/>
      <c r="G23" s="37"/>
      <c r="H23" s="37"/>
      <c r="I23" s="37"/>
      <c r="J23" s="37"/>
      <c r="K23" s="37"/>
      <c r="L23" s="37"/>
      <c r="M23" s="37"/>
      <c r="N23" s="37"/>
      <c r="O23" s="37"/>
      <c r="P23" s="37"/>
      <c r="Q23" s="37"/>
      <c r="R23" s="37"/>
      <c r="S23" s="37"/>
      <c r="T23" s="37"/>
      <c r="U23" s="37"/>
      <c r="V23" s="37"/>
      <c r="W23" s="37"/>
      <c r="X23" s="37"/>
      <c r="Y23" s="37"/>
      <c r="Z23" s="32"/>
    </row>
    <row r="24" spans="2:26">
      <c r="B24" s="32"/>
      <c r="C24" s="37"/>
      <c r="D24" s="37"/>
      <c r="E24" s="37"/>
      <c r="F24" s="37"/>
      <c r="G24" s="37"/>
      <c r="H24" s="37"/>
      <c r="I24" s="37"/>
      <c r="J24" s="37"/>
      <c r="K24" s="37"/>
      <c r="L24" s="37"/>
      <c r="M24" s="37"/>
      <c r="N24" s="37"/>
      <c r="O24" s="37"/>
      <c r="P24" s="37"/>
      <c r="Q24" s="37"/>
      <c r="R24" s="37"/>
      <c r="S24" s="37"/>
      <c r="T24" s="37"/>
      <c r="U24" s="37"/>
      <c r="V24" s="37"/>
      <c r="W24" s="37"/>
      <c r="X24" s="37"/>
      <c r="Y24" s="37"/>
      <c r="Z24" s="32"/>
    </row>
    <row r="25" spans="2:26">
      <c r="B25" s="32"/>
      <c r="C25" s="37"/>
      <c r="D25" s="281"/>
      <c r="E25" s="281"/>
      <c r="F25" s="281"/>
      <c r="G25" s="281"/>
      <c r="H25" s="281"/>
      <c r="I25" s="281"/>
      <c r="J25" s="281"/>
      <c r="K25" s="281"/>
      <c r="L25" s="281"/>
      <c r="M25" s="281"/>
      <c r="N25" s="281"/>
      <c r="O25" s="281"/>
      <c r="P25" s="281"/>
      <c r="Q25" s="281"/>
      <c r="R25" s="281"/>
      <c r="S25" s="281"/>
      <c r="T25" s="281"/>
      <c r="U25" s="281"/>
      <c r="V25" s="281"/>
      <c r="W25" s="281"/>
      <c r="X25" s="281"/>
      <c r="Y25" s="45"/>
      <c r="Z25" s="32"/>
    </row>
    <row r="26" spans="2:26">
      <c r="B26" s="32"/>
      <c r="C26" s="37"/>
      <c r="D26" s="281"/>
      <c r="E26" s="281"/>
      <c r="F26" s="281"/>
      <c r="G26" s="281"/>
      <c r="H26" s="281"/>
      <c r="I26" s="281"/>
      <c r="J26" s="281"/>
      <c r="K26" s="281"/>
      <c r="L26" s="281"/>
      <c r="M26" s="281"/>
      <c r="N26" s="281"/>
      <c r="O26" s="281"/>
      <c r="P26" s="281"/>
      <c r="Q26" s="281"/>
      <c r="R26" s="281"/>
      <c r="S26" s="281"/>
      <c r="T26" s="281"/>
      <c r="U26" s="281"/>
      <c r="V26" s="281"/>
      <c r="W26" s="281"/>
      <c r="X26" s="281"/>
      <c r="Y26" s="45"/>
      <c r="Z26" s="32"/>
    </row>
    <row r="27" spans="2:26" ht="18.75">
      <c r="B27" s="32"/>
      <c r="C27" s="38"/>
      <c r="D27" s="37"/>
      <c r="E27" s="37"/>
      <c r="F27" s="37"/>
      <c r="G27" s="37"/>
      <c r="H27" s="37"/>
      <c r="I27" s="37"/>
      <c r="J27" s="37"/>
      <c r="K27" s="37"/>
      <c r="L27" s="37"/>
      <c r="M27" s="37"/>
      <c r="N27" s="37"/>
      <c r="O27" s="37"/>
      <c r="P27" s="37"/>
      <c r="Q27" s="37"/>
      <c r="R27" s="37"/>
      <c r="S27" s="37"/>
      <c r="T27" s="37"/>
      <c r="U27" s="37"/>
      <c r="V27" s="37"/>
      <c r="W27" s="37"/>
      <c r="X27" s="37"/>
      <c r="Y27" s="37"/>
      <c r="Z27" s="32"/>
    </row>
    <row r="28" spans="2:26">
      <c r="B28" s="32"/>
      <c r="C28" s="37"/>
      <c r="D28" s="45"/>
      <c r="E28" s="45"/>
      <c r="F28" s="45"/>
      <c r="G28" s="45"/>
      <c r="H28" s="45"/>
      <c r="I28" s="45"/>
      <c r="J28" s="45"/>
      <c r="K28" s="45"/>
      <c r="L28" s="45"/>
      <c r="M28" s="45"/>
      <c r="N28" s="45"/>
      <c r="O28" s="45"/>
      <c r="P28" s="45"/>
      <c r="Q28" s="45"/>
      <c r="R28" s="45"/>
      <c r="S28" s="45"/>
      <c r="T28" s="45"/>
      <c r="U28" s="45"/>
      <c r="V28" s="45"/>
      <c r="W28" s="45"/>
      <c r="X28" s="45"/>
      <c r="Y28" s="45"/>
      <c r="Z28" s="32"/>
    </row>
    <row r="29" spans="2:26">
      <c r="B29" s="32"/>
      <c r="C29" s="37"/>
      <c r="D29" s="281"/>
      <c r="E29" s="281"/>
      <c r="F29" s="281"/>
      <c r="G29" s="281"/>
      <c r="H29" s="281"/>
      <c r="I29" s="281"/>
      <c r="J29" s="281"/>
      <c r="K29" s="281"/>
      <c r="L29" s="281"/>
      <c r="M29" s="281"/>
      <c r="N29" s="281"/>
      <c r="O29" s="281"/>
      <c r="P29" s="281"/>
      <c r="Q29" s="281"/>
      <c r="R29" s="281"/>
      <c r="S29" s="281"/>
      <c r="T29" s="281"/>
      <c r="U29" s="281"/>
      <c r="V29" s="281"/>
      <c r="W29" s="281"/>
      <c r="X29" s="281"/>
      <c r="Y29" s="45"/>
      <c r="Z29" s="32"/>
    </row>
    <row r="30" spans="2:26">
      <c r="B30" s="32"/>
      <c r="C30" s="37"/>
      <c r="D30" s="281"/>
      <c r="E30" s="281"/>
      <c r="F30" s="281"/>
      <c r="G30" s="281"/>
      <c r="H30" s="281"/>
      <c r="I30" s="281"/>
      <c r="J30" s="281"/>
      <c r="K30" s="281"/>
      <c r="L30" s="281"/>
      <c r="M30" s="281"/>
      <c r="N30" s="281"/>
      <c r="O30" s="281"/>
      <c r="P30" s="281"/>
      <c r="Q30" s="281"/>
      <c r="R30" s="281"/>
      <c r="S30" s="281"/>
      <c r="T30" s="281"/>
      <c r="U30" s="281"/>
      <c r="V30" s="281"/>
      <c r="W30" s="281"/>
      <c r="X30" s="281"/>
      <c r="Y30" s="45"/>
      <c r="Z30" s="32"/>
    </row>
    <row r="31" spans="2:26">
      <c r="B31" s="32"/>
      <c r="C31" s="37"/>
      <c r="D31" s="281"/>
      <c r="E31" s="281"/>
      <c r="F31" s="281"/>
      <c r="G31" s="281"/>
      <c r="H31" s="281"/>
      <c r="I31" s="281"/>
      <c r="J31" s="281"/>
      <c r="K31" s="281"/>
      <c r="L31" s="281"/>
      <c r="M31" s="281"/>
      <c r="N31" s="281"/>
      <c r="O31" s="281"/>
      <c r="P31" s="281"/>
      <c r="Q31" s="281"/>
      <c r="R31" s="281"/>
      <c r="S31" s="281"/>
      <c r="T31" s="281"/>
      <c r="U31" s="281"/>
      <c r="V31" s="281"/>
      <c r="W31" s="281"/>
      <c r="X31" s="281"/>
      <c r="Y31" s="45"/>
      <c r="Z31" s="32"/>
    </row>
    <row r="32" spans="2:26">
      <c r="B32" s="32"/>
      <c r="C32" s="37"/>
      <c r="D32" s="281"/>
      <c r="E32" s="281"/>
      <c r="F32" s="281"/>
      <c r="G32" s="281"/>
      <c r="H32" s="281"/>
      <c r="I32" s="281"/>
      <c r="J32" s="281"/>
      <c r="K32" s="281"/>
      <c r="L32" s="281"/>
      <c r="M32" s="281"/>
      <c r="N32" s="281"/>
      <c r="O32" s="281"/>
      <c r="P32" s="281"/>
      <c r="Q32" s="281"/>
      <c r="R32" s="281"/>
      <c r="S32" s="281"/>
      <c r="T32" s="281"/>
      <c r="U32" s="281"/>
      <c r="V32" s="281"/>
      <c r="W32" s="281"/>
      <c r="X32" s="281"/>
      <c r="Y32" s="45"/>
      <c r="Z32" s="32"/>
    </row>
    <row r="33" spans="2:26">
      <c r="B33" s="32"/>
      <c r="C33" s="37"/>
      <c r="D33" s="281"/>
      <c r="E33" s="281"/>
      <c r="F33" s="281"/>
      <c r="G33" s="281"/>
      <c r="H33" s="281"/>
      <c r="I33" s="281"/>
      <c r="J33" s="281"/>
      <c r="K33" s="281"/>
      <c r="L33" s="281"/>
      <c r="M33" s="281"/>
      <c r="N33" s="281"/>
      <c r="O33" s="281"/>
      <c r="P33" s="281"/>
      <c r="Q33" s="281"/>
      <c r="R33" s="281"/>
      <c r="S33" s="281"/>
      <c r="T33" s="281"/>
      <c r="U33" s="281"/>
      <c r="V33" s="281"/>
      <c r="W33" s="281"/>
      <c r="X33" s="281"/>
      <c r="Y33" s="45"/>
      <c r="Z33" s="32"/>
    </row>
    <row r="34" spans="2:26">
      <c r="B34" s="32"/>
      <c r="C34" s="37"/>
      <c r="D34" s="281"/>
      <c r="E34" s="281"/>
      <c r="F34" s="281"/>
      <c r="G34" s="281"/>
      <c r="H34" s="281"/>
      <c r="I34" s="281"/>
      <c r="J34" s="281"/>
      <c r="K34" s="281"/>
      <c r="L34" s="281"/>
      <c r="M34" s="281"/>
      <c r="N34" s="281"/>
      <c r="O34" s="281"/>
      <c r="P34" s="281"/>
      <c r="Q34" s="281"/>
      <c r="R34" s="281"/>
      <c r="S34" s="281"/>
      <c r="T34" s="281"/>
      <c r="U34" s="281"/>
      <c r="V34" s="281"/>
      <c r="W34" s="281"/>
      <c r="X34" s="281"/>
      <c r="Y34" s="45"/>
      <c r="Z34" s="32"/>
    </row>
    <row r="35" spans="2:26">
      <c r="B35" s="32"/>
      <c r="C35" s="37"/>
      <c r="D35" s="281"/>
      <c r="E35" s="281"/>
      <c r="F35" s="281"/>
      <c r="G35" s="281"/>
      <c r="H35" s="281"/>
      <c r="I35" s="281"/>
      <c r="J35" s="281"/>
      <c r="K35" s="281"/>
      <c r="L35" s="281"/>
      <c r="M35" s="281"/>
      <c r="N35" s="281"/>
      <c r="O35" s="281"/>
      <c r="P35" s="281"/>
      <c r="Q35" s="281"/>
      <c r="R35" s="281"/>
      <c r="S35" s="281"/>
      <c r="T35" s="281"/>
      <c r="U35" s="281"/>
      <c r="V35" s="281"/>
      <c r="W35" s="281"/>
      <c r="X35" s="281"/>
      <c r="Y35" s="45"/>
      <c r="Z35" s="32"/>
    </row>
    <row r="36" spans="2:26" ht="18.75">
      <c r="B36" s="32"/>
      <c r="C36" s="38"/>
      <c r="D36" s="37"/>
      <c r="E36" s="37"/>
      <c r="F36" s="37"/>
      <c r="G36" s="37"/>
      <c r="H36" s="37"/>
      <c r="I36" s="37"/>
      <c r="J36" s="37"/>
      <c r="K36" s="37"/>
      <c r="L36" s="37"/>
      <c r="M36" s="37"/>
      <c r="N36" s="37"/>
      <c r="O36" s="37"/>
      <c r="P36" s="37"/>
      <c r="Q36" s="37"/>
      <c r="R36" s="37"/>
      <c r="S36" s="37"/>
      <c r="T36" s="37"/>
      <c r="U36" s="37"/>
      <c r="V36" s="37"/>
      <c r="W36" s="37"/>
      <c r="X36" s="37"/>
      <c r="Y36" s="37"/>
      <c r="Z36" s="32"/>
    </row>
    <row r="37" spans="2:26">
      <c r="B37" s="32"/>
      <c r="C37" s="47"/>
      <c r="D37" s="37"/>
      <c r="E37" s="37"/>
      <c r="F37" s="37"/>
      <c r="G37" s="37"/>
      <c r="H37" s="37"/>
      <c r="I37" s="37"/>
      <c r="J37" s="37"/>
      <c r="K37" s="37"/>
      <c r="L37" s="37"/>
      <c r="M37" s="37"/>
      <c r="N37" s="37"/>
      <c r="O37" s="37"/>
      <c r="P37" s="37"/>
      <c r="Q37" s="37"/>
      <c r="R37" s="37"/>
      <c r="S37" s="37"/>
      <c r="T37" s="37"/>
      <c r="U37" s="37"/>
      <c r="V37" s="37"/>
      <c r="W37" s="37"/>
      <c r="X37" s="37"/>
      <c r="Y37" s="37"/>
      <c r="Z37" s="32"/>
    </row>
    <row r="38" spans="2:26">
      <c r="B38" s="33"/>
      <c r="C38" s="48"/>
      <c r="D38" s="282"/>
      <c r="E38" s="282"/>
      <c r="F38" s="282"/>
      <c r="G38" s="282"/>
      <c r="H38" s="282"/>
      <c r="I38" s="282"/>
      <c r="J38" s="282"/>
      <c r="K38" s="282"/>
      <c r="L38" s="282"/>
      <c r="M38" s="282"/>
      <c r="N38" s="282"/>
      <c r="O38" s="282"/>
      <c r="P38" s="282"/>
      <c r="Q38" s="282"/>
      <c r="R38" s="282"/>
      <c r="S38" s="282"/>
      <c r="T38" s="282"/>
      <c r="U38" s="282"/>
      <c r="V38" s="282"/>
      <c r="W38" s="282"/>
      <c r="X38" s="282"/>
      <c r="Y38" s="45"/>
      <c r="Z38" s="33"/>
    </row>
    <row r="39" spans="2:26">
      <c r="B39" s="33"/>
      <c r="C39" s="48"/>
      <c r="D39" s="282"/>
      <c r="E39" s="282"/>
      <c r="F39" s="282"/>
      <c r="G39" s="282"/>
      <c r="H39" s="282"/>
      <c r="I39" s="282"/>
      <c r="J39" s="282"/>
      <c r="K39" s="282"/>
      <c r="L39" s="282"/>
      <c r="M39" s="282"/>
      <c r="N39" s="282"/>
      <c r="O39" s="282"/>
      <c r="P39" s="282"/>
      <c r="Q39" s="282"/>
      <c r="R39" s="282"/>
      <c r="S39" s="282"/>
      <c r="T39" s="282"/>
      <c r="U39" s="282"/>
      <c r="V39" s="282"/>
      <c r="W39" s="282"/>
      <c r="X39" s="282"/>
      <c r="Y39" s="45"/>
      <c r="Z39" s="33"/>
    </row>
    <row r="40" spans="2:26">
      <c r="B40" s="33"/>
      <c r="C40" s="48"/>
      <c r="D40" s="282"/>
      <c r="E40" s="282"/>
      <c r="F40" s="282"/>
      <c r="G40" s="282"/>
      <c r="H40" s="282"/>
      <c r="I40" s="282"/>
      <c r="J40" s="282"/>
      <c r="K40" s="282"/>
      <c r="L40" s="282"/>
      <c r="M40" s="282"/>
      <c r="N40" s="282"/>
      <c r="O40" s="282"/>
      <c r="P40" s="282"/>
      <c r="Q40" s="282"/>
      <c r="R40" s="282"/>
      <c r="S40" s="282"/>
      <c r="T40" s="282"/>
      <c r="U40" s="282"/>
      <c r="V40" s="282"/>
      <c r="W40" s="282"/>
      <c r="X40" s="282"/>
      <c r="Y40" s="45"/>
      <c r="Z40" s="33"/>
    </row>
    <row r="41" spans="2:26">
      <c r="B41" s="33"/>
      <c r="C41" s="48"/>
      <c r="D41" s="282"/>
      <c r="E41" s="282"/>
      <c r="F41" s="282"/>
      <c r="G41" s="282"/>
      <c r="H41" s="282"/>
      <c r="I41" s="282"/>
      <c r="J41" s="282"/>
      <c r="K41" s="282"/>
      <c r="L41" s="282"/>
      <c r="M41" s="282"/>
      <c r="N41" s="282"/>
      <c r="O41" s="282"/>
      <c r="P41" s="282"/>
      <c r="Q41" s="282"/>
      <c r="R41" s="282"/>
      <c r="S41" s="282"/>
      <c r="T41" s="282"/>
      <c r="U41" s="282"/>
      <c r="V41" s="282"/>
      <c r="W41" s="282"/>
      <c r="X41" s="282"/>
      <c r="Y41" s="45"/>
      <c r="Z41" s="33"/>
    </row>
    <row r="42" spans="2:26" ht="18.75">
      <c r="B42" s="32"/>
      <c r="C42" s="38"/>
      <c r="D42" s="37"/>
      <c r="E42" s="37"/>
      <c r="F42" s="37"/>
      <c r="G42" s="37"/>
      <c r="H42" s="37"/>
      <c r="I42" s="37"/>
      <c r="J42" s="37"/>
      <c r="K42" s="37"/>
      <c r="L42" s="37"/>
      <c r="M42" s="37"/>
      <c r="N42" s="37"/>
      <c r="O42" s="37"/>
      <c r="P42" s="37"/>
      <c r="Q42" s="37"/>
      <c r="R42" s="37"/>
      <c r="S42" s="37"/>
      <c r="T42" s="37"/>
      <c r="U42" s="37"/>
      <c r="V42" s="37"/>
      <c r="W42" s="37"/>
      <c r="X42" s="37"/>
      <c r="Y42" s="37"/>
      <c r="Z42" s="32"/>
    </row>
    <row r="43" spans="2:26">
      <c r="B43" s="32"/>
      <c r="C43" s="47"/>
      <c r="D43" s="37"/>
      <c r="E43" s="37"/>
      <c r="F43" s="37"/>
      <c r="G43" s="37"/>
      <c r="H43" s="37"/>
      <c r="I43" s="37"/>
      <c r="J43" s="37"/>
      <c r="K43" s="37"/>
      <c r="L43" s="37"/>
      <c r="M43" s="37"/>
      <c r="N43" s="37"/>
      <c r="O43" s="37"/>
      <c r="P43" s="37"/>
      <c r="Q43" s="37"/>
      <c r="R43" s="37"/>
      <c r="S43" s="37"/>
      <c r="T43" s="37"/>
      <c r="U43" s="37"/>
      <c r="V43" s="37"/>
      <c r="W43" s="37"/>
      <c r="X43" s="37"/>
      <c r="Y43" s="37"/>
      <c r="Z43" s="32"/>
    </row>
    <row r="44" spans="2:26">
      <c r="B44" s="34"/>
      <c r="C44" s="49"/>
      <c r="D44" s="50"/>
      <c r="E44" s="51"/>
      <c r="F44" s="52"/>
      <c r="G44" s="52"/>
      <c r="H44" s="53"/>
      <c r="I44" s="53"/>
      <c r="J44" s="50"/>
      <c r="K44" s="54"/>
      <c r="L44" s="54"/>
      <c r="M44" s="54"/>
      <c r="N44" s="54"/>
      <c r="O44" s="50"/>
      <c r="P44" s="51"/>
      <c r="Q44" s="51"/>
      <c r="R44" s="52"/>
      <c r="S44" s="54"/>
      <c r="T44" s="50"/>
      <c r="U44" s="51"/>
      <c r="V44" s="54"/>
      <c r="W44" s="54"/>
      <c r="X44" s="55"/>
      <c r="Y44" s="56"/>
      <c r="Z44" s="34"/>
    </row>
    <row r="45" spans="2:26">
      <c r="B45" s="34"/>
      <c r="C45" s="49"/>
      <c r="D45" s="50"/>
      <c r="E45" s="51"/>
      <c r="F45" s="52"/>
      <c r="G45" s="52"/>
      <c r="H45" s="53"/>
      <c r="I45" s="53"/>
      <c r="J45" s="50"/>
      <c r="K45" s="54"/>
      <c r="L45" s="54"/>
      <c r="M45" s="54"/>
      <c r="N45" s="54"/>
      <c r="O45" s="50"/>
      <c r="P45" s="51"/>
      <c r="Q45" s="51"/>
      <c r="R45" s="52"/>
      <c r="S45" s="54"/>
      <c r="T45" s="50"/>
      <c r="U45" s="51"/>
      <c r="V45" s="54"/>
      <c r="W45" s="54"/>
      <c r="X45" s="55"/>
      <c r="Y45" s="56"/>
      <c r="Z45" s="34"/>
    </row>
    <row r="46" spans="2:26">
      <c r="B46" s="34"/>
      <c r="C46" s="49"/>
      <c r="D46" s="50"/>
      <c r="E46" s="51"/>
      <c r="F46" s="52"/>
      <c r="G46" s="52"/>
      <c r="H46" s="53"/>
      <c r="I46" s="53"/>
      <c r="J46" s="50"/>
      <c r="K46" s="54"/>
      <c r="L46" s="54"/>
      <c r="M46" s="54"/>
      <c r="N46" s="54"/>
      <c r="O46" s="50"/>
      <c r="P46" s="51"/>
      <c r="Q46" s="51"/>
      <c r="R46" s="52"/>
      <c r="S46" s="54"/>
      <c r="T46" s="50"/>
      <c r="U46" s="51"/>
      <c r="V46" s="54"/>
      <c r="W46" s="54"/>
      <c r="X46" s="55"/>
      <c r="Y46" s="56"/>
      <c r="Z46" s="34"/>
    </row>
    <row r="47" spans="2:26">
      <c r="B47" s="34"/>
      <c r="C47" s="49"/>
      <c r="D47" s="50"/>
      <c r="E47" s="51"/>
      <c r="F47" s="52"/>
      <c r="G47" s="52"/>
      <c r="H47" s="53"/>
      <c r="I47" s="53"/>
      <c r="J47" s="50"/>
      <c r="K47" s="54"/>
      <c r="L47" s="54"/>
      <c r="M47" s="54"/>
      <c r="N47" s="54"/>
      <c r="O47" s="50"/>
      <c r="P47" s="51"/>
      <c r="Q47" s="51"/>
      <c r="R47" s="52"/>
      <c r="S47" s="54"/>
      <c r="T47" s="50"/>
      <c r="U47" s="51"/>
      <c r="V47" s="54"/>
      <c r="W47" s="54"/>
      <c r="X47" s="55"/>
      <c r="Y47" s="56"/>
      <c r="Z47" s="34"/>
    </row>
    <row r="48" spans="2:26">
      <c r="B48" s="34"/>
      <c r="C48" s="49"/>
      <c r="D48" s="50"/>
      <c r="E48" s="51"/>
      <c r="F48" s="52"/>
      <c r="G48" s="52"/>
      <c r="H48" s="53"/>
      <c r="I48" s="53"/>
      <c r="J48" s="50"/>
      <c r="K48" s="54"/>
      <c r="L48" s="54"/>
      <c r="M48" s="54"/>
      <c r="N48" s="54"/>
      <c r="O48" s="50"/>
      <c r="P48" s="51"/>
      <c r="Q48" s="51"/>
      <c r="R48" s="52"/>
      <c r="S48" s="54"/>
      <c r="T48" s="50"/>
      <c r="U48" s="51"/>
      <c r="V48" s="54"/>
      <c r="W48" s="54"/>
      <c r="X48" s="55"/>
      <c r="Y48" s="56"/>
      <c r="Z48" s="34"/>
    </row>
    <row r="49" spans="2:26">
      <c r="B49" s="34"/>
      <c r="C49" s="49"/>
      <c r="D49" s="50"/>
      <c r="E49" s="51"/>
      <c r="F49" s="52"/>
      <c r="G49" s="52"/>
      <c r="H49" s="53"/>
      <c r="I49" s="53"/>
      <c r="J49" s="50"/>
      <c r="K49" s="54"/>
      <c r="L49" s="54"/>
      <c r="M49" s="54"/>
      <c r="N49" s="54"/>
      <c r="O49" s="50"/>
      <c r="P49" s="51"/>
      <c r="Q49" s="51"/>
      <c r="R49" s="52"/>
      <c r="S49" s="54"/>
      <c r="T49" s="50"/>
      <c r="U49" s="51"/>
      <c r="V49" s="54"/>
      <c r="W49" s="54"/>
      <c r="X49" s="55"/>
      <c r="Y49" s="56"/>
      <c r="Z49" s="34"/>
    </row>
    <row r="50" spans="2:26">
      <c r="B50" s="33"/>
      <c r="C50" s="57"/>
      <c r="D50" s="57"/>
      <c r="E50" s="57"/>
      <c r="F50" s="57"/>
      <c r="G50" s="57"/>
      <c r="H50" s="57"/>
      <c r="I50" s="57"/>
      <c r="J50" s="57"/>
      <c r="K50" s="57"/>
      <c r="L50" s="57"/>
      <c r="M50" s="57"/>
      <c r="N50" s="57"/>
      <c r="O50" s="57"/>
      <c r="P50" s="57"/>
      <c r="Q50" s="57"/>
      <c r="R50" s="57"/>
      <c r="S50" s="57"/>
      <c r="T50" s="57"/>
      <c r="U50" s="57"/>
      <c r="V50" s="57"/>
      <c r="W50" s="57"/>
      <c r="X50" s="57"/>
      <c r="Y50" s="57"/>
      <c r="Z50" s="33"/>
    </row>
    <row r="51" spans="2:26">
      <c r="B51" s="29"/>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9"/>
    </row>
    <row r="52" spans="2:26">
      <c r="B52" s="29"/>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9"/>
    </row>
    <row r="53" spans="2:26">
      <c r="B53" s="29"/>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9"/>
    </row>
    <row r="54" spans="2:26">
      <c r="B54" s="29"/>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9"/>
    </row>
    <row r="55" spans="2:26">
      <c r="B55" s="29"/>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9"/>
    </row>
    <row r="56" spans="2:26">
      <c r="B56" s="29"/>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9"/>
    </row>
    <row r="57" spans="2:26">
      <c r="B57" s="29"/>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9"/>
    </row>
    <row r="58" spans="2:26">
      <c r="B58" s="29"/>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9"/>
    </row>
    <row r="59" spans="2:26">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2:26">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2:26">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2:26">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2:26">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2:26">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2:26">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2:26">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2:26">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2:26">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2:26">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2:26">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2:26">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2:26">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2:26">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2:26">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2:26">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2:26">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2:26">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2:26">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2:26">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2:26">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2:26">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2:26">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2:26">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2:26">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2:26">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2:26">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2:26">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2:26">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2:26">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2:26">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2:26">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2:26">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2:26">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2:26">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2:26">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2:26">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2:26">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2:26">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2:26">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2:2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2:2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2:2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2:2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2:2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2:2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2:2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2:2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2:2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2:2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2:2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2:2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2:2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2:2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2:2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2:2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2:2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2:2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2:2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2:2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2:2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2:2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2:2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2:2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2:2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2:2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2:2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2:2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2:2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2:2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2:2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2:2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2:2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2:2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2:2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2:2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2:2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2:2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2:2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2:2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2:2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2:2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2:2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2:2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2:2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2:2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2:2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2:2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2:2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2:2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2:2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2:2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2:2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2:2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2:2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2:2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2:2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2:2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2:2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2:2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2:2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2:2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2:2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2:2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2:2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2:2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2:2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2:2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2:2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2:2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2:2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2:2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2:2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2:2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2:2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2:2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2:2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2:2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2:2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2:2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2:2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2:2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2:2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2:2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2:2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2:2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2:2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2:2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2:2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2:2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2:2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2:2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2:2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2:2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2:2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2:2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2:2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2:2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2:2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2:2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2:2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2:2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2:2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2:2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2:2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2:2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2:2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2:2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2:2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2:2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2:2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2:2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2:2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2:2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2:2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2:2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2:2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2:2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2:2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2:2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2:2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2:2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2:2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2:2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2:2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2:2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2:2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2:2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2:2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2:2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2:2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2:2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2:2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2:2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2:2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2:2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2:2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2:2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2:2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2:2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2:2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2:2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2:2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2:2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2:2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2:2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2:2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2:2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2:2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2:2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2:2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2:2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2:2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2:2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2:2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2:2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2:2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2:2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2:2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2:2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2:2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2:2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2:2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2:2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2:2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2:2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2:2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2:2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2:2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2:2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2:2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2:2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2:2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2:2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2:2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2:2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2:2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2:2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2:2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2:2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2:2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2:2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2:2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2:2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2:2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2:2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2:2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2:2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2:2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2:2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2:2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2:2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2:2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2:2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2:2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2:2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2:2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2:2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2:2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2:2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2:2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2:2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2:2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2:2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2:2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2:2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2:2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2:2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2:2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2:2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2:2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2:2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2:2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2:2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2:2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2:2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2:2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2:2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2:2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2:2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2:2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2:2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2:2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2:2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2:2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2:2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2:2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2:2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2:2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2:2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2:2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2:2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2:2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2:2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2:2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2:2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2:2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2:2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2:2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2:2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2:2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2:2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2:2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2:2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2:2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2:2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2:2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2:2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2:2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2:2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2:2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2:2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2:2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2:2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2:2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2:2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2:2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2:2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2:2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2:2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2:2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2:2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2:2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2:2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2:2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2:2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2:2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2:2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2:2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2:2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2:2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2:2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2:2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2:2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2:2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2:2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2:2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2:2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2:2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2:2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2:2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2:2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2:2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2:2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2:2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2:2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2:2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2:2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2:2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2:2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2:2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2:2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2:2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2:2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2:2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2:2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2:2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2:2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2:2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2:2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2:2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2:2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2:2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2:2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2:2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2:2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2:2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2:2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2:2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2:2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2:2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2:2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2:2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2:2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2:2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2:2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2:2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2:2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2:2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2:2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2:2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2:2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2:2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2:2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2:2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2:2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2:2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2:2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2:2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2:2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2:2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2:2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2:2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2:2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2:2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2:2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2:2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2:2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2:2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2:2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2:2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2:2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2:2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2:2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2:2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2:2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2:2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2:2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2:2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2:2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2:2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2:2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2:2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2:2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2:2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2:2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2:2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2:2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2:2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2:2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2:2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2:2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2:2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2:2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2:2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2:2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2:2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2:2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2:2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2:2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2:2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2:2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2:2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2:2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2:2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2:2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2:2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2:2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2:2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2:2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2:2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2:2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2:2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2:2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2:2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2:2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2:2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2:2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2:2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2:2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2:2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2:2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2:2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2:2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2:2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2:2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2:2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2:2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2:2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2:2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2:2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2:2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2:2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2:2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2:2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2:2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2:2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2:2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2:2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2:2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2:2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2:2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2:2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2:2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2:2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2:2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2:2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2:2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2:2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2:2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2:2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2:2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2:2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2:2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2:2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2:2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2:2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2:2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2:2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2:2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2:2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2:2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2:2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2:2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2:2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2:2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2:2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2:2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2:2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2:2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2:2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2:2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2:2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2:2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2:2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2:2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2:2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2:2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2:2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2:2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2:2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2:2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2:2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2:2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2:2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2:2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2:2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2:2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2:2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2:2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2:2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2:2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2:2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2:2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2:2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2:2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2:2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2:2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2:2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2:2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2:2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2:2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2:2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2:2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2:2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2:2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2:2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2:2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2:2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2:2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2:2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2:2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2:2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2:2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2:2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2:2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2:2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2:2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2:2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2:2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2:2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2:2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2:2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2:2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2:2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2:2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2:2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2:2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2:2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2:2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2:2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2:2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2:2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2:2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2:2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2:2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2:2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2:2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2:2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2:2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2:2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2:2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2:2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2:2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2:2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2:2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2:2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2:2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2:2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2:2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2:2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2:2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2:2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2:2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2:2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2:2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2:2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2:2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2:2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2:2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2:2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2:2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2:2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2:2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2:2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2:2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2:2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2:2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2:2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2:2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2:2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2:2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2:2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2:2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2:2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2:2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2:2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2:2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2:2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2:2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2:2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2:2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2:2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2:2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2:2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2:2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2:2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2:2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2:2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2:2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2:2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2:2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2:2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2:2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2:2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2:2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2:2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2:2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2:2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2:2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2:2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2:2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2:2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2:2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2:2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2:2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2:2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2:2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2:2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2:2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2:2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2:2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2:2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2:2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2:2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2:2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2:2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2:2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2:2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2:2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2:2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2:2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2:2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2:2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2:2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2:2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2:2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2:2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2:2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2:2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2:2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2:2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2:2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2:2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2:2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2:2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2:2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2:2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2:2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2:2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2:2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2:2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2:2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2:2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2:2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2:2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2:2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2:2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2:2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2:2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2:2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2:2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2:2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2:2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2:2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2:2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2:2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2:2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2:2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2:2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2:2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2:2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2:2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2:2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2:2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2:2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2:2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2:2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2:2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2:2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2:2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2:2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2:2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2:2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2:2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2:2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2:2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2:2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2:2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2:2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2:2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2:2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2:2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2:2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2:2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2:2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2:2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2:2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2:2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2:2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2:2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2:2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2:2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2:2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2:2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2:2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2:2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2:2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2:2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2:2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2:2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2:2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2:2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2:2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2:2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2:2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2:2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2:2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2:2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2:2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2:2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2:2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2:2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2:2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2:2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2:2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2:2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2:2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2:2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2:2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2:2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2:2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2:2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2:2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2:2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2:2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2:2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2:2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2:2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2:2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2:2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2:2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2:2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2:2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2:2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2:2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2:2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2:2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2:2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2:2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2:2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2:2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2:2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2:2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2:2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2:2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2:2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2:2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2:2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2:2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2:2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2:2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2:2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2:2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2:2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2:2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2:2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2:2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2:2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2:2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2:2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2:2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2:2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2:2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2:2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2:2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2:2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2:2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2:2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2:2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2:2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2:2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2:2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2:2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2:2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2:2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2:2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2:2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2:2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2:2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2:2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2:2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2:2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2:2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2:2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2:2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2:2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2:2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2:2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2:2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2:2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2:2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2:2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2:2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2:2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2:2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2:2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2:2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2:2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2:2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2:2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2:2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2:2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2:2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2:2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2:2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2:2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2:2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2:2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2:2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2:2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2:2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2:2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2:2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2:2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2:2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2:2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2:2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2:2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2:2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2:2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2:2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2:2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2:2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2:2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2:2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2:2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2:2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2:2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2:2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2:2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2:2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2:2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2:2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2:2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2:2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2:2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2:2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2:2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2:2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2:2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2:2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2:2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2:2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2:2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2:2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2:2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2:2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2:2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2:2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2:2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2:2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2:2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2:2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2:2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2:2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2:2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2:2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2:2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2:2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2:2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2:2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2:2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2:2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2:2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2:2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2:2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2:2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2:2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2:2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2:2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2:2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2:2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2:2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2:2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2:2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2:2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2:2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2:2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2:2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2:2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2:2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2:2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2:2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2:2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2:2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2:2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2:2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2:2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2:2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2:2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2:2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2:2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2:2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2:2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2:2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2:2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2:2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2:2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2:2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2:2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2:2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2:2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2:2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2:2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2:2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2:2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2:2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2:2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2:2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2:2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2:2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2:2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2:2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2:2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2:2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2:2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2:2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2:2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2:2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2:2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2:2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2:2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2:2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2:2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2:2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2:2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2:2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2:2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2:2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2:2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2:26">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row r="1002" spans="2:26">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row>
    <row r="1003" spans="2:26">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row>
    <row r="1004" spans="2:26">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row>
    <row r="1005" spans="2:26">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row>
    <row r="1006" spans="2:26">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row>
    <row r="1007" spans="2:26">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row>
    <row r="1008" spans="2:26">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row>
    <row r="1009" spans="2:26">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row>
    <row r="1010" spans="2:26">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row>
    <row r="1011" spans="2:26">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row>
    <row r="1012" spans="2:26">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row>
    <row r="1013" spans="2:26">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row>
    <row r="1014" spans="2:26">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row>
    <row r="1015" spans="2:26">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row>
    <row r="1016" spans="2:26">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row>
    <row r="1017" spans="2:26">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row>
    <row r="1018" spans="2:26">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row>
    <row r="1019" spans="2:26">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row>
    <row r="1020" spans="2:26">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row>
    <row r="1021" spans="2:26">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row>
    <row r="1022" spans="2:26">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row>
    <row r="1023" spans="2:26">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row>
    <row r="1024" spans="2:26">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row>
    <row r="1025" spans="2:26">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row>
    <row r="1026" spans="2:26">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row>
    <row r="1027" spans="2:26">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row>
    <row r="1028" spans="2:26">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row>
    <row r="1029" spans="2:26">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row>
    <row r="1030" spans="2:26">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row>
    <row r="1031" spans="2:26">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row>
    <row r="1032" spans="2:26">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row>
    <row r="1033" spans="2:26">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row>
    <row r="1034" spans="2:26">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row>
    <row r="1035" spans="2:26">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row>
    <row r="1036" spans="2:26">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row>
    <row r="1037" spans="2:26">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row>
    <row r="1038" spans="2:26">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row>
    <row r="1039" spans="2:26">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row>
    <row r="1040" spans="2:26">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row>
    <row r="1041" spans="2:26">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row>
    <row r="1042" spans="2:26">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row>
    <row r="1043" spans="2:26">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row>
    <row r="1044" spans="2:26">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row>
    <row r="1045" spans="2:2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row>
    <row r="1046" spans="2:26">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row>
    <row r="1047" spans="2:26">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row>
    <row r="1048" spans="2:26">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row>
    <row r="1049" spans="2:26">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row>
    <row r="1050" spans="2:26">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row>
    <row r="1051" spans="2:26">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row>
    <row r="1052" spans="2:26">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row>
    <row r="1053" spans="2:26">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row>
    <row r="1054" spans="2:26">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row>
    <row r="1055" spans="2:26">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row>
    <row r="1056" spans="2:26">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row>
    <row r="1057" spans="2:26">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row>
    <row r="1058" spans="2:26">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row>
    <row r="1059" spans="2:26">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row>
    <row r="1060" spans="2:26">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row>
    <row r="1061" spans="2:26">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row>
    <row r="1062" spans="2:26">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row>
    <row r="1063" spans="2:26">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row>
    <row r="1064" spans="2:26">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row>
    <row r="1065" spans="2:26">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row>
    <row r="1066" spans="2:26">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row>
    <row r="1067" spans="2:26">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row>
    <row r="1068" spans="2:26">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row>
    <row r="1069" spans="2:26">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row>
    <row r="1070" spans="2:26">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row>
    <row r="1071" spans="2:26">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row>
    <row r="1072" spans="2:26">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row>
    <row r="1073" spans="2:26">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row>
    <row r="1074" spans="2:26">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row>
    <row r="1075" spans="2:26">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row>
    <row r="1076" spans="2:26">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row>
    <row r="1077" spans="2:26">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row>
    <row r="1078" spans="2:26">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row>
    <row r="1079" spans="2:26">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row>
    <row r="1080" spans="2:26">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row>
    <row r="1081" spans="2:26">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row>
    <row r="1082" spans="2:26">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row>
    <row r="1083" spans="2:26">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row>
    <row r="1084" spans="2:26">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row>
    <row r="1085" spans="2:26">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row>
    <row r="1086" spans="2:26">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row>
    <row r="1087" spans="2:26">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row>
    <row r="1088" spans="2:26">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row>
    <row r="1089" spans="2:26">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row>
    <row r="1090" spans="2:26">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row>
    <row r="1091" spans="2:26">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row>
    <row r="1092" spans="2:26">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row>
    <row r="1093" spans="2:26">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row>
    <row r="1094" spans="2:26">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row>
    <row r="1095" spans="2:26">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row>
    <row r="1096" spans="2:26">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row>
    <row r="1097" spans="2:26">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row>
    <row r="1098" spans="2:26">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row>
    <row r="1099" spans="2:26">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row>
  </sheetData>
  <sheetProtection selectLockedCells="1"/>
  <mergeCells count="7">
    <mergeCell ref="D29:X35"/>
    <mergeCell ref="D38:X41"/>
    <mergeCell ref="B1:B3"/>
    <mergeCell ref="C1:Z3"/>
    <mergeCell ref="D10:X13"/>
    <mergeCell ref="D16:X22"/>
    <mergeCell ref="D25:X26"/>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026" r:id="rId4">
          <objectPr locked="0" defaultSize="0" r:id="rId5">
            <anchor moveWithCells="1">
              <from>
                <xdr:col>27</xdr:col>
                <xdr:colOff>95250</xdr:colOff>
                <xdr:row>36</xdr:row>
                <xdr:rowOff>142875</xdr:rowOff>
              </from>
              <to>
                <xdr:col>30</xdr:col>
                <xdr:colOff>152400</xdr:colOff>
                <xdr:row>40</xdr:row>
                <xdr:rowOff>66675</xdr:rowOff>
              </to>
            </anchor>
          </objectPr>
        </oleObject>
      </mc:Choice>
      <mc:Fallback>
        <oleObject progId="Acrobat Document" dvAspect="DVASPECT_ICON" shapeId="1026"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34"/>
  <sheetViews>
    <sheetView workbookViewId="0">
      <selection activeCell="E65" sqref="E65"/>
    </sheetView>
  </sheetViews>
  <sheetFormatPr defaultColWidth="97.140625" defaultRowHeight="15"/>
  <cols>
    <col min="1" max="1" width="28.5703125" bestFit="1" customWidth="1"/>
    <col min="2" max="2" width="26" bestFit="1" customWidth="1"/>
    <col min="3" max="3" width="7.5703125" bestFit="1" customWidth="1"/>
    <col min="4" max="4" width="5.5703125" bestFit="1" customWidth="1"/>
    <col min="5" max="5" width="20.85546875" bestFit="1" customWidth="1"/>
    <col min="6" max="6" width="21.7109375" bestFit="1" customWidth="1"/>
    <col min="7" max="7" width="16.140625" bestFit="1" customWidth="1"/>
    <col min="8" max="8" width="16.85546875" bestFit="1" customWidth="1"/>
    <col min="9" max="9" width="7" customWidth="1"/>
    <col min="10" max="10" width="33.5703125" bestFit="1" customWidth="1"/>
    <col min="11" max="11" width="19.42578125" bestFit="1" customWidth="1"/>
    <col min="12" max="12" width="93.7109375" bestFit="1" customWidth="1"/>
    <col min="13" max="13" width="4" bestFit="1" customWidth="1"/>
    <col min="14" max="14" width="4.7109375" bestFit="1" customWidth="1"/>
  </cols>
  <sheetData>
    <row r="2" spans="1:14" ht="15.75" thickBot="1">
      <c r="A2" s="1" t="s">
        <v>374</v>
      </c>
      <c r="B2" s="1" t="s">
        <v>377</v>
      </c>
      <c r="C2" s="1" t="s">
        <v>470</v>
      </c>
      <c r="J2" s="4" t="s">
        <v>400</v>
      </c>
      <c r="K2" s="2"/>
      <c r="L2" s="17" t="s">
        <v>401</v>
      </c>
      <c r="M2" s="17">
        <v>0</v>
      </c>
      <c r="N2" s="18">
        <v>0.15</v>
      </c>
    </row>
    <row r="3" spans="1:14">
      <c r="A3" t="s">
        <v>127</v>
      </c>
      <c r="B3" t="s">
        <v>378</v>
      </c>
      <c r="C3" t="s">
        <v>471</v>
      </c>
      <c r="D3" s="9" t="s">
        <v>49</v>
      </c>
      <c r="E3" s="10" t="s">
        <v>388</v>
      </c>
      <c r="F3" s="10" t="s">
        <v>389</v>
      </c>
      <c r="G3" s="10" t="s">
        <v>390</v>
      </c>
      <c r="H3" s="11" t="s">
        <v>391</v>
      </c>
      <c r="J3" s="2"/>
      <c r="K3" s="2"/>
      <c r="L3" s="2" t="s">
        <v>402</v>
      </c>
      <c r="M3" s="2">
        <v>80</v>
      </c>
      <c r="N3" s="2"/>
    </row>
    <row r="4" spans="1:14">
      <c r="A4" t="s">
        <v>128</v>
      </c>
      <c r="B4" t="s">
        <v>379</v>
      </c>
      <c r="C4" t="s">
        <v>472</v>
      </c>
      <c r="D4" s="12" t="s">
        <v>52</v>
      </c>
      <c r="E4" s="8">
        <v>1</v>
      </c>
      <c r="F4" s="8">
        <v>1</v>
      </c>
      <c r="G4" s="8">
        <v>1</v>
      </c>
      <c r="H4" s="13">
        <v>1</v>
      </c>
      <c r="J4" s="2"/>
      <c r="K4" s="2"/>
      <c r="L4" s="2" t="s">
        <v>403</v>
      </c>
      <c r="M4" s="2">
        <v>100</v>
      </c>
      <c r="N4" s="2"/>
    </row>
    <row r="5" spans="1:14" ht="15.75" thickBot="1">
      <c r="A5" t="s">
        <v>129</v>
      </c>
      <c r="D5" s="12" t="s">
        <v>54</v>
      </c>
      <c r="E5" s="8">
        <v>0.98124999999999996</v>
      </c>
      <c r="F5" s="8">
        <v>0.95</v>
      </c>
      <c r="G5" s="8">
        <v>0.95</v>
      </c>
      <c r="H5" s="13">
        <v>0.95</v>
      </c>
      <c r="J5" s="19"/>
      <c r="K5" s="20"/>
      <c r="L5" s="20"/>
      <c r="M5" s="20"/>
      <c r="N5" s="20"/>
    </row>
    <row r="6" spans="1:14">
      <c r="A6" t="s">
        <v>130</v>
      </c>
      <c r="D6" s="12" t="s">
        <v>56</v>
      </c>
      <c r="E6" s="8">
        <v>0.96250000000000002</v>
      </c>
      <c r="F6" s="8">
        <v>0.9</v>
      </c>
      <c r="G6" s="8">
        <v>0.9</v>
      </c>
      <c r="H6" s="13">
        <v>0.9</v>
      </c>
      <c r="J6" s="4" t="s">
        <v>404</v>
      </c>
      <c r="K6" s="2"/>
      <c r="L6" s="17" t="s">
        <v>405</v>
      </c>
      <c r="M6" s="17">
        <v>0</v>
      </c>
      <c r="N6" s="18">
        <v>0.1</v>
      </c>
    </row>
    <row r="7" spans="1:14">
      <c r="A7" t="s">
        <v>131</v>
      </c>
      <c r="B7" s="1" t="s">
        <v>481</v>
      </c>
      <c r="D7" s="12" t="s">
        <v>58</v>
      </c>
      <c r="E7" s="8">
        <v>0.94374999999999998</v>
      </c>
      <c r="F7" s="8">
        <v>0.85</v>
      </c>
      <c r="G7" s="8">
        <v>0.85</v>
      </c>
      <c r="H7" s="13">
        <v>0.85</v>
      </c>
      <c r="J7" s="2"/>
      <c r="K7" s="2"/>
      <c r="L7" s="17" t="s">
        <v>406</v>
      </c>
      <c r="M7" s="17">
        <v>75</v>
      </c>
      <c r="N7" s="2"/>
    </row>
    <row r="8" spans="1:14">
      <c r="A8" t="s">
        <v>132</v>
      </c>
      <c r="B8" s="22" t="s">
        <v>482</v>
      </c>
      <c r="D8" s="12" t="s">
        <v>60</v>
      </c>
      <c r="E8" s="8">
        <v>0.92500000000000004</v>
      </c>
      <c r="F8" s="8">
        <v>0.8</v>
      </c>
      <c r="G8" s="8">
        <v>0.8</v>
      </c>
      <c r="H8" s="13">
        <v>0.8</v>
      </c>
      <c r="J8" s="2"/>
      <c r="K8" s="2"/>
      <c r="L8" s="17" t="s">
        <v>407</v>
      </c>
      <c r="M8" s="17">
        <v>85</v>
      </c>
      <c r="N8" s="2"/>
    </row>
    <row r="9" spans="1:14">
      <c r="A9" t="s">
        <v>133</v>
      </c>
      <c r="B9" s="23" t="s">
        <v>483</v>
      </c>
      <c r="D9" s="12" t="s">
        <v>61</v>
      </c>
      <c r="E9" s="8">
        <v>0.90625</v>
      </c>
      <c r="F9" s="8">
        <v>0.75</v>
      </c>
      <c r="G9" s="8">
        <v>0.75</v>
      </c>
      <c r="H9" s="13">
        <v>0.75</v>
      </c>
      <c r="J9" s="2"/>
      <c r="K9" s="2"/>
      <c r="L9" s="17" t="s">
        <v>408</v>
      </c>
      <c r="M9" s="17">
        <v>100</v>
      </c>
      <c r="N9" s="2"/>
    </row>
    <row r="10" spans="1:14" ht="15.75" thickBot="1">
      <c r="A10" t="s">
        <v>134</v>
      </c>
      <c r="B10" s="24" t="s">
        <v>484</v>
      </c>
      <c r="D10" s="12" t="s">
        <v>62</v>
      </c>
      <c r="E10" s="8">
        <v>0.88749999999999996</v>
      </c>
      <c r="F10" s="8">
        <v>0.7</v>
      </c>
      <c r="G10" s="8">
        <v>0.7</v>
      </c>
      <c r="H10" s="13">
        <v>0.7</v>
      </c>
      <c r="J10" s="19"/>
      <c r="K10" s="20"/>
      <c r="L10" s="20"/>
      <c r="M10" s="20"/>
      <c r="N10" s="20"/>
    </row>
    <row r="11" spans="1:14">
      <c r="A11" t="s">
        <v>135</v>
      </c>
      <c r="D11" s="12" t="s">
        <v>63</v>
      </c>
      <c r="E11" s="8">
        <v>0.86875000000000002</v>
      </c>
      <c r="F11" s="8">
        <v>0.64999999999999991</v>
      </c>
      <c r="G11" s="8">
        <v>0.64999999999999991</v>
      </c>
      <c r="H11" s="13">
        <v>0.35</v>
      </c>
      <c r="J11" s="4" t="s">
        <v>409</v>
      </c>
      <c r="K11" s="2"/>
      <c r="L11" s="2" t="s">
        <v>410</v>
      </c>
      <c r="M11" s="2">
        <v>0</v>
      </c>
      <c r="N11" s="18">
        <v>0.1</v>
      </c>
    </row>
    <row r="12" spans="1:14">
      <c r="A12" t="s">
        <v>136</v>
      </c>
      <c r="B12" s="1" t="s">
        <v>492</v>
      </c>
      <c r="D12" s="12" t="s">
        <v>64</v>
      </c>
      <c r="E12" s="8">
        <v>0.85</v>
      </c>
      <c r="F12" s="8">
        <v>0.6</v>
      </c>
      <c r="G12" s="8">
        <v>0.6</v>
      </c>
      <c r="H12" s="13">
        <v>0</v>
      </c>
      <c r="J12" s="2"/>
      <c r="K12" s="2"/>
      <c r="L12" s="2" t="s">
        <v>411</v>
      </c>
      <c r="M12" s="2">
        <v>70</v>
      </c>
      <c r="N12" s="2"/>
    </row>
    <row r="13" spans="1:14">
      <c r="A13" t="s">
        <v>137</v>
      </c>
      <c r="B13" t="s">
        <v>493</v>
      </c>
      <c r="D13" s="12" t="s">
        <v>65</v>
      </c>
      <c r="E13" s="8">
        <v>0.83125000000000004</v>
      </c>
      <c r="F13" s="8">
        <v>0.55000000000000004</v>
      </c>
      <c r="G13" s="8">
        <v>0.55000000000000004</v>
      </c>
      <c r="H13" s="13">
        <v>0</v>
      </c>
      <c r="J13" s="2"/>
      <c r="K13" s="2"/>
      <c r="L13" s="2" t="s">
        <v>412</v>
      </c>
      <c r="M13" s="2">
        <v>85</v>
      </c>
      <c r="N13" s="2"/>
    </row>
    <row r="14" spans="1:14">
      <c r="A14" t="s">
        <v>138</v>
      </c>
      <c r="B14" t="s">
        <v>494</v>
      </c>
      <c r="D14" s="12" t="s">
        <v>384</v>
      </c>
      <c r="E14" s="8">
        <v>0.8125</v>
      </c>
      <c r="F14" s="8">
        <v>0.5</v>
      </c>
      <c r="G14" s="8">
        <v>0.5</v>
      </c>
      <c r="H14" s="13">
        <v>0</v>
      </c>
      <c r="J14" s="2"/>
      <c r="K14" s="2"/>
      <c r="L14" s="2" t="s">
        <v>413</v>
      </c>
      <c r="M14" s="2">
        <v>100</v>
      </c>
      <c r="N14" s="2"/>
    </row>
    <row r="15" spans="1:14">
      <c r="A15" t="s">
        <v>139</v>
      </c>
      <c r="B15" t="s">
        <v>496</v>
      </c>
      <c r="D15" s="12" t="s">
        <v>66</v>
      </c>
      <c r="E15" s="8">
        <v>0.79374999999999996</v>
      </c>
      <c r="F15" s="8">
        <v>0.44999999999999996</v>
      </c>
      <c r="G15" s="8">
        <v>0.44999999999999996</v>
      </c>
      <c r="H15" s="13">
        <v>0</v>
      </c>
      <c r="J15" s="2"/>
      <c r="K15" s="2"/>
      <c r="L15" s="2"/>
      <c r="M15" s="2"/>
      <c r="N15" s="2"/>
    </row>
    <row r="16" spans="1:14" ht="15.75" thickBot="1">
      <c r="A16" t="s">
        <v>140</v>
      </c>
      <c r="D16" s="12" t="s">
        <v>67</v>
      </c>
      <c r="E16" s="8">
        <v>0.77500000000000002</v>
      </c>
      <c r="F16" s="8">
        <v>0.39999999999999991</v>
      </c>
      <c r="G16" s="8">
        <v>0.39999999999999991</v>
      </c>
      <c r="H16" s="13">
        <v>0</v>
      </c>
      <c r="J16" s="19"/>
      <c r="K16" s="20"/>
      <c r="L16" s="20"/>
      <c r="M16" s="20"/>
      <c r="N16" s="20"/>
    </row>
    <row r="17" spans="1:14">
      <c r="A17" t="s">
        <v>141</v>
      </c>
      <c r="B17" s="1" t="s">
        <v>499</v>
      </c>
      <c r="D17" s="12" t="s">
        <v>68</v>
      </c>
      <c r="E17" s="8">
        <v>0.75624999999999998</v>
      </c>
      <c r="F17" s="8">
        <v>0.35</v>
      </c>
      <c r="G17" s="8">
        <v>0.35</v>
      </c>
      <c r="H17" s="13">
        <v>0</v>
      </c>
      <c r="J17" s="4" t="s">
        <v>414</v>
      </c>
      <c r="K17" s="2" t="s">
        <v>415</v>
      </c>
      <c r="L17" s="3" t="s">
        <v>410</v>
      </c>
      <c r="M17" s="21">
        <v>60</v>
      </c>
      <c r="N17" s="18">
        <v>0.1</v>
      </c>
    </row>
    <row r="18" spans="1:14">
      <c r="A18" t="s">
        <v>142</v>
      </c>
      <c r="B18" t="s">
        <v>501</v>
      </c>
      <c r="D18" s="12" t="s">
        <v>69</v>
      </c>
      <c r="E18" s="8">
        <v>0.73750000000000004</v>
      </c>
      <c r="F18" s="8">
        <v>0.29999999999999993</v>
      </c>
      <c r="G18" s="8">
        <v>0.29999999999999993</v>
      </c>
      <c r="H18" s="13">
        <v>0</v>
      </c>
      <c r="J18" s="2"/>
      <c r="K18" s="2"/>
      <c r="L18" s="3" t="s">
        <v>416</v>
      </c>
      <c r="M18" s="21">
        <v>80</v>
      </c>
      <c r="N18" s="21"/>
    </row>
    <row r="19" spans="1:14">
      <c r="A19" t="s">
        <v>143</v>
      </c>
      <c r="B19" t="s">
        <v>502</v>
      </c>
      <c r="D19" s="12" t="s">
        <v>70</v>
      </c>
      <c r="E19" s="8">
        <v>0.71875</v>
      </c>
      <c r="F19" s="8">
        <v>0.25</v>
      </c>
      <c r="G19" s="8">
        <v>0.25</v>
      </c>
      <c r="H19" s="13">
        <v>0</v>
      </c>
      <c r="J19" s="2"/>
      <c r="K19" s="2"/>
      <c r="L19" s="3" t="s">
        <v>417</v>
      </c>
      <c r="M19" s="21">
        <v>100</v>
      </c>
      <c r="N19" s="21"/>
    </row>
    <row r="20" spans="1:14" ht="15.75" thickBot="1">
      <c r="A20" t="s">
        <v>144</v>
      </c>
      <c r="D20" s="14" t="s">
        <v>71</v>
      </c>
      <c r="E20" s="15">
        <v>0.7</v>
      </c>
      <c r="F20" s="15">
        <v>0.2</v>
      </c>
      <c r="G20" s="15">
        <v>0.2</v>
      </c>
      <c r="H20" s="16">
        <v>0</v>
      </c>
      <c r="J20" s="2"/>
      <c r="K20" s="2" t="s">
        <v>418</v>
      </c>
      <c r="L20" s="3" t="s">
        <v>410</v>
      </c>
      <c r="M20" s="21">
        <v>60</v>
      </c>
      <c r="N20" s="2"/>
    </row>
    <row r="21" spans="1:14">
      <c r="A21" t="s">
        <v>145</v>
      </c>
      <c r="J21" s="2"/>
      <c r="K21" s="2"/>
      <c r="L21" s="3" t="s">
        <v>416</v>
      </c>
      <c r="M21" s="21">
        <v>80</v>
      </c>
      <c r="N21" s="2"/>
    </row>
    <row r="22" spans="1:14">
      <c r="A22" t="s">
        <v>146</v>
      </c>
      <c r="B22" s="1" t="s">
        <v>500</v>
      </c>
      <c r="E22" t="s">
        <v>512</v>
      </c>
      <c r="J22" s="2"/>
      <c r="K22" s="2"/>
      <c r="L22" s="3" t="s">
        <v>417</v>
      </c>
      <c r="M22" s="21">
        <v>100</v>
      </c>
      <c r="N22" s="2"/>
    </row>
    <row r="23" spans="1:14">
      <c r="A23" t="s">
        <v>147</v>
      </c>
      <c r="B23" s="25">
        <v>0</v>
      </c>
      <c r="E23" s="27">
        <v>100</v>
      </c>
      <c r="F23" t="s">
        <v>520</v>
      </c>
      <c r="G23" s="26"/>
      <c r="J23" s="2"/>
      <c r="K23" s="2" t="s">
        <v>419</v>
      </c>
      <c r="L23" s="3" t="s">
        <v>410</v>
      </c>
      <c r="M23" s="21">
        <v>60</v>
      </c>
      <c r="N23" s="2"/>
    </row>
    <row r="24" spans="1:14">
      <c r="A24" t="s">
        <v>148</v>
      </c>
      <c r="B24" s="25">
        <v>0.1</v>
      </c>
      <c r="E24" s="27">
        <v>99</v>
      </c>
      <c r="F24" t="s">
        <v>520</v>
      </c>
      <c r="J24" s="2"/>
      <c r="K24" s="2"/>
      <c r="L24" s="3" t="s">
        <v>416</v>
      </c>
      <c r="M24" s="21">
        <v>80</v>
      </c>
      <c r="N24" s="2"/>
    </row>
    <row r="25" spans="1:14">
      <c r="A25" t="s">
        <v>149</v>
      </c>
      <c r="B25" s="25">
        <v>0.2</v>
      </c>
      <c r="E25" s="27">
        <v>98</v>
      </c>
      <c r="F25" t="s">
        <v>520</v>
      </c>
      <c r="J25" s="2"/>
      <c r="K25" s="2"/>
      <c r="L25" s="3" t="s">
        <v>417</v>
      </c>
      <c r="M25" s="21">
        <v>100</v>
      </c>
      <c r="N25" s="2"/>
    </row>
    <row r="26" spans="1:14" ht="15.75" thickBot="1">
      <c r="A26" t="s">
        <v>150</v>
      </c>
      <c r="B26" s="25">
        <v>0.3</v>
      </c>
      <c r="E26" s="27">
        <v>97</v>
      </c>
      <c r="F26" t="s">
        <v>520</v>
      </c>
      <c r="J26" s="19"/>
      <c r="K26" s="20"/>
      <c r="L26" s="20"/>
      <c r="M26" s="20"/>
      <c r="N26" s="20"/>
    </row>
    <row r="27" spans="1:14">
      <c r="A27" t="s">
        <v>151</v>
      </c>
      <c r="B27" s="25">
        <v>0.4</v>
      </c>
      <c r="E27" s="27">
        <v>96</v>
      </c>
      <c r="F27" t="s">
        <v>361</v>
      </c>
      <c r="J27" s="4" t="s">
        <v>420</v>
      </c>
      <c r="K27" s="2"/>
      <c r="L27" s="3" t="s">
        <v>410</v>
      </c>
      <c r="M27" s="3">
        <v>0</v>
      </c>
      <c r="N27" s="18">
        <v>0.1</v>
      </c>
    </row>
    <row r="28" spans="1:14" ht="26.25">
      <c r="A28" t="s">
        <v>152</v>
      </c>
      <c r="B28" s="25">
        <v>0.5</v>
      </c>
      <c r="E28" s="27">
        <v>95</v>
      </c>
      <c r="F28" t="s">
        <v>361</v>
      </c>
      <c r="J28" s="2"/>
      <c r="K28" s="2"/>
      <c r="L28" s="17" t="s">
        <v>421</v>
      </c>
      <c r="M28" s="3">
        <v>100</v>
      </c>
      <c r="N28" s="2"/>
    </row>
    <row r="29" spans="1:14" ht="26.25">
      <c r="A29" t="s">
        <v>153</v>
      </c>
      <c r="B29" s="25">
        <v>0.6</v>
      </c>
      <c r="E29" s="27">
        <v>94</v>
      </c>
      <c r="F29" t="s">
        <v>361</v>
      </c>
      <c r="J29" s="2"/>
      <c r="K29" s="2"/>
      <c r="L29" s="17" t="s">
        <v>422</v>
      </c>
      <c r="M29" s="3">
        <v>85</v>
      </c>
      <c r="N29" s="2"/>
    </row>
    <row r="30" spans="1:14">
      <c r="A30" t="s">
        <v>154</v>
      </c>
      <c r="B30" s="25">
        <v>0.7</v>
      </c>
      <c r="E30" s="27">
        <v>93</v>
      </c>
      <c r="F30" t="s">
        <v>361</v>
      </c>
      <c r="J30" s="2"/>
      <c r="K30" s="2"/>
      <c r="L30" s="17" t="s">
        <v>423</v>
      </c>
      <c r="M30" s="3">
        <v>75</v>
      </c>
      <c r="N30" s="2"/>
    </row>
    <row r="31" spans="1:14" ht="15.75" thickBot="1">
      <c r="A31" t="s">
        <v>155</v>
      </c>
      <c r="B31" s="25">
        <v>0.8</v>
      </c>
      <c r="E31" s="27">
        <v>92</v>
      </c>
      <c r="F31" t="s">
        <v>513</v>
      </c>
      <c r="J31" s="19"/>
      <c r="K31" s="20"/>
      <c r="L31" s="20"/>
      <c r="M31" s="20"/>
      <c r="N31" s="20"/>
    </row>
    <row r="32" spans="1:14">
      <c r="A32" t="s">
        <v>156</v>
      </c>
      <c r="B32" s="25">
        <v>0.9</v>
      </c>
      <c r="E32" s="27">
        <v>91</v>
      </c>
      <c r="F32" t="s">
        <v>513</v>
      </c>
      <c r="J32" s="4" t="s">
        <v>424</v>
      </c>
      <c r="K32" s="2"/>
      <c r="L32" s="17" t="s">
        <v>410</v>
      </c>
      <c r="M32" s="17">
        <v>0</v>
      </c>
      <c r="N32" s="18">
        <v>0.15</v>
      </c>
    </row>
    <row r="33" spans="1:14">
      <c r="A33" t="s">
        <v>157</v>
      </c>
      <c r="B33" s="25">
        <v>1</v>
      </c>
      <c r="E33" s="27">
        <v>90</v>
      </c>
      <c r="F33" t="s">
        <v>513</v>
      </c>
      <c r="J33" s="2"/>
      <c r="K33" s="2"/>
      <c r="L33" s="17" t="s">
        <v>425</v>
      </c>
      <c r="M33" s="17">
        <v>80</v>
      </c>
      <c r="N33" s="2"/>
    </row>
    <row r="34" spans="1:14">
      <c r="A34" t="s">
        <v>158</v>
      </c>
      <c r="E34" s="27">
        <v>89</v>
      </c>
      <c r="F34" t="s">
        <v>514</v>
      </c>
      <c r="J34" s="2"/>
      <c r="K34" s="2"/>
      <c r="L34" s="17" t="s">
        <v>426</v>
      </c>
      <c r="M34" s="17">
        <v>90</v>
      </c>
      <c r="N34" s="2"/>
    </row>
    <row r="35" spans="1:14">
      <c r="A35" t="s">
        <v>521</v>
      </c>
      <c r="E35" s="27">
        <v>88</v>
      </c>
      <c r="F35" t="s">
        <v>514</v>
      </c>
      <c r="J35" s="2"/>
      <c r="K35" s="2"/>
      <c r="L35" s="17" t="s">
        <v>427</v>
      </c>
      <c r="M35" s="17">
        <v>100</v>
      </c>
      <c r="N35" s="2"/>
    </row>
    <row r="36" spans="1:14" ht="15.75" thickBot="1">
      <c r="A36" t="s">
        <v>159</v>
      </c>
      <c r="E36" s="27">
        <v>87</v>
      </c>
      <c r="F36" t="s">
        <v>514</v>
      </c>
      <c r="J36" s="19"/>
      <c r="K36" s="20"/>
      <c r="L36" s="20"/>
      <c r="M36" s="20"/>
      <c r="N36" s="20"/>
    </row>
    <row r="37" spans="1:14">
      <c r="A37" t="s">
        <v>160</v>
      </c>
      <c r="E37" s="27">
        <v>86</v>
      </c>
      <c r="F37" t="s">
        <v>362</v>
      </c>
      <c r="J37" s="4" t="s">
        <v>428</v>
      </c>
      <c r="K37" s="2"/>
      <c r="L37" s="2"/>
      <c r="M37" s="17">
        <v>100</v>
      </c>
      <c r="N37" s="18">
        <v>0.04</v>
      </c>
    </row>
    <row r="38" spans="1:14">
      <c r="A38" t="s">
        <v>161</v>
      </c>
      <c r="E38" s="27">
        <v>85</v>
      </c>
      <c r="F38" t="s">
        <v>362</v>
      </c>
      <c r="J38" s="4" t="s">
        <v>429</v>
      </c>
      <c r="K38" s="2"/>
      <c r="L38" s="2"/>
      <c r="M38" s="17">
        <v>100</v>
      </c>
      <c r="N38" s="18">
        <v>0.04</v>
      </c>
    </row>
    <row r="39" spans="1:14">
      <c r="A39" t="s">
        <v>162</v>
      </c>
      <c r="E39" s="27">
        <v>84</v>
      </c>
      <c r="F39" t="s">
        <v>362</v>
      </c>
      <c r="J39" s="4" t="s">
        <v>430</v>
      </c>
      <c r="K39" s="2"/>
      <c r="L39" s="2"/>
      <c r="M39" s="17">
        <v>100</v>
      </c>
      <c r="N39" s="18">
        <v>0.04</v>
      </c>
    </row>
    <row r="40" spans="1:14">
      <c r="A40" t="s">
        <v>163</v>
      </c>
      <c r="E40" s="27">
        <v>83</v>
      </c>
      <c r="F40" t="s">
        <v>362</v>
      </c>
      <c r="J40" s="4" t="s">
        <v>431</v>
      </c>
      <c r="K40" s="2"/>
      <c r="L40" s="2"/>
      <c r="M40" s="17">
        <v>100</v>
      </c>
      <c r="N40" s="18">
        <v>0.04</v>
      </c>
    </row>
    <row r="41" spans="1:14">
      <c r="A41" t="s">
        <v>164</v>
      </c>
      <c r="E41" s="27">
        <v>82</v>
      </c>
      <c r="F41" t="s">
        <v>515</v>
      </c>
      <c r="J41" s="4" t="s">
        <v>432</v>
      </c>
      <c r="K41" s="2"/>
      <c r="L41" s="2"/>
      <c r="M41" s="17">
        <v>100</v>
      </c>
      <c r="N41" s="18">
        <v>0.04</v>
      </c>
    </row>
    <row r="42" spans="1:14">
      <c r="A42" t="s">
        <v>165</v>
      </c>
      <c r="E42" s="27">
        <v>81</v>
      </c>
      <c r="F42" t="s">
        <v>515</v>
      </c>
    </row>
    <row r="43" spans="1:14">
      <c r="A43" t="s">
        <v>166</v>
      </c>
      <c r="E43" s="27">
        <v>80</v>
      </c>
      <c r="F43" t="s">
        <v>515</v>
      </c>
    </row>
    <row r="44" spans="1:14">
      <c r="A44" t="s">
        <v>167</v>
      </c>
      <c r="E44" s="27">
        <v>79</v>
      </c>
      <c r="F44" t="s">
        <v>516</v>
      </c>
    </row>
    <row r="45" spans="1:14">
      <c r="A45" t="s">
        <v>168</v>
      </c>
      <c r="E45" s="27">
        <v>78</v>
      </c>
      <c r="F45" t="s">
        <v>516</v>
      </c>
    </row>
    <row r="46" spans="1:14">
      <c r="A46" t="s">
        <v>169</v>
      </c>
      <c r="E46" s="27">
        <v>77</v>
      </c>
      <c r="F46" t="s">
        <v>516</v>
      </c>
    </row>
    <row r="47" spans="1:14">
      <c r="A47" t="s">
        <v>170</v>
      </c>
      <c r="E47" s="27">
        <v>76</v>
      </c>
      <c r="F47" t="s">
        <v>363</v>
      </c>
    </row>
    <row r="48" spans="1:14">
      <c r="A48" t="s">
        <v>171</v>
      </c>
      <c r="E48" s="27">
        <v>75</v>
      </c>
      <c r="F48" t="s">
        <v>363</v>
      </c>
    </row>
    <row r="49" spans="1:6">
      <c r="A49" t="s">
        <v>172</v>
      </c>
      <c r="E49" s="27">
        <v>74</v>
      </c>
      <c r="F49" t="s">
        <v>363</v>
      </c>
    </row>
    <row r="50" spans="1:6">
      <c r="A50" t="s">
        <v>173</v>
      </c>
      <c r="E50" s="27">
        <v>73</v>
      </c>
      <c r="F50" t="s">
        <v>363</v>
      </c>
    </row>
    <row r="51" spans="1:6">
      <c r="A51" t="s">
        <v>174</v>
      </c>
      <c r="E51" s="27">
        <v>72</v>
      </c>
      <c r="F51" t="s">
        <v>517</v>
      </c>
    </row>
    <row r="52" spans="1:6">
      <c r="A52" t="s">
        <v>175</v>
      </c>
      <c r="E52" s="27">
        <v>71</v>
      </c>
      <c r="F52" t="s">
        <v>517</v>
      </c>
    </row>
    <row r="53" spans="1:6">
      <c r="A53" t="s">
        <v>176</v>
      </c>
      <c r="E53" s="27">
        <v>70</v>
      </c>
      <c r="F53" t="s">
        <v>517</v>
      </c>
    </row>
    <row r="54" spans="1:6">
      <c r="A54" t="s">
        <v>177</v>
      </c>
      <c r="E54" s="27">
        <v>69</v>
      </c>
      <c r="F54" t="s">
        <v>518</v>
      </c>
    </row>
    <row r="55" spans="1:6">
      <c r="A55" t="s">
        <v>178</v>
      </c>
      <c r="E55" s="27">
        <v>68</v>
      </c>
      <c r="F55" t="s">
        <v>518</v>
      </c>
    </row>
    <row r="56" spans="1:6">
      <c r="A56" t="s">
        <v>179</v>
      </c>
      <c r="E56" s="27">
        <v>67</v>
      </c>
      <c r="F56" t="s">
        <v>518</v>
      </c>
    </row>
    <row r="57" spans="1:6">
      <c r="A57" t="s">
        <v>180</v>
      </c>
      <c r="E57" s="27">
        <v>66</v>
      </c>
      <c r="F57" t="s">
        <v>364</v>
      </c>
    </row>
    <row r="58" spans="1:6">
      <c r="A58" t="s">
        <v>181</v>
      </c>
      <c r="E58" s="27">
        <v>65</v>
      </c>
      <c r="F58" t="s">
        <v>364</v>
      </c>
    </row>
    <row r="59" spans="1:6">
      <c r="A59" t="s">
        <v>182</v>
      </c>
      <c r="E59" s="27">
        <v>64</v>
      </c>
      <c r="F59" t="s">
        <v>364</v>
      </c>
    </row>
    <row r="60" spans="1:6">
      <c r="A60" t="s">
        <v>183</v>
      </c>
      <c r="E60" s="27">
        <v>63</v>
      </c>
      <c r="F60" t="s">
        <v>364</v>
      </c>
    </row>
    <row r="61" spans="1:6">
      <c r="A61" t="s">
        <v>184</v>
      </c>
      <c r="E61" s="27">
        <v>62</v>
      </c>
      <c r="F61" t="s">
        <v>519</v>
      </c>
    </row>
    <row r="62" spans="1:6">
      <c r="A62" t="s">
        <v>185</v>
      </c>
      <c r="E62" s="27">
        <v>61</v>
      </c>
      <c r="F62" t="s">
        <v>519</v>
      </c>
    </row>
    <row r="63" spans="1:6">
      <c r="A63" t="s">
        <v>186</v>
      </c>
      <c r="E63" s="27">
        <v>60</v>
      </c>
      <c r="F63" t="s">
        <v>519</v>
      </c>
    </row>
    <row r="64" spans="1:6">
      <c r="A64" t="s">
        <v>187</v>
      </c>
      <c r="E64">
        <v>59</v>
      </c>
      <c r="F64" t="s">
        <v>366</v>
      </c>
    </row>
    <row r="65" spans="1:6">
      <c r="A65" t="s">
        <v>188</v>
      </c>
      <c r="E65">
        <v>58</v>
      </c>
      <c r="F65" t="s">
        <v>366</v>
      </c>
    </row>
    <row r="66" spans="1:6">
      <c r="A66" t="s">
        <v>189</v>
      </c>
      <c r="E66">
        <v>57</v>
      </c>
      <c r="F66" t="s">
        <v>366</v>
      </c>
    </row>
    <row r="67" spans="1:6">
      <c r="A67" t="s">
        <v>190</v>
      </c>
      <c r="E67">
        <v>56</v>
      </c>
      <c r="F67" t="s">
        <v>366</v>
      </c>
    </row>
    <row r="68" spans="1:6">
      <c r="A68" t="s">
        <v>191</v>
      </c>
      <c r="E68">
        <v>55</v>
      </c>
      <c r="F68" t="s">
        <v>366</v>
      </c>
    </row>
    <row r="69" spans="1:6">
      <c r="A69" t="s">
        <v>192</v>
      </c>
      <c r="E69">
        <v>54</v>
      </c>
      <c r="F69" t="s">
        <v>366</v>
      </c>
    </row>
    <row r="70" spans="1:6">
      <c r="A70" t="s">
        <v>193</v>
      </c>
      <c r="E70">
        <v>53</v>
      </c>
      <c r="F70" t="s">
        <v>366</v>
      </c>
    </row>
    <row r="71" spans="1:6">
      <c r="A71" t="s">
        <v>194</v>
      </c>
      <c r="E71">
        <v>52</v>
      </c>
      <c r="F71" t="s">
        <v>366</v>
      </c>
    </row>
    <row r="72" spans="1:6">
      <c r="A72" t="s">
        <v>195</v>
      </c>
      <c r="E72">
        <v>51</v>
      </c>
      <c r="F72" t="s">
        <v>366</v>
      </c>
    </row>
    <row r="73" spans="1:6">
      <c r="A73" t="s">
        <v>196</v>
      </c>
      <c r="E73">
        <v>50</v>
      </c>
      <c r="F73" t="s">
        <v>366</v>
      </c>
    </row>
    <row r="74" spans="1:6">
      <c r="A74" t="s">
        <v>197</v>
      </c>
      <c r="E74">
        <v>49</v>
      </c>
      <c r="F74" t="s">
        <v>366</v>
      </c>
    </row>
    <row r="75" spans="1:6">
      <c r="A75" t="s">
        <v>198</v>
      </c>
      <c r="E75">
        <v>48</v>
      </c>
      <c r="F75" t="s">
        <v>366</v>
      </c>
    </row>
    <row r="76" spans="1:6">
      <c r="A76" t="s">
        <v>199</v>
      </c>
      <c r="E76">
        <v>47</v>
      </c>
      <c r="F76" t="s">
        <v>366</v>
      </c>
    </row>
    <row r="77" spans="1:6">
      <c r="A77" t="s">
        <v>200</v>
      </c>
      <c r="E77">
        <v>46</v>
      </c>
      <c r="F77" t="s">
        <v>366</v>
      </c>
    </row>
    <row r="78" spans="1:6">
      <c r="A78" t="s">
        <v>201</v>
      </c>
      <c r="E78">
        <v>45</v>
      </c>
      <c r="F78" t="s">
        <v>366</v>
      </c>
    </row>
    <row r="79" spans="1:6">
      <c r="A79" t="s">
        <v>202</v>
      </c>
      <c r="E79">
        <v>44</v>
      </c>
      <c r="F79" t="s">
        <v>366</v>
      </c>
    </row>
    <row r="80" spans="1:6">
      <c r="A80" t="s">
        <v>203</v>
      </c>
      <c r="E80">
        <v>43</v>
      </c>
      <c r="F80" t="s">
        <v>366</v>
      </c>
    </row>
    <row r="81" spans="1:6">
      <c r="A81" t="s">
        <v>204</v>
      </c>
      <c r="E81">
        <v>42</v>
      </c>
      <c r="F81" t="s">
        <v>366</v>
      </c>
    </row>
    <row r="82" spans="1:6">
      <c r="A82" t="s">
        <v>205</v>
      </c>
      <c r="E82">
        <v>41</v>
      </c>
      <c r="F82" t="s">
        <v>366</v>
      </c>
    </row>
    <row r="83" spans="1:6">
      <c r="A83" t="s">
        <v>206</v>
      </c>
      <c r="E83">
        <v>40</v>
      </c>
      <c r="F83" t="s">
        <v>366</v>
      </c>
    </row>
    <row r="84" spans="1:6">
      <c r="A84" t="s">
        <v>207</v>
      </c>
      <c r="E84">
        <v>39</v>
      </c>
      <c r="F84" t="s">
        <v>366</v>
      </c>
    </row>
    <row r="85" spans="1:6">
      <c r="A85" t="s">
        <v>208</v>
      </c>
      <c r="E85">
        <v>38</v>
      </c>
      <c r="F85" t="s">
        <v>366</v>
      </c>
    </row>
    <row r="86" spans="1:6">
      <c r="A86" t="s">
        <v>209</v>
      </c>
      <c r="E86">
        <v>37</v>
      </c>
      <c r="F86" t="s">
        <v>366</v>
      </c>
    </row>
    <row r="87" spans="1:6">
      <c r="A87" t="s">
        <v>210</v>
      </c>
      <c r="E87">
        <v>36</v>
      </c>
      <c r="F87" t="s">
        <v>366</v>
      </c>
    </row>
    <row r="88" spans="1:6">
      <c r="A88" t="s">
        <v>211</v>
      </c>
      <c r="E88">
        <v>35</v>
      </c>
      <c r="F88" t="s">
        <v>366</v>
      </c>
    </row>
    <row r="89" spans="1:6">
      <c r="A89" t="s">
        <v>212</v>
      </c>
      <c r="E89">
        <v>34</v>
      </c>
      <c r="F89" t="s">
        <v>366</v>
      </c>
    </row>
    <row r="90" spans="1:6">
      <c r="A90" t="s">
        <v>213</v>
      </c>
      <c r="E90">
        <v>33</v>
      </c>
      <c r="F90" t="s">
        <v>366</v>
      </c>
    </row>
    <row r="91" spans="1:6">
      <c r="A91" t="s">
        <v>214</v>
      </c>
      <c r="E91">
        <v>32</v>
      </c>
      <c r="F91" t="s">
        <v>366</v>
      </c>
    </row>
    <row r="92" spans="1:6">
      <c r="A92" t="s">
        <v>215</v>
      </c>
      <c r="E92">
        <v>31</v>
      </c>
      <c r="F92" t="s">
        <v>366</v>
      </c>
    </row>
    <row r="93" spans="1:6">
      <c r="A93" t="s">
        <v>216</v>
      </c>
      <c r="E93">
        <v>30</v>
      </c>
      <c r="F93" t="s">
        <v>366</v>
      </c>
    </row>
    <row r="94" spans="1:6">
      <c r="A94" t="s">
        <v>217</v>
      </c>
      <c r="E94">
        <v>29</v>
      </c>
      <c r="F94" t="s">
        <v>366</v>
      </c>
    </row>
    <row r="95" spans="1:6">
      <c r="A95" t="s">
        <v>218</v>
      </c>
      <c r="E95">
        <v>28</v>
      </c>
      <c r="F95" t="s">
        <v>366</v>
      </c>
    </row>
    <row r="96" spans="1:6">
      <c r="A96" t="s">
        <v>219</v>
      </c>
      <c r="E96">
        <v>27</v>
      </c>
      <c r="F96" t="s">
        <v>366</v>
      </c>
    </row>
    <row r="97" spans="1:6">
      <c r="A97" t="s">
        <v>220</v>
      </c>
      <c r="E97">
        <v>26</v>
      </c>
      <c r="F97" t="s">
        <v>366</v>
      </c>
    </row>
    <row r="98" spans="1:6">
      <c r="A98" t="s">
        <v>221</v>
      </c>
      <c r="E98">
        <v>25</v>
      </c>
      <c r="F98" t="s">
        <v>366</v>
      </c>
    </row>
    <row r="99" spans="1:6">
      <c r="A99" t="s">
        <v>222</v>
      </c>
      <c r="E99">
        <v>24</v>
      </c>
      <c r="F99" t="s">
        <v>366</v>
      </c>
    </row>
    <row r="100" spans="1:6">
      <c r="A100" t="s">
        <v>223</v>
      </c>
      <c r="E100">
        <v>23</v>
      </c>
      <c r="F100" t="s">
        <v>366</v>
      </c>
    </row>
    <row r="101" spans="1:6">
      <c r="A101" t="s">
        <v>224</v>
      </c>
      <c r="E101">
        <v>22</v>
      </c>
      <c r="F101" t="s">
        <v>366</v>
      </c>
    </row>
    <row r="102" spans="1:6">
      <c r="A102" t="s">
        <v>225</v>
      </c>
      <c r="E102">
        <v>21</v>
      </c>
      <c r="F102" t="s">
        <v>366</v>
      </c>
    </row>
    <row r="103" spans="1:6">
      <c r="A103" t="s">
        <v>226</v>
      </c>
      <c r="E103">
        <v>20</v>
      </c>
      <c r="F103" t="s">
        <v>366</v>
      </c>
    </row>
    <row r="104" spans="1:6">
      <c r="A104" t="s">
        <v>227</v>
      </c>
      <c r="E104">
        <v>19</v>
      </c>
      <c r="F104" t="s">
        <v>366</v>
      </c>
    </row>
    <row r="105" spans="1:6">
      <c r="A105" t="s">
        <v>228</v>
      </c>
      <c r="E105">
        <v>18</v>
      </c>
      <c r="F105" t="s">
        <v>366</v>
      </c>
    </row>
    <row r="106" spans="1:6">
      <c r="A106" t="s">
        <v>229</v>
      </c>
      <c r="E106">
        <v>17</v>
      </c>
      <c r="F106" t="s">
        <v>366</v>
      </c>
    </row>
    <row r="107" spans="1:6">
      <c r="A107" t="s">
        <v>230</v>
      </c>
      <c r="E107">
        <v>16</v>
      </c>
      <c r="F107" t="s">
        <v>366</v>
      </c>
    </row>
    <row r="108" spans="1:6">
      <c r="A108" t="s">
        <v>231</v>
      </c>
      <c r="E108">
        <v>15</v>
      </c>
      <c r="F108" t="s">
        <v>366</v>
      </c>
    </row>
    <row r="109" spans="1:6">
      <c r="A109" t="s">
        <v>232</v>
      </c>
      <c r="E109">
        <v>14</v>
      </c>
      <c r="F109" t="s">
        <v>366</v>
      </c>
    </row>
    <row r="110" spans="1:6">
      <c r="A110" t="s">
        <v>233</v>
      </c>
      <c r="E110">
        <v>13</v>
      </c>
      <c r="F110" t="s">
        <v>366</v>
      </c>
    </row>
    <row r="111" spans="1:6">
      <c r="A111" t="s">
        <v>234</v>
      </c>
      <c r="E111">
        <v>12</v>
      </c>
      <c r="F111" t="s">
        <v>366</v>
      </c>
    </row>
    <row r="112" spans="1:6">
      <c r="A112" t="s">
        <v>235</v>
      </c>
      <c r="E112">
        <v>11</v>
      </c>
      <c r="F112" t="s">
        <v>366</v>
      </c>
    </row>
    <row r="113" spans="1:6">
      <c r="A113" t="s">
        <v>236</v>
      </c>
      <c r="E113">
        <v>10</v>
      </c>
      <c r="F113" t="s">
        <v>366</v>
      </c>
    </row>
    <row r="114" spans="1:6">
      <c r="A114" t="s">
        <v>237</v>
      </c>
      <c r="E114">
        <v>9</v>
      </c>
      <c r="F114" t="s">
        <v>366</v>
      </c>
    </row>
    <row r="115" spans="1:6">
      <c r="A115" t="s">
        <v>238</v>
      </c>
      <c r="E115">
        <v>8</v>
      </c>
      <c r="F115" t="s">
        <v>366</v>
      </c>
    </row>
    <row r="116" spans="1:6">
      <c r="A116" t="s">
        <v>239</v>
      </c>
      <c r="E116">
        <v>7</v>
      </c>
      <c r="F116" t="s">
        <v>366</v>
      </c>
    </row>
    <row r="117" spans="1:6">
      <c r="A117" t="s">
        <v>240</v>
      </c>
      <c r="E117">
        <v>6</v>
      </c>
      <c r="F117" t="s">
        <v>366</v>
      </c>
    </row>
    <row r="118" spans="1:6">
      <c r="A118" t="s">
        <v>241</v>
      </c>
      <c r="E118">
        <v>5</v>
      </c>
      <c r="F118" t="s">
        <v>366</v>
      </c>
    </row>
    <row r="119" spans="1:6">
      <c r="A119" t="s">
        <v>242</v>
      </c>
      <c r="E119">
        <v>4</v>
      </c>
      <c r="F119" t="s">
        <v>366</v>
      </c>
    </row>
    <row r="120" spans="1:6">
      <c r="A120" t="s">
        <v>243</v>
      </c>
      <c r="E120">
        <v>3</v>
      </c>
      <c r="F120" t="s">
        <v>366</v>
      </c>
    </row>
    <row r="121" spans="1:6">
      <c r="A121" t="s">
        <v>244</v>
      </c>
      <c r="E121">
        <v>2</v>
      </c>
      <c r="F121" t="s">
        <v>366</v>
      </c>
    </row>
    <row r="122" spans="1:6">
      <c r="A122" t="s">
        <v>245</v>
      </c>
      <c r="E122">
        <v>1</v>
      </c>
      <c r="F122" t="s">
        <v>366</v>
      </c>
    </row>
    <row r="123" spans="1:6">
      <c r="A123" t="s">
        <v>246</v>
      </c>
    </row>
    <row r="124" spans="1:6">
      <c r="A124" t="s">
        <v>247</v>
      </c>
    </row>
    <row r="125" spans="1:6">
      <c r="A125" t="s">
        <v>248</v>
      </c>
    </row>
    <row r="126" spans="1:6">
      <c r="A126" t="s">
        <v>249</v>
      </c>
    </row>
    <row r="127" spans="1:6">
      <c r="A127" t="s">
        <v>250</v>
      </c>
    </row>
    <row r="128" spans="1:6">
      <c r="A128" t="s">
        <v>251</v>
      </c>
    </row>
    <row r="129" spans="1:1">
      <c r="A129" t="s">
        <v>252</v>
      </c>
    </row>
    <row r="130" spans="1:1">
      <c r="A130" t="s">
        <v>253</v>
      </c>
    </row>
    <row r="131" spans="1:1">
      <c r="A131" t="s">
        <v>254</v>
      </c>
    </row>
    <row r="132" spans="1:1">
      <c r="A132" t="s">
        <v>255</v>
      </c>
    </row>
    <row r="133" spans="1:1">
      <c r="A133" t="s">
        <v>256</v>
      </c>
    </row>
    <row r="134" spans="1:1">
      <c r="A134" t="s">
        <v>257</v>
      </c>
    </row>
    <row r="135" spans="1:1">
      <c r="A135" t="s">
        <v>258</v>
      </c>
    </row>
    <row r="136" spans="1:1">
      <c r="A136" t="s">
        <v>259</v>
      </c>
    </row>
    <row r="137" spans="1:1">
      <c r="A137" t="s">
        <v>260</v>
      </c>
    </row>
    <row r="138" spans="1:1">
      <c r="A138" t="s">
        <v>261</v>
      </c>
    </row>
    <row r="139" spans="1:1">
      <c r="A139" t="s">
        <v>262</v>
      </c>
    </row>
    <row r="140" spans="1:1">
      <c r="A140" t="s">
        <v>263</v>
      </c>
    </row>
    <row r="141" spans="1:1">
      <c r="A141" t="s">
        <v>264</v>
      </c>
    </row>
    <row r="142" spans="1:1">
      <c r="A142" t="s">
        <v>265</v>
      </c>
    </row>
    <row r="143" spans="1:1">
      <c r="A143" t="s">
        <v>266</v>
      </c>
    </row>
    <row r="144" spans="1:1">
      <c r="A144" t="s">
        <v>267</v>
      </c>
    </row>
    <row r="145" spans="1:1">
      <c r="A145" t="s">
        <v>268</v>
      </c>
    </row>
    <row r="146" spans="1:1">
      <c r="A146" t="s">
        <v>269</v>
      </c>
    </row>
    <row r="147" spans="1:1">
      <c r="A147" t="s">
        <v>270</v>
      </c>
    </row>
    <row r="148" spans="1:1">
      <c r="A148" t="s">
        <v>271</v>
      </c>
    </row>
    <row r="149" spans="1:1">
      <c r="A149" t="s">
        <v>272</v>
      </c>
    </row>
    <row r="150" spans="1:1">
      <c r="A150" t="s">
        <v>273</v>
      </c>
    </row>
    <row r="151" spans="1:1">
      <c r="A151" t="s">
        <v>274</v>
      </c>
    </row>
    <row r="152" spans="1:1">
      <c r="A152" t="s">
        <v>275</v>
      </c>
    </row>
    <row r="153" spans="1:1">
      <c r="A153" t="s">
        <v>276</v>
      </c>
    </row>
    <row r="154" spans="1:1">
      <c r="A154" t="s">
        <v>277</v>
      </c>
    </row>
    <row r="155" spans="1:1">
      <c r="A155" t="s">
        <v>278</v>
      </c>
    </row>
    <row r="156" spans="1:1">
      <c r="A156" t="s">
        <v>279</v>
      </c>
    </row>
    <row r="157" spans="1:1">
      <c r="A157" t="s">
        <v>280</v>
      </c>
    </row>
    <row r="158" spans="1:1">
      <c r="A158" t="s">
        <v>281</v>
      </c>
    </row>
    <row r="159" spans="1:1">
      <c r="A159" t="s">
        <v>282</v>
      </c>
    </row>
    <row r="160" spans="1:1">
      <c r="A160" t="s">
        <v>283</v>
      </c>
    </row>
    <row r="161" spans="1:1">
      <c r="A161" t="s">
        <v>284</v>
      </c>
    </row>
    <row r="162" spans="1:1">
      <c r="A162" t="s">
        <v>285</v>
      </c>
    </row>
    <row r="163" spans="1:1">
      <c r="A163" t="s">
        <v>286</v>
      </c>
    </row>
    <row r="164" spans="1:1">
      <c r="A164" t="s">
        <v>287</v>
      </c>
    </row>
    <row r="165" spans="1:1">
      <c r="A165" t="s">
        <v>288</v>
      </c>
    </row>
    <row r="166" spans="1:1">
      <c r="A166" t="s">
        <v>289</v>
      </c>
    </row>
    <row r="167" spans="1:1">
      <c r="A167" t="s">
        <v>290</v>
      </c>
    </row>
    <row r="168" spans="1:1">
      <c r="A168" t="s">
        <v>291</v>
      </c>
    </row>
    <row r="169" spans="1:1">
      <c r="A169" t="s">
        <v>292</v>
      </c>
    </row>
    <row r="170" spans="1:1">
      <c r="A170" t="s">
        <v>293</v>
      </c>
    </row>
    <row r="171" spans="1:1">
      <c r="A171" t="s">
        <v>294</v>
      </c>
    </row>
    <row r="172" spans="1:1">
      <c r="A172" t="s">
        <v>295</v>
      </c>
    </row>
    <row r="173" spans="1:1">
      <c r="A173" t="s">
        <v>296</v>
      </c>
    </row>
    <row r="174" spans="1:1">
      <c r="A174" t="s">
        <v>297</v>
      </c>
    </row>
    <row r="175" spans="1:1">
      <c r="A175" t="s">
        <v>298</v>
      </c>
    </row>
    <row r="176" spans="1:1">
      <c r="A176" t="s">
        <v>299</v>
      </c>
    </row>
    <row r="177" spans="1:1">
      <c r="A177" t="s">
        <v>300</v>
      </c>
    </row>
    <row r="178" spans="1:1">
      <c r="A178" t="s">
        <v>301</v>
      </c>
    </row>
    <row r="179" spans="1:1">
      <c r="A179" t="s">
        <v>302</v>
      </c>
    </row>
    <row r="180" spans="1:1">
      <c r="A180" t="s">
        <v>397</v>
      </c>
    </row>
    <row r="181" spans="1:1">
      <c r="A181" t="s">
        <v>303</v>
      </c>
    </row>
    <row r="182" spans="1:1">
      <c r="A182" t="s">
        <v>304</v>
      </c>
    </row>
    <row r="183" spans="1:1">
      <c r="A183" t="s">
        <v>305</v>
      </c>
    </row>
    <row r="184" spans="1:1">
      <c r="A184" t="s">
        <v>306</v>
      </c>
    </row>
    <row r="185" spans="1:1">
      <c r="A185" t="s">
        <v>307</v>
      </c>
    </row>
    <row r="186" spans="1:1">
      <c r="A186" t="s">
        <v>308</v>
      </c>
    </row>
    <row r="187" spans="1:1">
      <c r="A187" t="s">
        <v>309</v>
      </c>
    </row>
    <row r="188" spans="1:1">
      <c r="A188" t="s">
        <v>310</v>
      </c>
    </row>
    <row r="189" spans="1:1">
      <c r="A189" t="s">
        <v>311</v>
      </c>
    </row>
    <row r="190" spans="1:1">
      <c r="A190" t="s">
        <v>312</v>
      </c>
    </row>
    <row r="191" spans="1:1">
      <c r="A191" t="s">
        <v>313</v>
      </c>
    </row>
    <row r="192" spans="1:1">
      <c r="A192" t="s">
        <v>314</v>
      </c>
    </row>
    <row r="193" spans="1:1">
      <c r="A193" t="s">
        <v>315</v>
      </c>
    </row>
    <row r="194" spans="1:1">
      <c r="A194" t="s">
        <v>316</v>
      </c>
    </row>
    <row r="195" spans="1:1">
      <c r="A195" t="s">
        <v>317</v>
      </c>
    </row>
    <row r="196" spans="1:1">
      <c r="A196" t="s">
        <v>318</v>
      </c>
    </row>
    <row r="197" spans="1:1">
      <c r="A197" t="s">
        <v>319</v>
      </c>
    </row>
    <row r="198" spans="1:1">
      <c r="A198" t="s">
        <v>320</v>
      </c>
    </row>
    <row r="199" spans="1:1">
      <c r="A199" t="s">
        <v>321</v>
      </c>
    </row>
    <row r="200" spans="1:1">
      <c r="A200" t="s">
        <v>322</v>
      </c>
    </row>
    <row r="201" spans="1:1">
      <c r="A201" t="s">
        <v>323</v>
      </c>
    </row>
    <row r="202" spans="1:1">
      <c r="A202" t="s">
        <v>324</v>
      </c>
    </row>
    <row r="203" spans="1:1">
      <c r="A203" t="s">
        <v>325</v>
      </c>
    </row>
    <row r="204" spans="1:1">
      <c r="A204" t="s">
        <v>326</v>
      </c>
    </row>
    <row r="205" spans="1:1">
      <c r="A205" t="s">
        <v>327</v>
      </c>
    </row>
    <row r="206" spans="1:1">
      <c r="A206" t="s">
        <v>328</v>
      </c>
    </row>
    <row r="207" spans="1:1">
      <c r="A207" t="s">
        <v>329</v>
      </c>
    </row>
    <row r="208" spans="1:1">
      <c r="A208" t="s">
        <v>330</v>
      </c>
    </row>
    <row r="209" spans="1:1">
      <c r="A209" t="s">
        <v>331</v>
      </c>
    </row>
    <row r="210" spans="1:1">
      <c r="A210" t="s">
        <v>332</v>
      </c>
    </row>
    <row r="211" spans="1:1">
      <c r="A211" t="s">
        <v>333</v>
      </c>
    </row>
    <row r="212" spans="1:1">
      <c r="A212" t="s">
        <v>334</v>
      </c>
    </row>
    <row r="213" spans="1:1">
      <c r="A213" t="s">
        <v>335</v>
      </c>
    </row>
    <row r="214" spans="1:1">
      <c r="A214" t="s">
        <v>336</v>
      </c>
    </row>
    <row r="215" spans="1:1">
      <c r="A215" t="s">
        <v>337</v>
      </c>
    </row>
    <row r="216" spans="1:1">
      <c r="A216" t="s">
        <v>338</v>
      </c>
    </row>
    <row r="217" spans="1:1">
      <c r="A217" t="s">
        <v>339</v>
      </c>
    </row>
    <row r="218" spans="1:1">
      <c r="A218" t="s">
        <v>340</v>
      </c>
    </row>
    <row r="219" spans="1:1">
      <c r="A219" t="s">
        <v>341</v>
      </c>
    </row>
    <row r="220" spans="1:1">
      <c r="A220" t="s">
        <v>342</v>
      </c>
    </row>
    <row r="221" spans="1:1">
      <c r="A221" t="s">
        <v>343</v>
      </c>
    </row>
    <row r="222" spans="1:1">
      <c r="A222" t="s">
        <v>344</v>
      </c>
    </row>
    <row r="223" spans="1:1">
      <c r="A223" t="s">
        <v>345</v>
      </c>
    </row>
    <row r="224" spans="1:1">
      <c r="A224" t="s">
        <v>346</v>
      </c>
    </row>
    <row r="225" spans="1:1">
      <c r="A225" t="s">
        <v>347</v>
      </c>
    </row>
    <row r="226" spans="1:1">
      <c r="A226" t="s">
        <v>348</v>
      </c>
    </row>
    <row r="227" spans="1:1">
      <c r="A227" t="s">
        <v>349</v>
      </c>
    </row>
    <row r="228" spans="1:1">
      <c r="A228" t="s">
        <v>350</v>
      </c>
    </row>
    <row r="229" spans="1:1">
      <c r="A229" t="s">
        <v>351</v>
      </c>
    </row>
    <row r="230" spans="1:1">
      <c r="A230" t="s">
        <v>352</v>
      </c>
    </row>
    <row r="231" spans="1:1">
      <c r="A231" t="s">
        <v>353</v>
      </c>
    </row>
    <row r="232" spans="1:1">
      <c r="A232" t="s">
        <v>354</v>
      </c>
    </row>
    <row r="233" spans="1:1">
      <c r="A233" t="s">
        <v>355</v>
      </c>
    </row>
    <row r="234" spans="1:1">
      <c r="A234" t="s">
        <v>356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91"/>
  <sheetViews>
    <sheetView workbookViewId="0">
      <pane ySplit="5" topLeftCell="A73" activePane="bottomLeft" state="frozen"/>
      <selection pane="bottomLeft" activeCell="D84" sqref="D84"/>
    </sheetView>
  </sheetViews>
  <sheetFormatPr defaultColWidth="9.140625" defaultRowHeight="15"/>
  <cols>
    <col min="1" max="1" width="4" style="64" customWidth="1"/>
    <col min="2" max="2" width="5.28515625" style="64" customWidth="1"/>
    <col min="3" max="3" width="77" style="138" bestFit="1" customWidth="1"/>
    <col min="4" max="4" width="57.85546875" style="139" customWidth="1"/>
    <col min="5" max="5" width="5.28515625" style="64" customWidth="1"/>
    <col min="6" max="16384" width="9.140625" style="64"/>
  </cols>
  <sheetData>
    <row r="1" spans="2:5" s="58" customFormat="1" ht="15" customHeight="1">
      <c r="B1" s="288"/>
      <c r="C1" s="287" t="s">
        <v>610</v>
      </c>
      <c r="D1" s="286"/>
      <c r="E1" s="286"/>
    </row>
    <row r="2" spans="2:5" s="58" customFormat="1" ht="15" customHeight="1">
      <c r="B2" s="288"/>
      <c r="C2" s="287"/>
      <c r="D2" s="286"/>
      <c r="E2" s="286"/>
    </row>
    <row r="3" spans="2:5" s="58" customFormat="1" ht="15" customHeight="1">
      <c r="B3" s="288"/>
      <c r="C3" s="287"/>
      <c r="D3" s="286"/>
      <c r="E3" s="286"/>
    </row>
    <row r="4" spans="2:5" s="58" customFormat="1">
      <c r="B4" s="61"/>
      <c r="C4" s="61"/>
      <c r="D4" s="61"/>
      <c r="E4" s="61"/>
    </row>
    <row r="5" spans="2:5" s="58" customFormat="1" ht="29.25" thickBot="1">
      <c r="B5" s="61"/>
      <c r="C5" s="120" t="s">
        <v>581</v>
      </c>
      <c r="D5" s="63" t="str">
        <f>Introduction!Y5</f>
        <v>Version 1.0 - October 2014</v>
      </c>
      <c r="E5" s="61"/>
    </row>
    <row r="6" spans="2:5" ht="15.75" thickBot="1">
      <c r="B6" s="61"/>
      <c r="C6" s="61"/>
      <c r="D6" s="61"/>
      <c r="E6" s="59"/>
    </row>
    <row r="7" spans="2:5" ht="16.5" thickBot="1">
      <c r="B7" s="61"/>
      <c r="C7" s="121" t="s">
        <v>523</v>
      </c>
      <c r="D7" s="122" t="s">
        <v>464</v>
      </c>
      <c r="E7" s="59"/>
    </row>
    <row r="8" spans="2:5">
      <c r="B8" s="123"/>
      <c r="C8" s="124" t="s">
        <v>433</v>
      </c>
      <c r="D8" s="140" t="s">
        <v>587</v>
      </c>
      <c r="E8" s="59"/>
    </row>
    <row r="9" spans="2:5">
      <c r="B9" s="123"/>
      <c r="C9" s="124" t="s">
        <v>436</v>
      </c>
      <c r="D9" s="141" t="s">
        <v>588</v>
      </c>
      <c r="E9" s="59"/>
    </row>
    <row r="10" spans="2:5">
      <c r="B10" s="123"/>
      <c r="C10" s="124" t="s">
        <v>434</v>
      </c>
      <c r="D10" s="141" t="s">
        <v>589</v>
      </c>
      <c r="E10" s="59"/>
    </row>
    <row r="11" spans="2:5">
      <c r="B11" s="123"/>
      <c r="C11" s="124" t="s">
        <v>380</v>
      </c>
      <c r="D11" s="141" t="s">
        <v>590</v>
      </c>
      <c r="E11" s="59"/>
    </row>
    <row r="12" spans="2:5">
      <c r="B12" s="123"/>
      <c r="C12" s="124" t="s">
        <v>435</v>
      </c>
      <c r="D12" s="141" t="s">
        <v>591</v>
      </c>
      <c r="E12" s="59"/>
    </row>
    <row r="13" spans="2:5">
      <c r="B13" s="123"/>
      <c r="C13" s="124" t="s">
        <v>399</v>
      </c>
      <c r="D13" s="142">
        <v>48206</v>
      </c>
      <c r="E13" s="59"/>
    </row>
    <row r="14" spans="2:5" ht="15.75">
      <c r="B14" s="123"/>
      <c r="C14" s="124" t="s">
        <v>375</v>
      </c>
      <c r="D14" s="143" t="s">
        <v>233</v>
      </c>
      <c r="E14" s="59"/>
    </row>
    <row r="15" spans="2:5" ht="15.75">
      <c r="B15" s="123"/>
      <c r="C15" s="124" t="s">
        <v>383</v>
      </c>
      <c r="D15" s="143" t="s">
        <v>379</v>
      </c>
      <c r="E15" s="59"/>
    </row>
    <row r="16" spans="2:5" ht="15.75">
      <c r="B16" s="123"/>
      <c r="C16" s="124" t="s">
        <v>480</v>
      </c>
      <c r="D16" s="143" t="s">
        <v>482</v>
      </c>
      <c r="E16" s="59"/>
    </row>
    <row r="17" spans="2:5">
      <c r="B17" s="123"/>
      <c r="C17" s="124" t="s">
        <v>438</v>
      </c>
      <c r="D17" s="144">
        <v>2500</v>
      </c>
      <c r="E17" s="59"/>
    </row>
    <row r="18" spans="2:5" ht="15.75" thickBot="1">
      <c r="B18" s="59"/>
      <c r="C18" s="125" t="s">
        <v>437</v>
      </c>
      <c r="D18" s="145">
        <v>20000</v>
      </c>
      <c r="E18" s="59"/>
    </row>
    <row r="19" spans="2:5" ht="15.75" thickBot="1">
      <c r="B19" s="59"/>
      <c r="C19" s="126"/>
      <c r="D19" s="127"/>
      <c r="E19" s="59"/>
    </row>
    <row r="20" spans="2:5" ht="16.5" thickBot="1">
      <c r="B20" s="59"/>
      <c r="C20" s="128" t="s">
        <v>524</v>
      </c>
      <c r="D20" s="122" t="s">
        <v>464</v>
      </c>
      <c r="E20" s="59"/>
    </row>
    <row r="21" spans="2:5" ht="15.75">
      <c r="B21" s="59"/>
      <c r="C21" s="129" t="s">
        <v>582</v>
      </c>
      <c r="D21" s="130"/>
      <c r="E21" s="59"/>
    </row>
    <row r="22" spans="2:5">
      <c r="B22" s="59"/>
      <c r="C22" s="131" t="s">
        <v>592</v>
      </c>
      <c r="D22" s="146">
        <v>2864500</v>
      </c>
      <c r="E22" s="59"/>
    </row>
    <row r="23" spans="2:5">
      <c r="B23" s="59"/>
      <c r="C23" s="131" t="s">
        <v>440</v>
      </c>
      <c r="D23" s="146">
        <v>3105430</v>
      </c>
      <c r="E23" s="59"/>
    </row>
    <row r="24" spans="2:5">
      <c r="B24" s="59"/>
      <c r="C24" s="131" t="s">
        <v>441</v>
      </c>
      <c r="D24" s="146">
        <v>2879300</v>
      </c>
      <c r="E24" s="59"/>
    </row>
    <row r="25" spans="2:5">
      <c r="B25" s="59"/>
      <c r="C25" s="131" t="s">
        <v>442</v>
      </c>
      <c r="D25" s="146">
        <v>3206399</v>
      </c>
      <c r="E25" s="59"/>
    </row>
    <row r="26" spans="2:5">
      <c r="B26" s="59"/>
      <c r="C26" s="131" t="s">
        <v>443</v>
      </c>
      <c r="D26" s="146">
        <v>1903843</v>
      </c>
      <c r="E26" s="59"/>
    </row>
    <row r="27" spans="2:5">
      <c r="B27" s="59"/>
      <c r="C27" s="131" t="s">
        <v>444</v>
      </c>
      <c r="D27" s="146">
        <v>3506256</v>
      </c>
      <c r="E27" s="59"/>
    </row>
    <row r="28" spans="2:5" ht="15" customHeight="1">
      <c r="B28" s="59"/>
      <c r="C28" s="131" t="s">
        <v>445</v>
      </c>
      <c r="D28" s="146">
        <v>2597550</v>
      </c>
      <c r="E28" s="59"/>
    </row>
    <row r="29" spans="2:5" ht="15" customHeight="1">
      <c r="B29" s="59"/>
      <c r="C29" s="131" t="s">
        <v>446</v>
      </c>
      <c r="D29" s="146">
        <v>2077226</v>
      </c>
      <c r="E29" s="59"/>
    </row>
    <row r="30" spans="2:5" ht="15" customHeight="1">
      <c r="B30" s="59"/>
      <c r="C30" s="131" t="s">
        <v>447</v>
      </c>
      <c r="D30" s="146">
        <v>2706062</v>
      </c>
      <c r="E30" s="59"/>
    </row>
    <row r="31" spans="2:5">
      <c r="B31" s="59"/>
      <c r="C31" s="131" t="s">
        <v>448</v>
      </c>
      <c r="D31" s="146">
        <v>2616638</v>
      </c>
      <c r="E31" s="59"/>
    </row>
    <row r="32" spans="2:5">
      <c r="B32" s="59"/>
      <c r="C32" s="131" t="s">
        <v>449</v>
      </c>
      <c r="D32" s="146">
        <v>1605176</v>
      </c>
      <c r="E32" s="59"/>
    </row>
    <row r="33" spans="2:5">
      <c r="B33" s="59"/>
      <c r="C33" s="131" t="s">
        <v>450</v>
      </c>
      <c r="D33" s="146">
        <v>2348757</v>
      </c>
      <c r="E33" s="59"/>
    </row>
    <row r="34" spans="2:5">
      <c r="B34" s="59"/>
      <c r="C34" s="131" t="s">
        <v>451</v>
      </c>
      <c r="D34" s="146">
        <v>3517045</v>
      </c>
      <c r="E34" s="59"/>
    </row>
    <row r="35" spans="2:5">
      <c r="B35" s="59"/>
      <c r="C35" s="131" t="s">
        <v>452</v>
      </c>
      <c r="D35" s="146">
        <v>1685075</v>
      </c>
      <c r="E35" s="59"/>
    </row>
    <row r="36" spans="2:5">
      <c r="B36" s="59"/>
      <c r="C36" s="131" t="s">
        <v>453</v>
      </c>
      <c r="D36" s="146">
        <v>1625039</v>
      </c>
      <c r="E36" s="59"/>
    </row>
    <row r="37" spans="2:5">
      <c r="B37" s="59"/>
      <c r="C37" s="131" t="s">
        <v>454</v>
      </c>
      <c r="D37" s="146">
        <v>2997208</v>
      </c>
      <c r="E37" s="59"/>
    </row>
    <row r="38" spans="2:5">
      <c r="B38" s="59"/>
      <c r="C38" s="131" t="s">
        <v>455</v>
      </c>
      <c r="D38" s="146">
        <v>3533434</v>
      </c>
      <c r="E38" s="59"/>
    </row>
    <row r="39" spans="2:5">
      <c r="B39" s="59"/>
      <c r="C39" s="131" t="s">
        <v>456</v>
      </c>
      <c r="D39" s="146">
        <v>2831520</v>
      </c>
      <c r="E39" s="59"/>
    </row>
    <row r="40" spans="2:5">
      <c r="B40" s="59"/>
      <c r="C40" s="131" t="s">
        <v>457</v>
      </c>
      <c r="D40" s="146">
        <v>3410616</v>
      </c>
      <c r="E40" s="59"/>
    </row>
    <row r="41" spans="2:5">
      <c r="B41" s="59"/>
      <c r="C41" s="131" t="s">
        <v>458</v>
      </c>
      <c r="D41" s="146">
        <v>3123427</v>
      </c>
      <c r="E41" s="59"/>
    </row>
    <row r="42" spans="2:5">
      <c r="B42" s="59"/>
      <c r="C42" s="131" t="s">
        <v>459</v>
      </c>
      <c r="D42" s="146">
        <v>3030947</v>
      </c>
      <c r="E42" s="59"/>
    </row>
    <row r="43" spans="2:5">
      <c r="B43" s="59"/>
      <c r="C43" s="131" t="s">
        <v>460</v>
      </c>
      <c r="D43" s="146">
        <v>3692341</v>
      </c>
      <c r="E43" s="59"/>
    </row>
    <row r="44" spans="2:5">
      <c r="B44" s="59"/>
      <c r="C44" s="131" t="s">
        <v>461</v>
      </c>
      <c r="D44" s="146">
        <v>3255362</v>
      </c>
      <c r="E44" s="59"/>
    </row>
    <row r="45" spans="2:5" ht="15.75" thickBot="1">
      <c r="B45" s="59"/>
      <c r="C45" s="132" t="s">
        <v>593</v>
      </c>
      <c r="D45" s="147">
        <v>2945129</v>
      </c>
      <c r="E45" s="59"/>
    </row>
    <row r="46" spans="2:5" ht="15.75" thickBot="1">
      <c r="B46" s="59"/>
      <c r="C46" s="126"/>
      <c r="D46" s="127"/>
      <c r="E46" s="59"/>
    </row>
    <row r="47" spans="2:5" ht="16.5" thickBot="1">
      <c r="B47" s="59"/>
      <c r="C47" s="128" t="s">
        <v>525</v>
      </c>
      <c r="D47" s="122" t="s">
        <v>464</v>
      </c>
      <c r="E47" s="59"/>
    </row>
    <row r="48" spans="2:5">
      <c r="B48" s="59"/>
      <c r="C48" s="133" t="s">
        <v>462</v>
      </c>
      <c r="D48" s="148" t="s">
        <v>403</v>
      </c>
      <c r="E48" s="59"/>
    </row>
    <row r="49" spans="2:5" ht="30.75" thickBot="1">
      <c r="B49" s="59"/>
      <c r="C49" s="134" t="s">
        <v>463</v>
      </c>
      <c r="D49" s="149" t="s">
        <v>406</v>
      </c>
      <c r="E49" s="59"/>
    </row>
    <row r="50" spans="2:5" ht="15.75" thickBot="1">
      <c r="B50" s="59"/>
      <c r="C50" s="135"/>
      <c r="D50" s="127"/>
      <c r="E50" s="59"/>
    </row>
    <row r="51" spans="2:5" ht="16.5" thickBot="1">
      <c r="B51" s="59"/>
      <c r="C51" s="128" t="s">
        <v>526</v>
      </c>
      <c r="D51" s="122" t="s">
        <v>464</v>
      </c>
      <c r="E51" s="59"/>
    </row>
    <row r="52" spans="2:5">
      <c r="B52" s="59"/>
      <c r="C52" s="133" t="s">
        <v>465</v>
      </c>
      <c r="D52" s="148" t="s">
        <v>410</v>
      </c>
      <c r="E52" s="59"/>
    </row>
    <row r="53" spans="2:5">
      <c r="B53" s="59"/>
      <c r="C53" s="133" t="s">
        <v>466</v>
      </c>
      <c r="D53" s="150" t="s">
        <v>410</v>
      </c>
      <c r="E53" s="59"/>
    </row>
    <row r="54" spans="2:5">
      <c r="B54" s="59"/>
      <c r="C54" s="133" t="s">
        <v>467</v>
      </c>
      <c r="D54" s="150" t="s">
        <v>410</v>
      </c>
      <c r="E54" s="59"/>
    </row>
    <row r="55" spans="2:5" ht="15.75" thickBot="1">
      <c r="B55" s="59"/>
      <c r="C55" s="134" t="s">
        <v>468</v>
      </c>
      <c r="D55" s="149" t="s">
        <v>410</v>
      </c>
      <c r="E55" s="59"/>
    </row>
    <row r="56" spans="2:5" ht="15.75" thickBot="1">
      <c r="B56" s="59"/>
      <c r="C56" s="135"/>
      <c r="D56" s="127"/>
      <c r="E56" s="59"/>
    </row>
    <row r="57" spans="2:5" ht="16.5" thickBot="1">
      <c r="B57" s="59"/>
      <c r="C57" s="128" t="s">
        <v>584</v>
      </c>
      <c r="D57" s="122" t="s">
        <v>464</v>
      </c>
      <c r="E57" s="59"/>
    </row>
    <row r="58" spans="2:5" ht="15.75" thickBot="1">
      <c r="B58" s="59"/>
      <c r="C58" s="132" t="s">
        <v>583</v>
      </c>
      <c r="D58" s="151" t="s">
        <v>423</v>
      </c>
      <c r="E58" s="59"/>
    </row>
    <row r="59" spans="2:5" ht="15.75" thickBot="1">
      <c r="B59" s="59"/>
      <c r="C59" s="135"/>
      <c r="D59" s="127"/>
      <c r="E59" s="59"/>
    </row>
    <row r="60" spans="2:5" ht="16.5" thickBot="1">
      <c r="B60" s="59"/>
      <c r="C60" s="128" t="s">
        <v>527</v>
      </c>
      <c r="D60" s="122" t="s">
        <v>464</v>
      </c>
      <c r="E60" s="59"/>
    </row>
    <row r="61" spans="2:5">
      <c r="B61" s="59"/>
      <c r="C61" s="133" t="s">
        <v>469</v>
      </c>
      <c r="D61" s="148" t="s">
        <v>471</v>
      </c>
      <c r="E61" s="59"/>
    </row>
    <row r="62" spans="2:5">
      <c r="B62" s="59"/>
      <c r="C62" s="133" t="s">
        <v>473</v>
      </c>
      <c r="D62" s="150" t="s">
        <v>471</v>
      </c>
      <c r="E62" s="59"/>
    </row>
    <row r="63" spans="2:5">
      <c r="B63" s="59"/>
      <c r="C63" s="133" t="s">
        <v>474</v>
      </c>
      <c r="D63" s="150" t="s">
        <v>471</v>
      </c>
      <c r="E63" s="59"/>
    </row>
    <row r="64" spans="2:5" ht="15.75" customHeight="1">
      <c r="B64" s="59"/>
      <c r="C64" s="133" t="s">
        <v>475</v>
      </c>
      <c r="D64" s="150" t="s">
        <v>471</v>
      </c>
      <c r="E64" s="59"/>
    </row>
    <row r="65" spans="2:5" ht="16.5" customHeight="1" thickBot="1">
      <c r="B65" s="59"/>
      <c r="C65" s="134" t="s">
        <v>476</v>
      </c>
      <c r="D65" s="149" t="s">
        <v>471</v>
      </c>
      <c r="E65" s="59"/>
    </row>
    <row r="66" spans="2:5" ht="15.75" thickBot="1">
      <c r="B66" s="59"/>
      <c r="C66" s="135"/>
      <c r="D66" s="127"/>
      <c r="E66" s="59"/>
    </row>
    <row r="67" spans="2:5" ht="16.5" thickBot="1">
      <c r="B67" s="59"/>
      <c r="C67" s="128" t="s">
        <v>528</v>
      </c>
      <c r="D67" s="122" t="s">
        <v>464</v>
      </c>
      <c r="E67" s="59"/>
    </row>
    <row r="68" spans="2:5">
      <c r="B68" s="59"/>
      <c r="C68" s="133" t="s">
        <v>477</v>
      </c>
      <c r="D68" s="152" t="s">
        <v>471</v>
      </c>
      <c r="E68" s="59"/>
    </row>
    <row r="69" spans="2:5">
      <c r="B69" s="59"/>
      <c r="C69" s="131" t="s">
        <v>508</v>
      </c>
      <c r="D69" s="153"/>
      <c r="E69" s="59"/>
    </row>
    <row r="70" spans="2:5">
      <c r="B70" s="59"/>
      <c r="C70" s="131" t="s">
        <v>479</v>
      </c>
      <c r="D70" s="154" t="s">
        <v>427</v>
      </c>
      <c r="E70" s="59"/>
    </row>
    <row r="71" spans="2:5">
      <c r="B71" s="59"/>
      <c r="C71" s="131" t="s">
        <v>478</v>
      </c>
      <c r="D71" s="155">
        <v>3</v>
      </c>
      <c r="E71" s="59"/>
    </row>
    <row r="72" spans="2:5">
      <c r="B72" s="59"/>
      <c r="C72" s="131" t="s">
        <v>546</v>
      </c>
      <c r="D72" s="155">
        <v>10</v>
      </c>
      <c r="E72" s="59"/>
    </row>
    <row r="73" spans="2:5">
      <c r="B73" s="59"/>
      <c r="C73" s="133" t="s">
        <v>479</v>
      </c>
      <c r="D73" s="154" t="s">
        <v>410</v>
      </c>
      <c r="E73" s="59"/>
    </row>
    <row r="74" spans="2:5">
      <c r="B74" s="59"/>
      <c r="C74" s="136" t="s">
        <v>487</v>
      </c>
      <c r="D74" s="154">
        <v>3200</v>
      </c>
      <c r="E74" s="59"/>
    </row>
    <row r="75" spans="2:5">
      <c r="B75" s="59"/>
      <c r="C75" s="131" t="s">
        <v>486</v>
      </c>
      <c r="D75" s="154">
        <v>3200</v>
      </c>
      <c r="E75" s="59"/>
    </row>
    <row r="76" spans="2:5">
      <c r="B76" s="59"/>
      <c r="C76" s="136" t="s">
        <v>357</v>
      </c>
      <c r="D76" s="156">
        <v>0.65</v>
      </c>
      <c r="E76" s="59"/>
    </row>
    <row r="77" spans="2:5">
      <c r="B77" s="59"/>
      <c r="C77" s="136" t="s">
        <v>544</v>
      </c>
      <c r="D77" s="154">
        <v>5</v>
      </c>
      <c r="E77" s="59"/>
    </row>
    <row r="78" spans="2:5">
      <c r="B78" s="59"/>
      <c r="C78" s="136" t="s">
        <v>545</v>
      </c>
      <c r="D78" s="157">
        <v>5.0000000000000001E-3</v>
      </c>
      <c r="E78" s="59"/>
    </row>
    <row r="79" spans="2:5">
      <c r="B79" s="59"/>
      <c r="C79" s="136" t="s">
        <v>9</v>
      </c>
      <c r="D79" s="157">
        <v>1.8200000000000001E-2</v>
      </c>
      <c r="E79" s="59"/>
    </row>
    <row r="80" spans="2:5">
      <c r="B80" s="59"/>
      <c r="C80" s="136" t="s">
        <v>358</v>
      </c>
      <c r="D80" s="157">
        <v>2.2799999999999998</v>
      </c>
      <c r="E80" s="59"/>
    </row>
    <row r="81" spans="2:5">
      <c r="B81" s="59"/>
      <c r="C81" s="136" t="s">
        <v>359</v>
      </c>
      <c r="D81" s="157">
        <v>6.87</v>
      </c>
      <c r="E81" s="59"/>
    </row>
    <row r="82" spans="2:5">
      <c r="B82" s="59"/>
      <c r="C82" s="136" t="s">
        <v>17</v>
      </c>
      <c r="D82" s="157">
        <v>0</v>
      </c>
      <c r="E82" s="59"/>
    </row>
    <row r="83" spans="2:5">
      <c r="B83" s="59"/>
      <c r="C83" s="131" t="s">
        <v>488</v>
      </c>
      <c r="D83" s="154" t="s">
        <v>471</v>
      </c>
      <c r="E83" s="59"/>
    </row>
    <row r="84" spans="2:5">
      <c r="B84" s="59"/>
      <c r="C84" s="131" t="s">
        <v>489</v>
      </c>
      <c r="D84" s="158">
        <v>1000000</v>
      </c>
      <c r="E84" s="59"/>
    </row>
    <row r="85" spans="2:5">
      <c r="B85" s="59"/>
      <c r="C85" s="131" t="s">
        <v>490</v>
      </c>
      <c r="D85" s="154" t="s">
        <v>471</v>
      </c>
      <c r="E85" s="59"/>
    </row>
    <row r="86" spans="2:5">
      <c r="B86" s="59"/>
      <c r="C86" s="131" t="s">
        <v>491</v>
      </c>
      <c r="D86" s="158">
        <v>250000</v>
      </c>
      <c r="E86" s="59"/>
    </row>
    <row r="87" spans="2:5">
      <c r="B87" s="59"/>
      <c r="C87" s="131" t="s">
        <v>495</v>
      </c>
      <c r="D87" s="154" t="s">
        <v>494</v>
      </c>
      <c r="E87" s="59"/>
    </row>
    <row r="88" spans="2:5">
      <c r="B88" s="59"/>
      <c r="C88" s="131" t="s">
        <v>498</v>
      </c>
      <c r="D88" s="159">
        <v>40000</v>
      </c>
      <c r="E88" s="59"/>
    </row>
    <row r="89" spans="2:5" ht="15.75" thickBot="1">
      <c r="B89" s="59"/>
      <c r="C89" s="132" t="s">
        <v>485</v>
      </c>
      <c r="D89" s="160" t="s">
        <v>501</v>
      </c>
      <c r="E89" s="59"/>
    </row>
    <row r="90" spans="2:5">
      <c r="B90" s="59"/>
      <c r="C90" s="137"/>
      <c r="D90" s="127"/>
      <c r="E90" s="59"/>
    </row>
    <row r="91" spans="2:5">
      <c r="B91" s="59"/>
      <c r="C91" s="137"/>
      <c r="D91" s="127"/>
      <c r="E91" s="59"/>
    </row>
  </sheetData>
  <sheetProtection sheet="1" objects="1" scenarios="1" selectLockedCells="1"/>
  <mergeCells count="4">
    <mergeCell ref="D1:D3"/>
    <mergeCell ref="E1:E3"/>
    <mergeCell ref="C1:C3"/>
    <mergeCell ref="B1:B3"/>
  </mergeCells>
  <dataValidations count="1">
    <dataValidation type="decimal" allowBlank="1" showInputMessage="1" showErrorMessage="1" sqref="D71:D72">
      <formula1>0</formula1>
      <formula2>100</formula2>
    </dataValidation>
  </dataValidations>
  <pageMargins left="0.7" right="0.7" top="0.75" bottom="0.75" header="0.3" footer="0.3"/>
  <pageSetup orientation="portrait" r:id="rId1"/>
  <ignoredErrors>
    <ignoredError sqref="D5" unlocked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'7.Lists'!$B$3:$B$4</xm:f>
          </x14:formula1>
          <xm:sqref>D15</xm:sqref>
        </x14:dataValidation>
        <x14:dataValidation type="list" allowBlank="1" showInputMessage="1" showErrorMessage="1">
          <x14:formula1>
            <xm:f>'7.Lists'!$A$3:$A$234</xm:f>
          </x14:formula1>
          <xm:sqref>D14</xm:sqref>
        </x14:dataValidation>
        <x14:dataValidation type="list" allowBlank="1" showInputMessage="1" showErrorMessage="1">
          <x14:formula1>
            <xm:f>'7.Lists'!$C$3:$C$4</xm:f>
          </x14:formula1>
          <xm:sqref>D85 D68 D83 D61:D65</xm:sqref>
        </x14:dataValidation>
        <x14:dataValidation type="list" allowBlank="1" showInputMessage="1" showErrorMessage="1">
          <x14:formula1>
            <xm:f>'7.Lists'!$B$8:$B$10</xm:f>
          </x14:formula1>
          <xm:sqref>D16</xm:sqref>
        </x14:dataValidation>
        <x14:dataValidation type="list" allowBlank="1" showInputMessage="1" showErrorMessage="1">
          <x14:formula1>
            <xm:f>'7.Lists'!$B$13:$B$15</xm:f>
          </x14:formula1>
          <xm:sqref>D87</xm:sqref>
        </x14:dataValidation>
        <x14:dataValidation type="list" allowBlank="1" showInputMessage="1" showErrorMessage="1">
          <x14:formula1>
            <xm:f>'7.Lists'!$B$18:$B$19</xm:f>
          </x14:formula1>
          <xm:sqref>D89</xm:sqref>
        </x14:dataValidation>
        <x14:dataValidation type="list" allowBlank="1" showInputMessage="1" showErrorMessage="1">
          <x14:formula1>
            <xm:f>'7.Lists'!$L$2:$L$4</xm:f>
          </x14:formula1>
          <xm:sqref>D48</xm:sqref>
        </x14:dataValidation>
        <x14:dataValidation type="list" allowBlank="1" showInputMessage="1" showErrorMessage="1">
          <x14:formula1>
            <xm:f>'7.Lists'!$L$6:$L$9</xm:f>
          </x14:formula1>
          <xm:sqref>D49</xm:sqref>
        </x14:dataValidation>
        <x14:dataValidation type="list" allowBlank="1" showInputMessage="1" showErrorMessage="1">
          <x14:formula1>
            <xm:f>'7.Lists'!$L$11:$L$14</xm:f>
          </x14:formula1>
          <xm:sqref>D52</xm:sqref>
        </x14:dataValidation>
        <x14:dataValidation type="list" allowBlank="1" showInputMessage="1" showErrorMessage="1">
          <x14:formula1>
            <xm:f>'7.Lists'!$L$17:$L$19</xm:f>
          </x14:formula1>
          <xm:sqref>D53</xm:sqref>
        </x14:dataValidation>
        <x14:dataValidation type="list" allowBlank="1" showInputMessage="1" showErrorMessage="1">
          <x14:formula1>
            <xm:f>'7.Lists'!$L$20:$L$22</xm:f>
          </x14:formula1>
          <xm:sqref>D54</xm:sqref>
        </x14:dataValidation>
        <x14:dataValidation type="list" allowBlank="1" showInputMessage="1" showErrorMessage="1">
          <x14:formula1>
            <xm:f>'7.Lists'!$L$23:$L$25</xm:f>
          </x14:formula1>
          <xm:sqref>D55</xm:sqref>
        </x14:dataValidation>
        <x14:dataValidation type="list" allowBlank="1" showInputMessage="1" showErrorMessage="1">
          <x14:formula1>
            <xm:f>'7.Lists'!$L$27:$L$30</xm:f>
          </x14:formula1>
          <xm:sqref>D58</xm:sqref>
        </x14:dataValidation>
        <x14:dataValidation type="list" allowBlank="1" showInputMessage="1" showErrorMessage="1">
          <x14:formula1>
            <xm:f>'7.Lists'!$L$32:$L$35</xm:f>
          </x14:formula1>
          <xm:sqref>D73 D70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92"/>
  <sheetViews>
    <sheetView workbookViewId="0">
      <pane ySplit="5" topLeftCell="A6" activePane="bottomLeft" state="frozen"/>
      <selection pane="bottomLeft" activeCell="C9" sqref="C9"/>
    </sheetView>
  </sheetViews>
  <sheetFormatPr defaultColWidth="9.140625" defaultRowHeight="15"/>
  <cols>
    <col min="1" max="1" width="4" style="64" customWidth="1"/>
    <col min="2" max="2" width="5.28515625" style="64" customWidth="1"/>
    <col min="3" max="3" width="77" style="58" bestFit="1" customWidth="1"/>
    <col min="4" max="4" width="7.5703125" style="58" bestFit="1" customWidth="1"/>
    <col min="5" max="5" width="21.42578125" style="58" bestFit="1" customWidth="1"/>
    <col min="6" max="6" width="15.5703125" style="58" bestFit="1" customWidth="1"/>
    <col min="7" max="7" width="5.28515625" style="64" customWidth="1"/>
    <col min="8" max="9" width="2.7109375" style="58" customWidth="1"/>
    <col min="10" max="16384" width="9.140625" style="58"/>
  </cols>
  <sheetData>
    <row r="1" spans="1:7" ht="15" customHeight="1">
      <c r="A1" s="58"/>
      <c r="B1" s="288"/>
      <c r="C1" s="287" t="s">
        <v>610</v>
      </c>
      <c r="D1" s="286"/>
      <c r="E1" s="286"/>
      <c r="F1" s="286"/>
      <c r="G1" s="286"/>
    </row>
    <row r="2" spans="1:7" ht="15" customHeight="1">
      <c r="A2" s="58"/>
      <c r="B2" s="288"/>
      <c r="C2" s="287"/>
      <c r="D2" s="286"/>
      <c r="E2" s="286"/>
      <c r="F2" s="286"/>
      <c r="G2" s="286"/>
    </row>
    <row r="3" spans="1:7" ht="15" customHeight="1">
      <c r="A3" s="58"/>
      <c r="B3" s="288"/>
      <c r="C3" s="287"/>
      <c r="D3" s="286"/>
      <c r="E3" s="286"/>
      <c r="F3" s="286"/>
      <c r="G3" s="286"/>
    </row>
    <row r="4" spans="1:7">
      <c r="A4" s="58"/>
      <c r="B4" s="61"/>
      <c r="C4" s="61"/>
      <c r="D4" s="61"/>
      <c r="E4" s="61"/>
      <c r="F4" s="61"/>
      <c r="G4" s="61"/>
    </row>
    <row r="5" spans="1:7" ht="29.25" thickBot="1">
      <c r="A5" s="58"/>
      <c r="B5" s="61"/>
      <c r="C5" s="120" t="s">
        <v>586</v>
      </c>
      <c r="D5" s="120"/>
      <c r="E5" s="120"/>
      <c r="F5" s="63" t="str">
        <f>Introduction!Y5</f>
        <v>Version 1.0 - October 2014</v>
      </c>
      <c r="G5" s="61"/>
    </row>
    <row r="6" spans="1:7" s="64" customFormat="1" ht="15.75" thickBot="1">
      <c r="B6" s="61"/>
      <c r="C6" s="61"/>
      <c r="D6" s="61"/>
      <c r="E6" s="61"/>
      <c r="F6" s="59"/>
      <c r="G6" s="59"/>
    </row>
    <row r="7" spans="1:7" ht="23.25">
      <c r="B7" s="61"/>
      <c r="C7" s="289" t="s">
        <v>529</v>
      </c>
      <c r="D7" s="290"/>
      <c r="E7" s="290"/>
      <c r="F7" s="291"/>
      <c r="G7" s="59"/>
    </row>
    <row r="8" spans="1:7" ht="18.75">
      <c r="B8" s="123"/>
      <c r="C8" s="161" t="s">
        <v>531</v>
      </c>
      <c r="D8" s="162"/>
      <c r="E8" s="163">
        <f>INT(SUM(F42:F55))</f>
        <v>80</v>
      </c>
      <c r="F8" s="164"/>
      <c r="G8" s="59"/>
    </row>
    <row r="9" spans="1:7" ht="18.75">
      <c r="B9" s="123"/>
      <c r="C9" s="161" t="s">
        <v>530</v>
      </c>
      <c r="D9" s="162"/>
      <c r="E9" s="165" t="str">
        <f>VLOOKUP(E8,'7.Lists'!E23:F63,2,FALSE)</f>
        <v>B-</v>
      </c>
      <c r="F9" s="164"/>
      <c r="G9" s="59"/>
    </row>
    <row r="10" spans="1:7">
      <c r="B10" s="123"/>
      <c r="C10" s="166"/>
      <c r="D10" s="167"/>
      <c r="E10" s="167"/>
      <c r="F10" s="168"/>
      <c r="G10" s="59"/>
    </row>
    <row r="11" spans="1:7" ht="18.75">
      <c r="B11" s="123"/>
      <c r="C11" s="169" t="s">
        <v>381</v>
      </c>
      <c r="D11" s="170"/>
      <c r="E11" s="167"/>
      <c r="F11" s="168"/>
      <c r="G11" s="59"/>
    </row>
    <row r="12" spans="1:7" ht="18.75">
      <c r="B12" s="123"/>
      <c r="C12" s="171" t="s">
        <v>433</v>
      </c>
      <c r="D12" s="172"/>
      <c r="E12" s="173" t="str">
        <f>Water_Scorecard_Inputs!D8</f>
        <v>Joe Manager</v>
      </c>
      <c r="F12" s="168"/>
      <c r="G12" s="59"/>
    </row>
    <row r="13" spans="1:7" ht="18.75">
      <c r="B13" s="123"/>
      <c r="C13" s="171" t="s">
        <v>436</v>
      </c>
      <c r="D13" s="172"/>
      <c r="E13" s="173" t="str">
        <f>Water_Scorecard_Inputs!D9</f>
        <v>Headquarters Tower</v>
      </c>
      <c r="F13" s="168"/>
      <c r="G13" s="59"/>
    </row>
    <row r="14" spans="1:7" ht="18.75">
      <c r="B14" s="123"/>
      <c r="C14" s="171" t="s">
        <v>434</v>
      </c>
      <c r="D14" s="172"/>
      <c r="E14" s="173" t="str">
        <f>Water_Scorecard_Inputs!D10</f>
        <v>123 Main St.</v>
      </c>
      <c r="F14" s="168"/>
      <c r="G14" s="59"/>
    </row>
    <row r="15" spans="1:7" ht="18.75">
      <c r="B15" s="123"/>
      <c r="C15" s="171" t="s">
        <v>380</v>
      </c>
      <c r="D15" s="172"/>
      <c r="E15" s="173" t="str">
        <f>Water_Scorecard_Inputs!D11</f>
        <v>Detroit</v>
      </c>
      <c r="F15" s="168"/>
      <c r="G15" s="59"/>
    </row>
    <row r="16" spans="1:7" ht="18.75">
      <c r="B16" s="123"/>
      <c r="C16" s="171" t="s">
        <v>435</v>
      </c>
      <c r="D16" s="172"/>
      <c r="E16" s="173" t="str">
        <f>Water_Scorecard_Inputs!D12</f>
        <v>MI</v>
      </c>
      <c r="F16" s="168"/>
      <c r="G16" s="59"/>
    </row>
    <row r="17" spans="2:7" ht="18.75">
      <c r="B17" s="123"/>
      <c r="C17" s="171" t="s">
        <v>399</v>
      </c>
      <c r="D17" s="172"/>
      <c r="E17" s="173">
        <f>Water_Scorecard_Inputs!D13</f>
        <v>48206</v>
      </c>
      <c r="F17" s="168"/>
      <c r="G17" s="59"/>
    </row>
    <row r="18" spans="2:7">
      <c r="B18" s="59"/>
      <c r="C18" s="166"/>
      <c r="D18" s="167"/>
      <c r="E18" s="167"/>
      <c r="F18" s="168"/>
      <c r="G18" s="59"/>
    </row>
    <row r="19" spans="2:7">
      <c r="B19" s="59"/>
      <c r="C19" s="166"/>
      <c r="D19" s="167"/>
      <c r="E19" s="167"/>
      <c r="F19" s="168"/>
      <c r="G19" s="59"/>
    </row>
    <row r="20" spans="2:7">
      <c r="B20" s="59"/>
      <c r="C20" s="166"/>
      <c r="D20" s="167"/>
      <c r="E20" s="167"/>
      <c r="F20" s="168"/>
      <c r="G20" s="59"/>
    </row>
    <row r="21" spans="2:7">
      <c r="B21" s="59"/>
      <c r="C21" s="166"/>
      <c r="D21" s="167"/>
      <c r="E21" s="167"/>
      <c r="F21" s="168"/>
      <c r="G21" s="59"/>
    </row>
    <row r="22" spans="2:7">
      <c r="B22" s="59"/>
      <c r="C22" s="166"/>
      <c r="D22" s="167"/>
      <c r="E22" s="167"/>
      <c r="F22" s="168"/>
      <c r="G22" s="59"/>
    </row>
    <row r="23" spans="2:7">
      <c r="B23" s="59"/>
      <c r="C23" s="166"/>
      <c r="D23" s="167"/>
      <c r="E23" s="167"/>
      <c r="F23" s="168"/>
      <c r="G23" s="59"/>
    </row>
    <row r="24" spans="2:7">
      <c r="B24" s="59"/>
      <c r="C24" s="166"/>
      <c r="D24" s="167"/>
      <c r="E24" s="167"/>
      <c r="F24" s="168"/>
      <c r="G24" s="59"/>
    </row>
    <row r="25" spans="2:7">
      <c r="B25" s="59"/>
      <c r="C25" s="166"/>
      <c r="D25" s="167"/>
      <c r="E25" s="167"/>
      <c r="F25" s="168"/>
      <c r="G25" s="59"/>
    </row>
    <row r="26" spans="2:7">
      <c r="B26" s="59"/>
      <c r="C26" s="166"/>
      <c r="D26" s="167"/>
      <c r="E26" s="167"/>
      <c r="F26" s="168"/>
      <c r="G26" s="59"/>
    </row>
    <row r="27" spans="2:7">
      <c r="B27" s="59"/>
      <c r="C27" s="166"/>
      <c r="D27" s="167"/>
      <c r="E27" s="167"/>
      <c r="F27" s="168"/>
      <c r="G27" s="59"/>
    </row>
    <row r="28" spans="2:7">
      <c r="B28" s="59"/>
      <c r="C28" s="166"/>
      <c r="D28" s="167"/>
      <c r="E28" s="167"/>
      <c r="F28" s="168"/>
      <c r="G28" s="59"/>
    </row>
    <row r="29" spans="2:7">
      <c r="B29" s="59"/>
      <c r="C29" s="166"/>
      <c r="D29" s="167"/>
      <c r="E29" s="167"/>
      <c r="F29" s="168"/>
      <c r="G29" s="59"/>
    </row>
    <row r="30" spans="2:7">
      <c r="B30" s="59"/>
      <c r="C30" s="166"/>
      <c r="D30" s="167"/>
      <c r="E30" s="167"/>
      <c r="F30" s="168"/>
      <c r="G30" s="59"/>
    </row>
    <row r="31" spans="2:7">
      <c r="B31" s="59"/>
      <c r="C31" s="166"/>
      <c r="D31" s="167"/>
      <c r="E31" s="167"/>
      <c r="F31" s="168"/>
      <c r="G31" s="59"/>
    </row>
    <row r="32" spans="2:7">
      <c r="B32" s="59"/>
      <c r="C32" s="166"/>
      <c r="D32" s="167"/>
      <c r="E32" s="167"/>
      <c r="F32" s="168"/>
      <c r="G32" s="59"/>
    </row>
    <row r="33" spans="2:7">
      <c r="B33" s="59"/>
      <c r="C33" s="166"/>
      <c r="D33" s="167"/>
      <c r="E33" s="167"/>
      <c r="F33" s="168"/>
      <c r="G33" s="59"/>
    </row>
    <row r="34" spans="2:7">
      <c r="B34" s="59"/>
      <c r="C34" s="166"/>
      <c r="D34" s="167"/>
      <c r="E34" s="167"/>
      <c r="F34" s="168"/>
      <c r="G34" s="59"/>
    </row>
    <row r="35" spans="2:7">
      <c r="B35" s="59"/>
      <c r="C35" s="166"/>
      <c r="D35" s="167"/>
      <c r="E35" s="167"/>
      <c r="F35" s="168"/>
      <c r="G35" s="59"/>
    </row>
    <row r="36" spans="2:7">
      <c r="B36" s="59"/>
      <c r="C36" s="166"/>
      <c r="D36" s="167"/>
      <c r="E36" s="167"/>
      <c r="F36" s="168"/>
      <c r="G36" s="59"/>
    </row>
    <row r="37" spans="2:7">
      <c r="B37" s="59"/>
      <c r="C37" s="166"/>
      <c r="D37" s="167"/>
      <c r="E37" s="167"/>
      <c r="F37" s="168"/>
      <c r="G37" s="59"/>
    </row>
    <row r="38" spans="2:7">
      <c r="B38" s="59"/>
      <c r="C38" s="166"/>
      <c r="D38" s="167"/>
      <c r="E38" s="167"/>
      <c r="F38" s="168"/>
      <c r="G38" s="59"/>
    </row>
    <row r="39" spans="2:7" ht="15.75" thickBot="1">
      <c r="B39" s="59"/>
      <c r="C39" s="174"/>
      <c r="D39" s="175"/>
      <c r="E39" s="175"/>
      <c r="F39" s="176"/>
      <c r="G39" s="59"/>
    </row>
    <row r="40" spans="2:7" ht="15.75" thickBot="1">
      <c r="B40" s="59"/>
      <c r="C40" s="177"/>
      <c r="D40" s="177"/>
      <c r="E40" s="177"/>
      <c r="F40" s="177"/>
      <c r="G40" s="59"/>
    </row>
    <row r="41" spans="2:7">
      <c r="B41" s="59"/>
      <c r="C41" s="178"/>
      <c r="D41" s="179" t="s">
        <v>506</v>
      </c>
      <c r="E41" s="179" t="s">
        <v>509</v>
      </c>
      <c r="F41" s="180" t="s">
        <v>511</v>
      </c>
      <c r="G41" s="59"/>
    </row>
    <row r="42" spans="2:7">
      <c r="B42" s="59"/>
      <c r="C42" s="181" t="s">
        <v>439</v>
      </c>
      <c r="D42" s="182">
        <v>0.1</v>
      </c>
      <c r="E42" s="183">
        <f>IF(SUM(Water_Scorecard_Inputs!D22:D33)&lt;SUM(Water_Scorecard_Inputs!D34:D45),100,0)</f>
        <v>100</v>
      </c>
      <c r="F42" s="184">
        <f>E42*D42</f>
        <v>10</v>
      </c>
      <c r="G42" s="59"/>
    </row>
    <row r="43" spans="2:7">
      <c r="B43" s="59"/>
      <c r="C43" s="181" t="s">
        <v>400</v>
      </c>
      <c r="D43" s="182">
        <v>0.15</v>
      </c>
      <c r="E43" s="183">
        <f>VLOOKUP(Water_Scorecard_Inputs!D48,Water_Audit,2,FALSE)</f>
        <v>100</v>
      </c>
      <c r="F43" s="184">
        <f t="shared" ref="F43:F55" si="0">E43*D43</f>
        <v>15</v>
      </c>
      <c r="G43" s="59"/>
    </row>
    <row r="44" spans="2:7">
      <c r="B44" s="59"/>
      <c r="C44" s="181" t="s">
        <v>505</v>
      </c>
      <c r="D44" s="182">
        <v>0.1</v>
      </c>
      <c r="E44" s="183">
        <f>VLOOKUP(Water_Scorecard_Inputs!D49,Projects_from_Audit,2,FALSE)</f>
        <v>75</v>
      </c>
      <c r="F44" s="184">
        <f t="shared" si="0"/>
        <v>7.5</v>
      </c>
      <c r="G44" s="59"/>
    </row>
    <row r="45" spans="2:7">
      <c r="B45" s="59"/>
      <c r="C45" s="181" t="s">
        <v>409</v>
      </c>
      <c r="D45" s="182">
        <v>0.1</v>
      </c>
      <c r="E45" s="183">
        <f>VLOOKUP(Water_Scorecard_Inputs!D52,Faucet_Aerators,2,FALSE)</f>
        <v>0</v>
      </c>
      <c r="F45" s="184">
        <f t="shared" si="0"/>
        <v>0</v>
      </c>
      <c r="G45" s="59"/>
    </row>
    <row r="46" spans="2:7">
      <c r="B46" s="59"/>
      <c r="C46" s="185" t="s">
        <v>532</v>
      </c>
      <c r="D46" s="182">
        <v>3.3300000000000003E-2</v>
      </c>
      <c r="E46" s="183">
        <f>VLOOKUP(Water_Scorecard_Inputs!D53,Low_Flow,2,FALSE)</f>
        <v>60</v>
      </c>
      <c r="F46" s="184">
        <f t="shared" si="0"/>
        <v>1.9980000000000002</v>
      </c>
      <c r="G46" s="59"/>
    </row>
    <row r="47" spans="2:7">
      <c r="B47" s="59"/>
      <c r="C47" s="185" t="s">
        <v>533</v>
      </c>
      <c r="D47" s="182">
        <v>3.3300000000000003E-2</v>
      </c>
      <c r="E47" s="183">
        <f>VLOOKUP(Water_Scorecard_Inputs!D54,Ultra_Low,2,FALSE)</f>
        <v>60</v>
      </c>
      <c r="F47" s="184">
        <f t="shared" si="0"/>
        <v>1.9980000000000002</v>
      </c>
      <c r="G47" s="59"/>
    </row>
    <row r="48" spans="2:7">
      <c r="B48" s="59"/>
      <c r="C48" s="185" t="s">
        <v>534</v>
      </c>
      <c r="D48" s="182">
        <v>3.3300000000000003E-2</v>
      </c>
      <c r="E48" s="183">
        <f>VLOOKUP(Water_Scorecard_Inputs!D55,Auto_Control,2,FALSE)</f>
        <v>60</v>
      </c>
      <c r="F48" s="184">
        <f t="shared" si="0"/>
        <v>1.9980000000000002</v>
      </c>
      <c r="G48" s="59"/>
    </row>
    <row r="49" spans="2:7">
      <c r="B49" s="59"/>
      <c r="C49" s="185" t="s">
        <v>420</v>
      </c>
      <c r="D49" s="182">
        <v>0.1</v>
      </c>
      <c r="E49" s="183">
        <f>VLOOKUP(Water_Scorecard_Inputs!D58,Landscape,2,FALSE)</f>
        <v>75</v>
      </c>
      <c r="F49" s="184">
        <f t="shared" si="0"/>
        <v>7.5</v>
      </c>
      <c r="G49" s="59"/>
    </row>
    <row r="50" spans="2:7">
      <c r="B50" s="59"/>
      <c r="C50" s="185" t="s">
        <v>469</v>
      </c>
      <c r="D50" s="182">
        <v>0.04</v>
      </c>
      <c r="E50" s="183">
        <f>IF(Water_Scorecard_Inputs!D61="Yes",100,0)</f>
        <v>100</v>
      </c>
      <c r="F50" s="184">
        <f t="shared" si="0"/>
        <v>4</v>
      </c>
      <c r="G50" s="59"/>
    </row>
    <row r="51" spans="2:7">
      <c r="B51" s="59"/>
      <c r="C51" s="185" t="s">
        <v>473</v>
      </c>
      <c r="D51" s="182">
        <v>0.04</v>
      </c>
      <c r="E51" s="183">
        <f>IF(Water_Scorecard_Inputs!D62="Yes",100,0)</f>
        <v>100</v>
      </c>
      <c r="F51" s="184">
        <f t="shared" si="0"/>
        <v>4</v>
      </c>
      <c r="G51" s="59"/>
    </row>
    <row r="52" spans="2:7">
      <c r="B52" s="59"/>
      <c r="C52" s="185" t="s">
        <v>474</v>
      </c>
      <c r="D52" s="182">
        <v>0.04</v>
      </c>
      <c r="E52" s="183">
        <f>IF(Water_Scorecard_Inputs!D63="Yes",100,0)</f>
        <v>100</v>
      </c>
      <c r="F52" s="184">
        <f t="shared" si="0"/>
        <v>4</v>
      </c>
      <c r="G52" s="59"/>
    </row>
    <row r="53" spans="2:7">
      <c r="B53" s="59"/>
      <c r="C53" s="185" t="s">
        <v>475</v>
      </c>
      <c r="D53" s="182">
        <v>0.04</v>
      </c>
      <c r="E53" s="183">
        <f>IF(Water_Scorecard_Inputs!D64="Yes",100,0)</f>
        <v>100</v>
      </c>
      <c r="F53" s="184">
        <f t="shared" si="0"/>
        <v>4</v>
      </c>
      <c r="G53" s="59"/>
    </row>
    <row r="54" spans="2:7">
      <c r="B54" s="59"/>
      <c r="C54" s="185" t="s">
        <v>476</v>
      </c>
      <c r="D54" s="182">
        <v>0.04</v>
      </c>
      <c r="E54" s="183">
        <f>IF(Water_Scorecard_Inputs!D65="Yes",100,0)</f>
        <v>100</v>
      </c>
      <c r="F54" s="184">
        <f t="shared" si="0"/>
        <v>4</v>
      </c>
      <c r="G54" s="59"/>
    </row>
    <row r="55" spans="2:7" ht="15.75" thickBot="1">
      <c r="B55" s="59"/>
      <c r="C55" s="186" t="s">
        <v>507</v>
      </c>
      <c r="D55" s="187">
        <v>0.15</v>
      </c>
      <c r="E55" s="188">
        <f>VLOOKUP(Water_Scorecard_Inputs!D70,Cooling_Tower,2,FALSE)</f>
        <v>100</v>
      </c>
      <c r="F55" s="189">
        <f t="shared" si="0"/>
        <v>15</v>
      </c>
      <c r="G55" s="59"/>
    </row>
    <row r="56" spans="2:7" ht="15.75" thickBot="1">
      <c r="B56" s="59"/>
      <c r="C56" s="135"/>
      <c r="D56" s="59"/>
      <c r="E56" s="190"/>
      <c r="F56" s="191"/>
      <c r="G56" s="59"/>
    </row>
    <row r="57" spans="2:7">
      <c r="B57" s="59"/>
      <c r="C57" s="192" t="s">
        <v>595</v>
      </c>
      <c r="D57" s="179" t="s">
        <v>594</v>
      </c>
      <c r="E57" s="179" t="s">
        <v>537</v>
      </c>
      <c r="F57" s="180" t="s">
        <v>543</v>
      </c>
      <c r="G57" s="59"/>
    </row>
    <row r="58" spans="2:7">
      <c r="B58" s="59"/>
      <c r="C58" s="181" t="s">
        <v>535</v>
      </c>
      <c r="D58" s="193">
        <f>F42</f>
        <v>10</v>
      </c>
      <c r="E58" s="183">
        <v>10</v>
      </c>
      <c r="F58" s="194">
        <f>D58/E58</f>
        <v>1</v>
      </c>
      <c r="G58" s="59"/>
    </row>
    <row r="59" spans="2:7">
      <c r="B59" s="59"/>
      <c r="C59" s="181" t="s">
        <v>400</v>
      </c>
      <c r="D59" s="193">
        <f>F43</f>
        <v>15</v>
      </c>
      <c r="E59" s="183">
        <v>15</v>
      </c>
      <c r="F59" s="194">
        <f t="shared" ref="F59:F68" si="1">D59/E59</f>
        <v>1</v>
      </c>
      <c r="G59" s="59"/>
    </row>
    <row r="60" spans="2:7">
      <c r="B60" s="59"/>
      <c r="C60" s="181" t="s">
        <v>505</v>
      </c>
      <c r="D60" s="193">
        <f>F44</f>
        <v>7.5</v>
      </c>
      <c r="E60" s="183">
        <v>10</v>
      </c>
      <c r="F60" s="194">
        <f t="shared" si="1"/>
        <v>0.75</v>
      </c>
      <c r="G60" s="59"/>
    </row>
    <row r="61" spans="2:7">
      <c r="B61" s="59"/>
      <c r="C61" s="181" t="s">
        <v>536</v>
      </c>
      <c r="D61" s="193">
        <f>SUM(F45:F48)</f>
        <v>5.9940000000000007</v>
      </c>
      <c r="E61" s="183">
        <v>20</v>
      </c>
      <c r="F61" s="194">
        <f t="shared" si="1"/>
        <v>0.29970000000000002</v>
      </c>
      <c r="G61" s="59"/>
    </row>
    <row r="62" spans="2:7">
      <c r="B62" s="59"/>
      <c r="C62" s="181" t="s">
        <v>420</v>
      </c>
      <c r="D62" s="193">
        <f t="shared" ref="D62:D68" si="2">F49</f>
        <v>7.5</v>
      </c>
      <c r="E62" s="183">
        <v>10</v>
      </c>
      <c r="F62" s="194">
        <f t="shared" si="1"/>
        <v>0.75</v>
      </c>
      <c r="G62" s="59"/>
    </row>
    <row r="63" spans="2:7">
      <c r="B63" s="59"/>
      <c r="C63" s="181" t="s">
        <v>538</v>
      </c>
      <c r="D63" s="193">
        <f t="shared" si="2"/>
        <v>4</v>
      </c>
      <c r="E63" s="183">
        <v>4</v>
      </c>
      <c r="F63" s="194">
        <f t="shared" si="1"/>
        <v>1</v>
      </c>
      <c r="G63" s="59"/>
    </row>
    <row r="64" spans="2:7">
      <c r="B64" s="59"/>
      <c r="C64" s="181" t="s">
        <v>539</v>
      </c>
      <c r="D64" s="193">
        <f t="shared" si="2"/>
        <v>4</v>
      </c>
      <c r="E64" s="183">
        <v>4</v>
      </c>
      <c r="F64" s="194">
        <f t="shared" si="1"/>
        <v>1</v>
      </c>
      <c r="G64" s="59"/>
    </row>
    <row r="65" spans="2:7">
      <c r="B65" s="59"/>
      <c r="C65" s="181" t="s">
        <v>540</v>
      </c>
      <c r="D65" s="193">
        <f t="shared" si="2"/>
        <v>4</v>
      </c>
      <c r="E65" s="183">
        <v>4</v>
      </c>
      <c r="F65" s="194">
        <f t="shared" si="1"/>
        <v>1</v>
      </c>
      <c r="G65" s="59"/>
    </row>
    <row r="66" spans="2:7">
      <c r="B66" s="59"/>
      <c r="C66" s="181" t="s">
        <v>541</v>
      </c>
      <c r="D66" s="193">
        <f t="shared" si="2"/>
        <v>4</v>
      </c>
      <c r="E66" s="183">
        <v>4</v>
      </c>
      <c r="F66" s="194">
        <f t="shared" si="1"/>
        <v>1</v>
      </c>
      <c r="G66" s="59"/>
    </row>
    <row r="67" spans="2:7">
      <c r="B67" s="59"/>
      <c r="C67" s="181" t="s">
        <v>542</v>
      </c>
      <c r="D67" s="193">
        <f t="shared" si="2"/>
        <v>4</v>
      </c>
      <c r="E67" s="183">
        <v>4</v>
      </c>
      <c r="F67" s="194">
        <f t="shared" si="1"/>
        <v>1</v>
      </c>
      <c r="G67" s="59"/>
    </row>
    <row r="68" spans="2:7" ht="15.75" thickBot="1">
      <c r="B68" s="59"/>
      <c r="C68" s="195" t="s">
        <v>507</v>
      </c>
      <c r="D68" s="196">
        <f t="shared" si="2"/>
        <v>15</v>
      </c>
      <c r="E68" s="188">
        <v>15</v>
      </c>
      <c r="F68" s="197">
        <f t="shared" si="1"/>
        <v>1</v>
      </c>
      <c r="G68" s="59"/>
    </row>
    <row r="69" spans="2:7">
      <c r="B69" s="59"/>
      <c r="C69" s="177"/>
      <c r="D69" s="177"/>
      <c r="E69" s="177"/>
      <c r="F69" s="177"/>
      <c r="G69" s="59"/>
    </row>
    <row r="70" spans="2:7">
      <c r="B70" s="177"/>
      <c r="C70" s="177"/>
      <c r="D70" s="177"/>
      <c r="E70" s="177"/>
      <c r="F70" s="177"/>
      <c r="G70" s="59"/>
    </row>
    <row r="71" spans="2:7">
      <c r="B71" s="58"/>
      <c r="G71" s="58"/>
    </row>
    <row r="72" spans="2:7">
      <c r="B72" s="58"/>
      <c r="G72" s="58"/>
    </row>
    <row r="73" spans="2:7">
      <c r="B73" s="58"/>
      <c r="G73" s="58"/>
    </row>
    <row r="74" spans="2:7">
      <c r="B74" s="58"/>
      <c r="G74" s="58"/>
    </row>
    <row r="75" spans="2:7">
      <c r="B75" s="58"/>
      <c r="G75" s="58"/>
    </row>
    <row r="76" spans="2:7">
      <c r="B76" s="58"/>
      <c r="G76" s="58"/>
    </row>
    <row r="77" spans="2:7">
      <c r="B77" s="58"/>
      <c r="G77" s="58"/>
    </row>
    <row r="78" spans="2:7">
      <c r="B78" s="58"/>
      <c r="G78" s="58"/>
    </row>
    <row r="79" spans="2:7">
      <c r="B79" s="58"/>
      <c r="G79" s="58"/>
    </row>
    <row r="80" spans="2:7">
      <c r="B80" s="58"/>
      <c r="G80" s="58"/>
    </row>
    <row r="81" spans="1:2" s="58" customFormat="1">
      <c r="A81" s="64"/>
    </row>
    <row r="82" spans="1:2" s="58" customFormat="1">
      <c r="A82" s="64"/>
    </row>
    <row r="83" spans="1:2" s="58" customFormat="1">
      <c r="A83" s="64"/>
    </row>
    <row r="84" spans="1:2" s="58" customFormat="1">
      <c r="A84" s="64"/>
    </row>
    <row r="85" spans="1:2" s="58" customFormat="1">
      <c r="A85" s="64"/>
    </row>
    <row r="86" spans="1:2" s="58" customFormat="1">
      <c r="A86" s="64"/>
    </row>
    <row r="87" spans="1:2" s="58" customFormat="1">
      <c r="A87" s="64"/>
    </row>
    <row r="88" spans="1:2" s="58" customFormat="1">
      <c r="A88" s="64"/>
    </row>
    <row r="89" spans="1:2" s="58" customFormat="1">
      <c r="A89" s="64"/>
      <c r="B89" s="64"/>
    </row>
    <row r="90" spans="1:2" s="58" customFormat="1">
      <c r="A90" s="64"/>
      <c r="B90" s="64"/>
    </row>
    <row r="91" spans="1:2" s="58" customFormat="1">
      <c r="A91" s="64"/>
      <c r="B91" s="64"/>
    </row>
    <row r="92" spans="1:2" s="58" customFormat="1">
      <c r="A92" s="64"/>
      <c r="B92" s="64"/>
    </row>
  </sheetData>
  <sheetProtection sheet="1" objects="1" scenarios="1" selectLockedCells="1"/>
  <mergeCells count="7">
    <mergeCell ref="C7:F7"/>
    <mergeCell ref="G1:G3"/>
    <mergeCell ref="B1:B3"/>
    <mergeCell ref="C1:C3"/>
    <mergeCell ref="E1:E3"/>
    <mergeCell ref="F1:F3"/>
    <mergeCell ref="D1:D3"/>
  </mergeCells>
  <pageMargins left="0.7" right="0.7" top="0.75" bottom="0.75" header="0.3" footer="0.3"/>
  <pageSetup orientation="portrait" r:id="rId1"/>
  <ignoredErrors>
    <ignoredError sqref="F5"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40"/>
  <sheetViews>
    <sheetView workbookViewId="0">
      <pane ySplit="5" topLeftCell="A6" activePane="bottomLeft" state="frozen"/>
      <selection pane="bottomLeft" activeCell="D13" sqref="D13"/>
    </sheetView>
  </sheetViews>
  <sheetFormatPr defaultColWidth="9.140625" defaultRowHeight="15"/>
  <cols>
    <col min="1" max="1" width="4" style="64" customWidth="1"/>
    <col min="2" max="2" width="5.28515625" style="64" customWidth="1"/>
    <col min="3" max="3" width="45.85546875" style="58" bestFit="1" customWidth="1"/>
    <col min="4" max="4" width="23.5703125" style="58" bestFit="1" customWidth="1"/>
    <col min="5" max="5" width="1.7109375" style="58" customWidth="1"/>
    <col min="6" max="6" width="5.28515625" style="64" customWidth="1"/>
    <col min="7" max="18" width="9.140625" style="58"/>
    <col min="19" max="19" width="9.140625" style="58" customWidth="1"/>
    <col min="20" max="16384" width="9.140625" style="58"/>
  </cols>
  <sheetData>
    <row r="1" spans="1:6" ht="15" customHeight="1">
      <c r="A1" s="58"/>
      <c r="B1" s="288"/>
      <c r="C1" s="287" t="s">
        <v>610</v>
      </c>
      <c r="D1" s="286"/>
      <c r="E1" s="286"/>
      <c r="F1" s="286"/>
    </row>
    <row r="2" spans="1:6" ht="15" customHeight="1">
      <c r="A2" s="58"/>
      <c r="B2" s="288"/>
      <c r="C2" s="287"/>
      <c r="D2" s="286"/>
      <c r="E2" s="286"/>
      <c r="F2" s="286"/>
    </row>
    <row r="3" spans="1:6" ht="15" customHeight="1">
      <c r="A3" s="58"/>
      <c r="B3" s="288"/>
      <c r="C3" s="287"/>
      <c r="D3" s="286"/>
      <c r="E3" s="286"/>
      <c r="F3" s="286"/>
    </row>
    <row r="4" spans="1:6">
      <c r="A4" s="58"/>
      <c r="B4" s="61"/>
      <c r="C4" s="61"/>
      <c r="D4" s="61"/>
      <c r="E4" s="61"/>
      <c r="F4" s="61"/>
    </row>
    <row r="5" spans="1:6" ht="29.25" thickBot="1">
      <c r="A5" s="58"/>
      <c r="B5" s="61"/>
      <c r="C5" s="120" t="s">
        <v>596</v>
      </c>
      <c r="D5" s="120"/>
      <c r="E5" s="63" t="str">
        <f>Introduction!Y5</f>
        <v>Version 1.0 - October 2014</v>
      </c>
      <c r="F5" s="61"/>
    </row>
    <row r="6" spans="1:6" s="64" customFormat="1" ht="15.75" thickBot="1">
      <c r="B6" s="61"/>
      <c r="C6" s="61"/>
      <c r="D6" s="61"/>
      <c r="E6" s="59"/>
      <c r="F6" s="59"/>
    </row>
    <row r="7" spans="1:6" ht="23.25">
      <c r="B7" s="61"/>
      <c r="C7" s="295" t="s">
        <v>607</v>
      </c>
      <c r="D7" s="296"/>
      <c r="E7" s="198"/>
      <c r="F7" s="59"/>
    </row>
    <row r="8" spans="1:6">
      <c r="B8" s="123"/>
      <c r="C8" s="199"/>
      <c r="D8" s="200"/>
      <c r="E8" s="201"/>
      <c r="F8" s="59"/>
    </row>
    <row r="9" spans="1:6" ht="18.75">
      <c r="B9" s="123"/>
      <c r="C9" s="202" t="s">
        <v>608</v>
      </c>
      <c r="D9" s="203">
        <f>Water_Efficiency_Calculator!D19</f>
        <v>3</v>
      </c>
      <c r="E9" s="201"/>
      <c r="F9" s="59"/>
    </row>
    <row r="10" spans="1:6" ht="18.75">
      <c r="B10" s="123"/>
      <c r="C10" s="202" t="s">
        <v>609</v>
      </c>
      <c r="D10" s="204">
        <f>Water_Efficiency_Calculator!D23</f>
        <v>10</v>
      </c>
      <c r="E10" s="201"/>
      <c r="F10" s="59"/>
    </row>
    <row r="11" spans="1:6">
      <c r="B11" s="123"/>
      <c r="C11" s="199"/>
      <c r="D11" s="200"/>
      <c r="E11" s="201"/>
      <c r="F11" s="59"/>
    </row>
    <row r="12" spans="1:6" ht="18.75">
      <c r="B12" s="123"/>
      <c r="C12" s="205" t="s">
        <v>4</v>
      </c>
      <c r="D12" s="206">
        <f>Water_Efficiency_Calculator!H33</f>
        <v>0</v>
      </c>
      <c r="E12" s="207"/>
      <c r="F12" s="59"/>
    </row>
    <row r="13" spans="1:6" ht="18.75">
      <c r="B13" s="123"/>
      <c r="C13" s="205" t="s">
        <v>13</v>
      </c>
      <c r="D13" s="206">
        <f>Water_Efficiency_Calculator!H35</f>
        <v>6738980.2230618522</v>
      </c>
      <c r="E13" s="207"/>
      <c r="F13" s="59"/>
    </row>
    <row r="14" spans="1:6" ht="18.75">
      <c r="B14" s="123"/>
      <c r="C14" s="205" t="s">
        <v>14</v>
      </c>
      <c r="D14" s="206">
        <f>Water_Efficiency_Calculator!H36</f>
        <v>6738980.2230618522</v>
      </c>
      <c r="E14" s="207"/>
      <c r="F14" s="59"/>
    </row>
    <row r="15" spans="1:6" ht="18.75">
      <c r="B15" s="123"/>
      <c r="C15" s="205" t="s">
        <v>5</v>
      </c>
      <c r="D15" s="206">
        <f>Water_Efficiency_Calculator!H37</f>
        <v>33694.901115309265</v>
      </c>
      <c r="E15" s="207"/>
      <c r="F15" s="59"/>
    </row>
    <row r="16" spans="1:6" ht="18.75">
      <c r="B16" s="59"/>
      <c r="C16" s="205" t="s">
        <v>602</v>
      </c>
      <c r="D16" s="206">
        <f>Water_Efficiency_Calculator!H39</f>
        <v>0</v>
      </c>
      <c r="E16" s="207"/>
      <c r="F16" s="59"/>
    </row>
    <row r="17" spans="2:6" ht="18.75">
      <c r="B17" s="123"/>
      <c r="C17" s="205" t="s">
        <v>549</v>
      </c>
      <c r="D17" s="208">
        <f>Water_Efficiency_Calculator!H40</f>
        <v>15364.874908581027</v>
      </c>
      <c r="E17" s="209"/>
      <c r="F17" s="59"/>
    </row>
    <row r="18" spans="2:6" ht="18.75">
      <c r="B18" s="123"/>
      <c r="C18" s="205" t="s">
        <v>548</v>
      </c>
      <c r="D18" s="208">
        <f>Water_Efficiency_Calculator!H41</f>
        <v>46296.794132434938</v>
      </c>
      <c r="E18" s="209"/>
      <c r="F18" s="59"/>
    </row>
    <row r="19" spans="2:6" ht="18.75">
      <c r="B19" s="123"/>
      <c r="C19" s="205" t="s">
        <v>497</v>
      </c>
      <c r="D19" s="210">
        <f>Water_Efficiency_Calculator!H42</f>
        <v>33694.901115309272</v>
      </c>
      <c r="E19" s="211"/>
      <c r="F19" s="59"/>
    </row>
    <row r="20" spans="2:6" ht="18.75">
      <c r="B20" s="59"/>
      <c r="C20" s="205" t="s">
        <v>15</v>
      </c>
      <c r="D20" s="212">
        <f>Water_Efficiency_Calculator!H43</f>
        <v>95356.570156325237</v>
      </c>
      <c r="E20" s="213"/>
      <c r="F20" s="59"/>
    </row>
    <row r="21" spans="2:6" ht="7.5" customHeight="1" thickBot="1">
      <c r="B21" s="59"/>
      <c r="C21" s="292"/>
      <c r="D21" s="293"/>
      <c r="E21" s="294"/>
      <c r="F21" s="59"/>
    </row>
    <row r="22" spans="2:6" ht="15.75" thickBot="1">
      <c r="B22" s="59"/>
      <c r="C22" s="177"/>
      <c r="D22" s="59"/>
      <c r="E22" s="59"/>
      <c r="F22" s="59"/>
    </row>
    <row r="23" spans="2:6" ht="23.25">
      <c r="B23" s="59"/>
      <c r="C23" s="295" t="s">
        <v>606</v>
      </c>
      <c r="D23" s="296"/>
      <c r="E23" s="198"/>
      <c r="F23" s="59"/>
    </row>
    <row r="24" spans="2:6">
      <c r="B24" s="59"/>
      <c r="C24" s="199"/>
      <c r="D24" s="200"/>
      <c r="E24" s="201"/>
      <c r="F24" s="59"/>
    </row>
    <row r="25" spans="2:6" ht="18.75">
      <c r="B25" s="59"/>
      <c r="C25" s="205" t="s">
        <v>600</v>
      </c>
      <c r="D25" s="214" t="str">
        <f>Water_Scorecard_Inputs!D89</f>
        <v>No Air Economizer</v>
      </c>
      <c r="E25" s="201"/>
      <c r="F25" s="59"/>
    </row>
    <row r="26" spans="2:6" ht="18.75">
      <c r="B26" s="59"/>
      <c r="C26" s="205" t="s">
        <v>601</v>
      </c>
      <c r="D26" s="215" t="s">
        <v>502</v>
      </c>
      <c r="E26" s="201"/>
      <c r="F26" s="59"/>
    </row>
    <row r="27" spans="2:6">
      <c r="B27" s="59"/>
      <c r="C27" s="199"/>
      <c r="D27" s="200"/>
      <c r="E27" s="201"/>
      <c r="F27" s="59"/>
    </row>
    <row r="28" spans="2:6" ht="18.75">
      <c r="B28" s="59"/>
      <c r="C28" s="205" t="s">
        <v>4</v>
      </c>
      <c r="D28" s="206">
        <f>Water_Efficiency_Calculator!H48</f>
        <v>5281640</v>
      </c>
      <c r="E28" s="207"/>
      <c r="F28" s="59"/>
    </row>
    <row r="29" spans="2:6" ht="18.75">
      <c r="B29" s="59"/>
      <c r="C29" s="205" t="s">
        <v>13</v>
      </c>
      <c r="D29" s="206">
        <f>Water_Efficiency_Calculator!H50</f>
        <v>0</v>
      </c>
      <c r="E29" s="207"/>
      <c r="F29" s="59"/>
    </row>
    <row r="30" spans="2:6" ht="18.75">
      <c r="B30" s="59"/>
      <c r="C30" s="205" t="s">
        <v>14</v>
      </c>
      <c r="D30" s="206">
        <f>Water_Efficiency_Calculator!H51</f>
        <v>10393436.246851385</v>
      </c>
      <c r="E30" s="207"/>
      <c r="F30" s="59"/>
    </row>
    <row r="31" spans="2:6" ht="18.75">
      <c r="B31" s="59"/>
      <c r="C31" s="205" t="s">
        <v>5</v>
      </c>
      <c r="D31" s="206">
        <f>Water_Efficiency_Calculator!H52</f>
        <v>0</v>
      </c>
      <c r="E31" s="207"/>
      <c r="F31" s="59"/>
    </row>
    <row r="32" spans="2:6" ht="18.75">
      <c r="B32" s="59"/>
      <c r="C32" s="205" t="s">
        <v>602</v>
      </c>
      <c r="D32" s="208">
        <f>Water_Efficiency_Calculator!H54</f>
        <v>96125.847999999998</v>
      </c>
      <c r="E32" s="207"/>
      <c r="F32" s="59"/>
    </row>
    <row r="33" spans="2:6" ht="18.75">
      <c r="B33" s="59"/>
      <c r="C33" s="205" t="s">
        <v>549</v>
      </c>
      <c r="D33" s="208">
        <f>Water_Efficiency_Calculator!H55</f>
        <v>23697.034642821156</v>
      </c>
      <c r="E33" s="209"/>
      <c r="F33" s="59"/>
    </row>
    <row r="34" spans="2:6" ht="18.75">
      <c r="B34" s="59"/>
      <c r="C34" s="205" t="s">
        <v>548</v>
      </c>
      <c r="D34" s="208">
        <f>Water_Efficiency_Calculator!H56</f>
        <v>71402.90701586903</v>
      </c>
      <c r="E34" s="209"/>
      <c r="F34" s="59"/>
    </row>
    <row r="35" spans="2:6" ht="18.75">
      <c r="B35" s="59"/>
      <c r="C35" s="205" t="s">
        <v>497</v>
      </c>
      <c r="D35" s="210">
        <f>Water_Efficiency_Calculator!H57</f>
        <v>51967.181234256932</v>
      </c>
      <c r="E35" s="211"/>
      <c r="F35" s="59"/>
    </row>
    <row r="36" spans="2:6" ht="18.75">
      <c r="B36" s="59"/>
      <c r="C36" s="205" t="s">
        <v>15</v>
      </c>
      <c r="D36" s="212">
        <f>Water_Efficiency_Calculator!H58</f>
        <v>243192.97089294711</v>
      </c>
      <c r="E36" s="213"/>
      <c r="F36" s="59"/>
    </row>
    <row r="37" spans="2:6" ht="5.25" customHeight="1" thickBot="1">
      <c r="B37" s="59"/>
      <c r="C37" s="292"/>
      <c r="D37" s="293"/>
      <c r="E37" s="294"/>
      <c r="F37" s="59"/>
    </row>
    <row r="38" spans="2:6">
      <c r="B38" s="59"/>
      <c r="C38" s="59"/>
      <c r="D38" s="59"/>
      <c r="E38" s="59"/>
      <c r="F38" s="59"/>
    </row>
    <row r="39" spans="2:6">
      <c r="B39" s="59"/>
      <c r="C39" s="59"/>
      <c r="D39" s="59"/>
      <c r="E39" s="59"/>
      <c r="F39" s="59"/>
    </row>
    <row r="40" spans="2:6">
      <c r="F40" s="58"/>
    </row>
  </sheetData>
  <sheetProtection selectLockedCells="1"/>
  <mergeCells count="9">
    <mergeCell ref="C37:E37"/>
    <mergeCell ref="B1:B3"/>
    <mergeCell ref="C1:C3"/>
    <mergeCell ref="E1:E3"/>
    <mergeCell ref="F1:F3"/>
    <mergeCell ref="D1:D3"/>
    <mergeCell ref="C7:D7"/>
    <mergeCell ref="C21:E21"/>
    <mergeCell ref="C23:D23"/>
  </mergeCells>
  <pageMargins left="0.7" right="0.7" top="0.75" bottom="0.75" header="0.3" footer="0.3"/>
  <pageSetup orientation="portrait" r:id="rId1"/>
  <ignoredErrors>
    <ignoredError sqref="E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O60"/>
  <sheetViews>
    <sheetView showGridLines="0" workbookViewId="0">
      <pane ySplit="5" topLeftCell="A9" activePane="bottomLeft" state="frozen"/>
      <selection pane="bottomLeft" activeCell="D18" sqref="D18"/>
    </sheetView>
  </sheetViews>
  <sheetFormatPr defaultColWidth="9.140625" defaultRowHeight="15"/>
  <cols>
    <col min="1" max="1" width="4.42578125" style="58" customWidth="1"/>
    <col min="2" max="2" width="5.28515625" style="58" customWidth="1"/>
    <col min="3" max="3" width="49.28515625" style="58" bestFit="1" customWidth="1"/>
    <col min="4" max="4" width="12.7109375" style="266" bestFit="1" customWidth="1"/>
    <col min="5" max="5" width="1.42578125" style="58" customWidth="1"/>
    <col min="6" max="6" width="12.7109375" style="58" bestFit="1" customWidth="1"/>
    <col min="7" max="7" width="1.28515625" style="58" customWidth="1"/>
    <col min="8" max="8" width="13.140625" style="58" customWidth="1"/>
    <col min="9" max="9" width="5.28515625" style="58" customWidth="1"/>
    <col min="10" max="10" width="38.140625" style="58" bestFit="1" customWidth="1"/>
    <col min="11" max="11" width="14.85546875" style="58" customWidth="1"/>
    <col min="12" max="12" width="9.140625" style="58"/>
    <col min="13" max="13" width="12.7109375" style="58" bestFit="1" customWidth="1"/>
    <col min="14" max="14" width="9.140625" style="58"/>
    <col min="15" max="15" width="12.7109375" style="58" bestFit="1" customWidth="1"/>
    <col min="16" max="16384" width="9.140625" style="58"/>
  </cols>
  <sheetData>
    <row r="1" spans="2:10" ht="15" customHeight="1">
      <c r="B1" s="288"/>
      <c r="C1" s="287" t="s">
        <v>610</v>
      </c>
      <c r="D1" s="286"/>
      <c r="E1" s="286"/>
      <c r="F1" s="286"/>
      <c r="G1" s="286"/>
      <c r="H1" s="286"/>
      <c r="I1" s="286"/>
    </row>
    <row r="2" spans="2:10" ht="15" customHeight="1">
      <c r="B2" s="288"/>
      <c r="C2" s="287"/>
      <c r="D2" s="286"/>
      <c r="E2" s="286"/>
      <c r="F2" s="286"/>
      <c r="G2" s="286"/>
      <c r="H2" s="286"/>
      <c r="I2" s="286"/>
    </row>
    <row r="3" spans="2:10" ht="15" customHeight="1">
      <c r="B3" s="288"/>
      <c r="C3" s="287"/>
      <c r="D3" s="286"/>
      <c r="E3" s="286"/>
      <c r="F3" s="286"/>
      <c r="G3" s="286"/>
      <c r="H3" s="286"/>
      <c r="I3" s="286"/>
    </row>
    <row r="4" spans="2:10">
      <c r="B4" s="61"/>
      <c r="C4" s="61"/>
      <c r="D4" s="61"/>
      <c r="E4" s="61"/>
      <c r="F4" s="61"/>
      <c r="G4" s="61"/>
      <c r="H4" s="61"/>
      <c r="I4" s="61"/>
    </row>
    <row r="5" spans="2:10" ht="29.25" thickBot="1">
      <c r="B5" s="61"/>
      <c r="C5" s="120" t="s">
        <v>597</v>
      </c>
      <c r="D5" s="120"/>
      <c r="E5" s="120"/>
      <c r="F5" s="120"/>
      <c r="G5" s="120"/>
      <c r="H5" s="63" t="str">
        <f>Introduction!Y5</f>
        <v>Version 1.0 - October 2014</v>
      </c>
      <c r="I5" s="61"/>
    </row>
    <row r="6" spans="2:10" s="64" customFormat="1" ht="15.75" thickBot="1">
      <c r="B6" s="59"/>
      <c r="C6" s="61"/>
      <c r="D6" s="61"/>
      <c r="E6" s="61"/>
      <c r="F6" s="61"/>
      <c r="G6" s="61"/>
      <c r="H6" s="59"/>
      <c r="I6" s="59"/>
      <c r="J6" s="58"/>
    </row>
    <row r="7" spans="2:10" ht="15.75">
      <c r="B7" s="59"/>
      <c r="C7" s="216" t="s">
        <v>547</v>
      </c>
      <c r="D7" s="217" t="s">
        <v>0</v>
      </c>
      <c r="E7" s="218"/>
      <c r="F7" s="219"/>
      <c r="G7" s="219"/>
      <c r="H7" s="220"/>
      <c r="I7" s="59"/>
    </row>
    <row r="8" spans="2:10" ht="15.75">
      <c r="B8" s="59"/>
      <c r="C8" s="221" t="s">
        <v>2</v>
      </c>
      <c r="D8" s="222">
        <f>Water_Scorecard_Inputs!D74</f>
        <v>3200</v>
      </c>
      <c r="E8" s="223"/>
      <c r="F8" s="223"/>
      <c r="G8" s="223"/>
      <c r="H8" s="224"/>
      <c r="I8" s="59"/>
    </row>
    <row r="9" spans="2:10" ht="15.75">
      <c r="B9" s="59"/>
      <c r="C9" s="221" t="s">
        <v>357</v>
      </c>
      <c r="D9" s="225">
        <f>Water_Scorecard_Inputs!D76</f>
        <v>0.65</v>
      </c>
      <c r="E9" s="223"/>
      <c r="F9" s="223"/>
      <c r="G9" s="223"/>
      <c r="H9" s="224"/>
      <c r="I9" s="59"/>
    </row>
    <row r="10" spans="2:10" ht="15.75">
      <c r="B10" s="59"/>
      <c r="C10" s="221" t="s">
        <v>16</v>
      </c>
      <c r="D10" s="226">
        <f>Water_Scorecard_Inputs!D77</f>
        <v>5</v>
      </c>
      <c r="E10" s="223"/>
      <c r="F10" s="223"/>
      <c r="G10" s="223"/>
      <c r="H10" s="224"/>
      <c r="I10" s="59"/>
    </row>
    <row r="11" spans="2:10" ht="15.75">
      <c r="B11" s="59"/>
      <c r="C11" s="221" t="s">
        <v>510</v>
      </c>
      <c r="D11" s="227">
        <f>Water_Scorecard_Inputs!D78</f>
        <v>5.0000000000000001E-3</v>
      </c>
      <c r="E11" s="228"/>
      <c r="F11" s="223"/>
      <c r="G11" s="223"/>
      <c r="H11" s="224"/>
      <c r="I11" s="59"/>
    </row>
    <row r="12" spans="2:10" ht="15.75">
      <c r="B12" s="59"/>
      <c r="C12" s="221" t="s">
        <v>522</v>
      </c>
      <c r="D12" s="229">
        <v>0.75</v>
      </c>
      <c r="E12" s="223"/>
      <c r="F12" s="223"/>
      <c r="G12" s="223"/>
      <c r="H12" s="224"/>
      <c r="I12" s="59"/>
    </row>
    <row r="13" spans="2:10" ht="15.75">
      <c r="B13" s="59"/>
      <c r="C13" s="221" t="s">
        <v>9</v>
      </c>
      <c r="D13" s="230">
        <f>Water_Scorecard_Inputs!D79</f>
        <v>1.8200000000000001E-2</v>
      </c>
      <c r="E13" s="228"/>
      <c r="F13" s="223"/>
      <c r="G13" s="223"/>
      <c r="H13" s="224"/>
      <c r="I13" s="59"/>
    </row>
    <row r="14" spans="2:10" ht="15.75">
      <c r="B14" s="59"/>
      <c r="C14" s="221" t="s">
        <v>358</v>
      </c>
      <c r="D14" s="231">
        <f>Water_Scorecard_Inputs!D80</f>
        <v>2.2799999999999998</v>
      </c>
      <c r="E14" s="228"/>
      <c r="F14" s="223"/>
      <c r="G14" s="223"/>
      <c r="H14" s="224"/>
      <c r="I14" s="59"/>
    </row>
    <row r="15" spans="2:10" ht="16.5" thickBot="1">
      <c r="B15" s="59"/>
      <c r="C15" s="232" t="s">
        <v>359</v>
      </c>
      <c r="D15" s="233">
        <f>Water_Scorecard_Inputs!D81</f>
        <v>6.87</v>
      </c>
      <c r="E15" s="234"/>
      <c r="F15" s="235"/>
      <c r="G15" s="235"/>
      <c r="H15" s="236"/>
      <c r="I15" s="59"/>
    </row>
    <row r="16" spans="2:10" ht="16.5" thickBot="1">
      <c r="B16" s="59"/>
      <c r="C16" s="237"/>
      <c r="D16" s="238"/>
      <c r="E16" s="239"/>
      <c r="F16" s="237"/>
      <c r="G16" s="237"/>
      <c r="H16" s="237"/>
      <c r="I16" s="59"/>
    </row>
    <row r="17" spans="2:15" ht="15.75">
      <c r="B17" s="59"/>
      <c r="C17" s="216" t="s">
        <v>22</v>
      </c>
      <c r="D17" s="240"/>
      <c r="E17" s="241"/>
      <c r="F17" s="219"/>
      <c r="G17" s="219"/>
      <c r="H17" s="220"/>
      <c r="I17" s="59"/>
    </row>
    <row r="18" spans="2:15" ht="15.75">
      <c r="B18" s="59"/>
      <c r="C18" s="221" t="str">
        <f>CONCATENATE("EFLH (",Water_Scorecard_Inputs!D89,")")</f>
        <v>EFLH (No Air Economizer)</v>
      </c>
      <c r="D18" s="242">
        <f>IF(Water_Scorecard_Inputs!D89="Full Air Economizer",Chiller_Load_Data!D18,Chiller_Load_Data!D17)</f>
        <v>4233.6499999999996</v>
      </c>
      <c r="E18" s="223"/>
      <c r="F18" s="223"/>
      <c r="G18" s="223"/>
      <c r="H18" s="224"/>
      <c r="I18" s="59"/>
    </row>
    <row r="19" spans="2:15" ht="15.75">
      <c r="B19" s="59"/>
      <c r="C19" s="221" t="s">
        <v>19</v>
      </c>
      <c r="D19" s="243">
        <f>Water_Scorecard_Inputs!D71</f>
        <v>3</v>
      </c>
      <c r="E19" s="223"/>
      <c r="F19" s="223"/>
      <c r="G19" s="223"/>
      <c r="H19" s="224"/>
      <c r="I19" s="59"/>
    </row>
    <row r="20" spans="2:15" ht="15.75">
      <c r="B20" s="59"/>
      <c r="C20" s="221"/>
      <c r="D20" s="242"/>
      <c r="E20" s="223"/>
      <c r="F20" s="223"/>
      <c r="G20" s="223"/>
      <c r="H20" s="224"/>
      <c r="I20" s="59"/>
    </row>
    <row r="21" spans="2:15" ht="15.75">
      <c r="B21" s="59"/>
      <c r="C21" s="244" t="s">
        <v>6</v>
      </c>
      <c r="D21" s="242"/>
      <c r="E21" s="223"/>
      <c r="F21" s="223"/>
      <c r="G21" s="223"/>
      <c r="H21" s="224"/>
      <c r="I21" s="59"/>
    </row>
    <row r="22" spans="2:15" ht="15.75">
      <c r="B22" s="59"/>
      <c r="C22" s="221" t="s">
        <v>396</v>
      </c>
      <c r="D22" s="242">
        <f>Chiller_Load_Data!D33</f>
        <v>1694.4</v>
      </c>
      <c r="E22" s="223"/>
      <c r="F22" s="223"/>
      <c r="G22" s="223"/>
      <c r="H22" s="224"/>
      <c r="I22" s="59"/>
    </row>
    <row r="23" spans="2:15" ht="15.75">
      <c r="B23" s="59"/>
      <c r="C23" s="221" t="s">
        <v>20</v>
      </c>
      <c r="D23" s="243">
        <f>Water_Scorecard_Inputs!D72</f>
        <v>10</v>
      </c>
      <c r="E23" s="223"/>
      <c r="F23" s="223"/>
      <c r="G23" s="223"/>
      <c r="H23" s="224"/>
      <c r="I23" s="59"/>
    </row>
    <row r="24" spans="2:15" ht="15.75">
      <c r="B24" s="59"/>
      <c r="C24" s="221"/>
      <c r="D24" s="245"/>
      <c r="E24" s="228"/>
      <c r="F24" s="223"/>
      <c r="G24" s="223"/>
      <c r="H24" s="224"/>
      <c r="I24" s="59"/>
      <c r="O24" s="246"/>
    </row>
    <row r="25" spans="2:15" ht="15.75">
      <c r="B25" s="59"/>
      <c r="C25" s="244" t="s">
        <v>598</v>
      </c>
      <c r="D25" s="245"/>
      <c r="E25" s="228"/>
      <c r="F25" s="223"/>
      <c r="G25" s="223"/>
      <c r="H25" s="224"/>
      <c r="I25" s="59"/>
    </row>
    <row r="26" spans="2:15" ht="15.75">
      <c r="B26" s="59"/>
      <c r="C26" s="221" t="s">
        <v>3</v>
      </c>
      <c r="D26" s="229">
        <f>3.516/D9</f>
        <v>5.4092307692307688</v>
      </c>
      <c r="E26" s="223"/>
      <c r="F26" s="223"/>
      <c r="G26" s="223"/>
      <c r="H26" s="224"/>
      <c r="I26" s="59"/>
    </row>
    <row r="27" spans="2:15" ht="15.75">
      <c r="B27" s="59"/>
      <c r="C27" s="221" t="s">
        <v>10</v>
      </c>
      <c r="D27" s="247">
        <f>D8*(12000+((12000/((12/D9/3.413)*3413))*3413))</f>
        <v>45499040</v>
      </c>
      <c r="E27" s="223"/>
      <c r="F27" s="223"/>
      <c r="G27" s="223"/>
      <c r="H27" s="224"/>
      <c r="I27" s="59"/>
    </row>
    <row r="28" spans="2:15" ht="16.5" thickBot="1">
      <c r="B28" s="59"/>
      <c r="C28" s="232" t="s">
        <v>360</v>
      </c>
      <c r="D28" s="248">
        <f>D27/D10</f>
        <v>9099808</v>
      </c>
      <c r="E28" s="235"/>
      <c r="F28" s="235"/>
      <c r="G28" s="235"/>
      <c r="H28" s="236"/>
      <c r="I28" s="59"/>
    </row>
    <row r="29" spans="2:15" ht="15.75">
      <c r="B29" s="59"/>
      <c r="C29" s="249"/>
      <c r="D29" s="250"/>
      <c r="E29" s="249"/>
      <c r="F29" s="249"/>
      <c r="G29" s="249"/>
      <c r="H29" s="249"/>
      <c r="I29" s="59"/>
    </row>
    <row r="30" spans="2:15" ht="16.5" thickBot="1">
      <c r="B30" s="59"/>
      <c r="C30" s="251" t="s">
        <v>604</v>
      </c>
      <c r="D30" s="252"/>
      <c r="E30" s="237"/>
      <c r="F30" s="252"/>
      <c r="G30" s="237"/>
      <c r="H30" s="237"/>
      <c r="I30" s="59"/>
    </row>
    <row r="31" spans="2:15" ht="15.75">
      <c r="B31" s="59"/>
      <c r="C31" s="216" t="s">
        <v>21</v>
      </c>
      <c r="D31" s="217" t="s">
        <v>0</v>
      </c>
      <c r="E31" s="217"/>
      <c r="F31" s="217" t="s">
        <v>6</v>
      </c>
      <c r="G31" s="253"/>
      <c r="H31" s="254" t="s">
        <v>18</v>
      </c>
      <c r="I31" s="59"/>
    </row>
    <row r="32" spans="2:15" ht="15.75">
      <c r="B32" s="59"/>
      <c r="C32" s="221" t="s">
        <v>8</v>
      </c>
      <c r="D32" s="255">
        <f>D8*D18</f>
        <v>13547679.999999998</v>
      </c>
      <c r="E32" s="223"/>
      <c r="F32" s="255">
        <f>D8*D18</f>
        <v>13547679.999999998</v>
      </c>
      <c r="G32" s="223"/>
      <c r="H32" s="256">
        <f t="shared" ref="H32:H41" si="0">D32-F32</f>
        <v>0</v>
      </c>
      <c r="I32" s="59"/>
    </row>
    <row r="33" spans="2:9" ht="15.75">
      <c r="B33" s="59"/>
      <c r="C33" s="221" t="s">
        <v>4</v>
      </c>
      <c r="D33" s="257">
        <f>D8*D9*D18</f>
        <v>8805992</v>
      </c>
      <c r="E33" s="223"/>
      <c r="F33" s="257">
        <f>D8*D9*D18</f>
        <v>8805992</v>
      </c>
      <c r="G33" s="223"/>
      <c r="H33" s="256">
        <f t="shared" si="0"/>
        <v>0</v>
      </c>
      <c r="I33" s="59"/>
    </row>
    <row r="34" spans="2:9" ht="15.75">
      <c r="B34" s="59"/>
      <c r="C34" s="221" t="s">
        <v>1</v>
      </c>
      <c r="D34" s="255">
        <f>((D18*D27)/(1000*8.337))*D12</f>
        <v>17328806.287873335</v>
      </c>
      <c r="E34" s="223"/>
      <c r="F34" s="255">
        <f>((D18*D27)/(1000*8.337))*D12</f>
        <v>17328806.287873335</v>
      </c>
      <c r="G34" s="223"/>
      <c r="H34" s="256">
        <f t="shared" si="0"/>
        <v>0</v>
      </c>
      <c r="I34" s="59"/>
    </row>
    <row r="35" spans="2:9" ht="15.75">
      <c r="B35" s="59"/>
      <c r="C35" s="221" t="s">
        <v>13</v>
      </c>
      <c r="D35" s="255">
        <f>D34/((D19-1))</f>
        <v>8664403.1439366676</v>
      </c>
      <c r="E35" s="223"/>
      <c r="F35" s="255">
        <f>F34/(D23-1)</f>
        <v>1925422.920874815</v>
      </c>
      <c r="G35" s="223"/>
      <c r="H35" s="256">
        <f t="shared" si="0"/>
        <v>6738980.2230618522</v>
      </c>
      <c r="I35" s="59"/>
    </row>
    <row r="36" spans="2:9" ht="15.75">
      <c r="B36" s="59"/>
      <c r="C36" s="221" t="s">
        <v>14</v>
      </c>
      <c r="D36" s="257">
        <f>D34+D35</f>
        <v>25993209.431810003</v>
      </c>
      <c r="E36" s="223"/>
      <c r="F36" s="258">
        <f>F34+F35</f>
        <v>19254229.208748151</v>
      </c>
      <c r="G36" s="223"/>
      <c r="H36" s="256">
        <f t="shared" si="0"/>
        <v>6738980.2230618522</v>
      </c>
      <c r="I36" s="59"/>
    </row>
    <row r="37" spans="2:9" ht="15.75">
      <c r="B37" s="59"/>
      <c r="C37" s="221" t="s">
        <v>5</v>
      </c>
      <c r="D37" s="255">
        <f>(D35/1000)*D10</f>
        <v>43322.015719683339</v>
      </c>
      <c r="E37" s="223"/>
      <c r="F37" s="255">
        <f>(F35/1000)*D10</f>
        <v>9627.1146043740755</v>
      </c>
      <c r="G37" s="223"/>
      <c r="H37" s="256">
        <f t="shared" si="0"/>
        <v>33694.901115309265</v>
      </c>
      <c r="I37" s="59"/>
    </row>
    <row r="38" spans="2:9" ht="15.75">
      <c r="B38" s="59"/>
      <c r="C38" s="244" t="s">
        <v>11</v>
      </c>
      <c r="D38" s="259"/>
      <c r="E38" s="223"/>
      <c r="F38" s="260"/>
      <c r="G38" s="223"/>
      <c r="H38" s="256"/>
      <c r="I38" s="59"/>
    </row>
    <row r="39" spans="2:9" ht="15.75">
      <c r="B39" s="59"/>
      <c r="C39" s="221" t="s">
        <v>12</v>
      </c>
      <c r="D39" s="261">
        <f>D33*D13</f>
        <v>160269.05439999999</v>
      </c>
      <c r="E39" s="262"/>
      <c r="F39" s="261">
        <f>F33*D13</f>
        <v>160269.05439999999</v>
      </c>
      <c r="G39" s="262"/>
      <c r="H39" s="263">
        <f t="shared" si="0"/>
        <v>0</v>
      </c>
      <c r="I39" s="59"/>
    </row>
    <row r="40" spans="2:9" ht="15.75">
      <c r="B40" s="59"/>
      <c r="C40" s="221" t="s">
        <v>549</v>
      </c>
      <c r="D40" s="261">
        <f>(D36/1000)*D14</f>
        <v>59264.517504526804</v>
      </c>
      <c r="E40" s="262"/>
      <c r="F40" s="261">
        <f>(F36/1000)*D14</f>
        <v>43899.642595945777</v>
      </c>
      <c r="G40" s="262"/>
      <c r="H40" s="263">
        <f t="shared" si="0"/>
        <v>15364.874908581027</v>
      </c>
      <c r="I40" s="59"/>
    </row>
    <row r="41" spans="2:9" ht="15.75">
      <c r="B41" s="59"/>
      <c r="C41" s="221" t="s">
        <v>548</v>
      </c>
      <c r="D41" s="261">
        <f>D36/1000*D15</f>
        <v>178573.34879653473</v>
      </c>
      <c r="E41" s="262"/>
      <c r="F41" s="261">
        <f>F36/1000*D15</f>
        <v>132276.55466409979</v>
      </c>
      <c r="G41" s="262"/>
      <c r="H41" s="263">
        <f t="shared" si="0"/>
        <v>46296.794132434938</v>
      </c>
      <c r="I41" s="59"/>
    </row>
    <row r="42" spans="2:9" ht="15.75">
      <c r="B42" s="59"/>
      <c r="C42" s="221" t="s">
        <v>497</v>
      </c>
      <c r="D42" s="261">
        <f>D36*D11</f>
        <v>129966.04715905002</v>
      </c>
      <c r="E42" s="262"/>
      <c r="F42" s="261">
        <f>F36*D11</f>
        <v>96271.146043740751</v>
      </c>
      <c r="G42" s="262"/>
      <c r="H42" s="263">
        <f>D42-F42</f>
        <v>33694.901115309272</v>
      </c>
      <c r="I42" s="59"/>
    </row>
    <row r="43" spans="2:9" ht="16.5" thickBot="1">
      <c r="B43" s="59"/>
      <c r="C43" s="232" t="s">
        <v>15</v>
      </c>
      <c r="D43" s="264">
        <f>D39+D40+D42+D41</f>
        <v>528072.9678601115</v>
      </c>
      <c r="E43" s="235"/>
      <c r="F43" s="264">
        <f>F39+F40+F42+F41</f>
        <v>432716.39770378626</v>
      </c>
      <c r="G43" s="235"/>
      <c r="H43" s="265">
        <f>H39+H40+H42+H41</f>
        <v>95356.570156325237</v>
      </c>
      <c r="I43" s="59"/>
    </row>
    <row r="44" spans="2:9">
      <c r="B44" s="59"/>
      <c r="C44" s="59"/>
      <c r="D44" s="59"/>
      <c r="E44" s="59"/>
      <c r="F44" s="59"/>
      <c r="G44" s="59"/>
      <c r="H44" s="59"/>
      <c r="I44" s="59"/>
    </row>
    <row r="45" spans="2:9" ht="16.5" thickBot="1">
      <c r="B45" s="59"/>
      <c r="C45" s="251" t="s">
        <v>605</v>
      </c>
      <c r="D45" s="59"/>
      <c r="E45" s="59"/>
      <c r="F45" s="59"/>
      <c r="G45" s="59"/>
      <c r="H45" s="59"/>
      <c r="I45" s="59"/>
    </row>
    <row r="46" spans="2:9" ht="15.75">
      <c r="B46" s="59"/>
      <c r="C46" s="216" t="s">
        <v>21</v>
      </c>
      <c r="D46" s="217" t="s">
        <v>0</v>
      </c>
      <c r="E46" s="217"/>
      <c r="F46" s="217" t="s">
        <v>6</v>
      </c>
      <c r="G46" s="253"/>
      <c r="H46" s="254" t="s">
        <v>18</v>
      </c>
      <c r="I46" s="59"/>
    </row>
    <row r="47" spans="2:9" ht="15.75">
      <c r="B47" s="59"/>
      <c r="C47" s="221" t="s">
        <v>8</v>
      </c>
      <c r="D47" s="255">
        <f>D8*D18</f>
        <v>13547679.999999998</v>
      </c>
      <c r="E47" s="223"/>
      <c r="F47" s="255">
        <f>D8*D22</f>
        <v>5422080</v>
      </c>
      <c r="G47" s="223"/>
      <c r="H47" s="256">
        <f t="shared" ref="H47:H52" si="1">D47-F47</f>
        <v>8125599.9999999981</v>
      </c>
      <c r="I47" s="59"/>
    </row>
    <row r="48" spans="2:9" ht="15.75">
      <c r="B48" s="59"/>
      <c r="C48" s="221" t="s">
        <v>4</v>
      </c>
      <c r="D48" s="257">
        <f>D8*D9*D18</f>
        <v>8805992</v>
      </c>
      <c r="E48" s="223"/>
      <c r="F48" s="257">
        <f>D8*D9*D22</f>
        <v>3524352</v>
      </c>
      <c r="G48" s="223"/>
      <c r="H48" s="256">
        <f t="shared" si="1"/>
        <v>5281640</v>
      </c>
      <c r="I48" s="59"/>
    </row>
    <row r="49" spans="2:9" ht="15.75">
      <c r="B49" s="59"/>
      <c r="C49" s="221" t="s">
        <v>1</v>
      </c>
      <c r="D49" s="255">
        <f>((D18*D27)/(1000*8.337))*D12</f>
        <v>17328806.287873335</v>
      </c>
      <c r="E49" s="223"/>
      <c r="F49" s="255">
        <f>((D22*D27)/(1000*8.337))*D12</f>
        <v>6935370.0410219505</v>
      </c>
      <c r="G49" s="223"/>
      <c r="H49" s="256">
        <f t="shared" si="1"/>
        <v>10393436.246851385</v>
      </c>
      <c r="I49" s="59"/>
    </row>
    <row r="50" spans="2:9" ht="15.75">
      <c r="B50" s="59"/>
      <c r="C50" s="221" t="s">
        <v>13</v>
      </c>
      <c r="D50" s="255">
        <f>D34/((D19-1))</f>
        <v>8664403.1439366676</v>
      </c>
      <c r="E50" s="223"/>
      <c r="F50" s="255">
        <f>F34/(D19-1)</f>
        <v>8664403.1439366676</v>
      </c>
      <c r="G50" s="223"/>
      <c r="H50" s="256">
        <f t="shared" si="1"/>
        <v>0</v>
      </c>
      <c r="I50" s="59"/>
    </row>
    <row r="51" spans="2:9" ht="15.75">
      <c r="B51" s="59"/>
      <c r="C51" s="221" t="s">
        <v>14</v>
      </c>
      <c r="D51" s="257">
        <f>D49+D50</f>
        <v>25993209.431810003</v>
      </c>
      <c r="E51" s="223"/>
      <c r="F51" s="258">
        <f>F49+F50</f>
        <v>15599773.184958618</v>
      </c>
      <c r="G51" s="223"/>
      <c r="H51" s="256">
        <f t="shared" si="1"/>
        <v>10393436.246851385</v>
      </c>
      <c r="I51" s="59"/>
    </row>
    <row r="52" spans="2:9" ht="15.75">
      <c r="B52" s="59"/>
      <c r="C52" s="221" t="s">
        <v>5</v>
      </c>
      <c r="D52" s="255">
        <f>(D35/1000)*D10</f>
        <v>43322.015719683339</v>
      </c>
      <c r="E52" s="223"/>
      <c r="F52" s="255">
        <f>(F50/1000)*D10</f>
        <v>43322.015719683339</v>
      </c>
      <c r="G52" s="223"/>
      <c r="H52" s="256">
        <f t="shared" si="1"/>
        <v>0</v>
      </c>
      <c r="I52" s="59"/>
    </row>
    <row r="53" spans="2:9" ht="15.75">
      <c r="B53" s="59"/>
      <c r="C53" s="244" t="s">
        <v>11</v>
      </c>
      <c r="D53" s="259"/>
      <c r="E53" s="223"/>
      <c r="F53" s="260"/>
      <c r="G53" s="223"/>
      <c r="H53" s="256"/>
      <c r="I53" s="59"/>
    </row>
    <row r="54" spans="2:9" ht="15.75">
      <c r="B54" s="59"/>
      <c r="C54" s="221" t="s">
        <v>12</v>
      </c>
      <c r="D54" s="261">
        <f>D33*D13</f>
        <v>160269.05439999999</v>
      </c>
      <c r="E54" s="262"/>
      <c r="F54" s="261">
        <f>F48*D13</f>
        <v>64143.206400000003</v>
      </c>
      <c r="G54" s="262"/>
      <c r="H54" s="263">
        <f t="shared" ref="H54:H56" si="2">D54-F54</f>
        <v>96125.847999999998</v>
      </c>
      <c r="I54" s="59"/>
    </row>
    <row r="55" spans="2:9" ht="15.75">
      <c r="B55" s="59"/>
      <c r="C55" s="221" t="s">
        <v>549</v>
      </c>
      <c r="D55" s="261">
        <f>(D36/1000)*D14</f>
        <v>59264.517504526804</v>
      </c>
      <c r="E55" s="262"/>
      <c r="F55" s="261">
        <f>(F51/1000)*D14</f>
        <v>35567.482861705648</v>
      </c>
      <c r="G55" s="262"/>
      <c r="H55" s="263">
        <f t="shared" si="2"/>
        <v>23697.034642821156</v>
      </c>
      <c r="I55" s="59"/>
    </row>
    <row r="56" spans="2:9" ht="15.75">
      <c r="B56" s="59"/>
      <c r="C56" s="221" t="s">
        <v>548</v>
      </c>
      <c r="D56" s="261">
        <f>D36/1000*D15</f>
        <v>178573.34879653473</v>
      </c>
      <c r="E56" s="262"/>
      <c r="F56" s="261">
        <f>F51/1000*D15</f>
        <v>107170.4417806657</v>
      </c>
      <c r="G56" s="262"/>
      <c r="H56" s="263">
        <f t="shared" si="2"/>
        <v>71402.90701586903</v>
      </c>
      <c r="I56" s="59"/>
    </row>
    <row r="57" spans="2:9" ht="15.75">
      <c r="B57" s="59"/>
      <c r="C57" s="221" t="s">
        <v>497</v>
      </c>
      <c r="D57" s="261">
        <f>D36*D11</f>
        <v>129966.04715905002</v>
      </c>
      <c r="E57" s="262"/>
      <c r="F57" s="261">
        <f>F51*D11</f>
        <v>77998.865924793092</v>
      </c>
      <c r="G57" s="262"/>
      <c r="H57" s="263">
        <f>D57-F57</f>
        <v>51967.181234256932</v>
      </c>
      <c r="I57" s="59"/>
    </row>
    <row r="58" spans="2:9" ht="16.5" thickBot="1">
      <c r="B58" s="59"/>
      <c r="C58" s="232" t="s">
        <v>15</v>
      </c>
      <c r="D58" s="264">
        <f>D54+D55+D57+D56</f>
        <v>528072.9678601115</v>
      </c>
      <c r="E58" s="235"/>
      <c r="F58" s="264">
        <f>F54+F55+F57+F56</f>
        <v>284879.99696716445</v>
      </c>
      <c r="G58" s="235"/>
      <c r="H58" s="265">
        <f>H54+H55+H57+H56</f>
        <v>243192.97089294711</v>
      </c>
      <c r="I58" s="59"/>
    </row>
    <row r="59" spans="2:9">
      <c r="B59" s="59"/>
      <c r="C59" s="59"/>
      <c r="D59" s="59"/>
      <c r="E59" s="59"/>
      <c r="F59" s="59"/>
      <c r="G59" s="59"/>
      <c r="H59" s="59"/>
      <c r="I59" s="59"/>
    </row>
    <row r="60" spans="2:9">
      <c r="B60" s="59"/>
      <c r="C60" s="59"/>
      <c r="D60" s="59"/>
      <c r="E60" s="59"/>
      <c r="F60" s="59"/>
      <c r="G60" s="59"/>
      <c r="H60" s="59"/>
      <c r="I60" s="59"/>
    </row>
  </sheetData>
  <sheetProtection selectLockedCells="1"/>
  <mergeCells count="8">
    <mergeCell ref="H1:H3"/>
    <mergeCell ref="I1:I3"/>
    <mergeCell ref="B1:B3"/>
    <mergeCell ref="C1:C3"/>
    <mergeCell ref="D1:D3"/>
    <mergeCell ref="E1:E3"/>
    <mergeCell ref="F1:F3"/>
    <mergeCell ref="G1:G3"/>
  </mergeCells>
  <pageMargins left="0.7" right="0.7" top="0.75" bottom="0.75" header="0.3" footer="0.3"/>
  <pageSetup orientation="portrait" r:id="rId1"/>
  <ignoredErrors>
    <ignoredError sqref="H5"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H32"/>
  <sheetViews>
    <sheetView workbookViewId="0">
      <selection activeCell="K10" sqref="K10"/>
    </sheetView>
  </sheetViews>
  <sheetFormatPr defaultColWidth="11.5703125" defaultRowHeight="15"/>
  <cols>
    <col min="1" max="1" width="4" style="58" customWidth="1"/>
    <col min="2" max="2" width="5.28515625" style="58" customWidth="1"/>
    <col min="3" max="3" width="49.7109375" style="70" bestFit="1" customWidth="1"/>
    <col min="4" max="4" width="7.7109375" style="70" customWidth="1"/>
    <col min="5" max="6" width="11.5703125" style="70"/>
    <col min="7" max="7" width="5.28515625" style="70" customWidth="1"/>
    <col min="8" max="16384" width="11.5703125" style="70"/>
  </cols>
  <sheetData>
    <row r="1" spans="2:8" s="58" customFormat="1" ht="15" customHeight="1">
      <c r="B1" s="288"/>
      <c r="C1" s="287" t="s">
        <v>610</v>
      </c>
      <c r="D1" s="286"/>
      <c r="E1" s="286"/>
      <c r="F1" s="286"/>
      <c r="G1" s="286"/>
    </row>
    <row r="2" spans="2:8" s="58" customFormat="1" ht="15" customHeight="1">
      <c r="B2" s="288"/>
      <c r="C2" s="287"/>
      <c r="D2" s="286"/>
      <c r="E2" s="286"/>
      <c r="F2" s="286"/>
      <c r="G2" s="286"/>
    </row>
    <row r="3" spans="2:8" s="58" customFormat="1" ht="15" customHeight="1">
      <c r="B3" s="288"/>
      <c r="C3" s="287"/>
      <c r="D3" s="286"/>
      <c r="E3" s="286"/>
      <c r="F3" s="286"/>
      <c r="G3" s="286"/>
    </row>
    <row r="4" spans="2:8" s="58" customFormat="1">
      <c r="B4" s="61"/>
      <c r="C4" s="61"/>
      <c r="D4" s="61"/>
      <c r="E4" s="61"/>
      <c r="F4" s="61"/>
      <c r="G4" s="61"/>
    </row>
    <row r="5" spans="2:8" s="58" customFormat="1" ht="29.25" thickBot="1">
      <c r="B5" s="61"/>
      <c r="C5" s="267" t="s">
        <v>599</v>
      </c>
      <c r="D5" s="120"/>
      <c r="E5" s="120"/>
      <c r="F5" s="63" t="str">
        <f>Introduction!Y5</f>
        <v>Version 1.0 - October 2014</v>
      </c>
      <c r="G5" s="61"/>
    </row>
    <row r="6" spans="2:8" s="64" customFormat="1">
      <c r="B6" s="59"/>
      <c r="C6" s="61"/>
      <c r="D6" s="61"/>
      <c r="E6" s="61"/>
      <c r="F6" s="59"/>
      <c r="G6" s="59"/>
      <c r="H6" s="58"/>
    </row>
    <row r="7" spans="2:8" ht="15.75">
      <c r="B7" s="59"/>
      <c r="C7" s="268" t="s">
        <v>23</v>
      </c>
      <c r="D7" s="269"/>
      <c r="E7" s="299"/>
      <c r="F7" s="299"/>
      <c r="G7" s="59"/>
    </row>
    <row r="8" spans="2:8">
      <c r="B8" s="59"/>
      <c r="C8" s="270" t="s">
        <v>24</v>
      </c>
      <c r="D8" s="269"/>
      <c r="E8" s="299"/>
      <c r="F8" s="299"/>
      <c r="G8" s="59"/>
    </row>
    <row r="9" spans="2:8">
      <c r="B9" s="59"/>
      <c r="C9" s="271" t="s">
        <v>25</v>
      </c>
      <c r="D9" s="269"/>
      <c r="E9" s="300" t="s">
        <v>550</v>
      </c>
      <c r="F9" s="300"/>
      <c r="G9" s="59"/>
    </row>
    <row r="10" spans="2:8">
      <c r="B10" s="59"/>
      <c r="C10" s="269" t="s">
        <v>26</v>
      </c>
      <c r="D10" s="269"/>
      <c r="E10" s="301">
        <v>96</v>
      </c>
      <c r="F10" s="301"/>
      <c r="G10" s="59"/>
    </row>
    <row r="11" spans="2:8">
      <c r="B11" s="59"/>
      <c r="C11" s="269" t="s">
        <v>27</v>
      </c>
      <c r="D11" s="269"/>
      <c r="E11" s="301">
        <v>37</v>
      </c>
      <c r="F11" s="301"/>
      <c r="G11" s="59"/>
    </row>
    <row r="12" spans="2:8">
      <c r="B12" s="59"/>
      <c r="C12" s="269" t="s">
        <v>28</v>
      </c>
      <c r="D12" s="269"/>
      <c r="E12" s="301">
        <v>102</v>
      </c>
      <c r="F12" s="301"/>
      <c r="G12" s="59"/>
    </row>
    <row r="13" spans="2:8">
      <c r="B13" s="59"/>
      <c r="C13" s="269" t="s">
        <v>29</v>
      </c>
      <c r="D13" s="269"/>
      <c r="E13" s="301">
        <v>104.5</v>
      </c>
      <c r="F13" s="301"/>
      <c r="G13" s="59"/>
    </row>
    <row r="14" spans="2:8">
      <c r="B14" s="59"/>
      <c r="C14" s="269" t="s">
        <v>30</v>
      </c>
      <c r="D14" s="269"/>
      <c r="E14" s="301">
        <v>14.6</v>
      </c>
      <c r="F14" s="301"/>
      <c r="G14" s="59"/>
    </row>
    <row r="15" spans="2:8">
      <c r="B15" s="59"/>
      <c r="C15" s="269" t="s">
        <v>31</v>
      </c>
      <c r="D15" s="269"/>
      <c r="E15" s="301">
        <v>7.1</v>
      </c>
      <c r="F15" s="301"/>
      <c r="G15" s="59"/>
    </row>
    <row r="16" spans="2:8">
      <c r="B16" s="59"/>
      <c r="C16" s="269" t="s">
        <v>32</v>
      </c>
      <c r="D16" s="269"/>
      <c r="E16" s="301">
        <v>657.5</v>
      </c>
      <c r="F16" s="301"/>
      <c r="G16" s="59"/>
    </row>
    <row r="17" spans="2:7">
      <c r="B17" s="59"/>
      <c r="C17" s="269"/>
      <c r="D17" s="269"/>
      <c r="E17" s="299"/>
      <c r="F17" s="299"/>
      <c r="G17" s="59"/>
    </row>
    <row r="18" spans="2:7">
      <c r="B18" s="59"/>
      <c r="C18" s="270" t="s">
        <v>33</v>
      </c>
      <c r="D18" s="269"/>
      <c r="E18" s="299"/>
      <c r="F18" s="299"/>
      <c r="G18" s="59"/>
    </row>
    <row r="19" spans="2:7">
      <c r="B19" s="59"/>
      <c r="C19" s="272" t="s">
        <v>34</v>
      </c>
      <c r="D19" s="269"/>
      <c r="E19" s="300" t="s">
        <v>551</v>
      </c>
      <c r="F19" s="300"/>
      <c r="G19" s="59"/>
    </row>
    <row r="20" spans="2:7">
      <c r="B20" s="59"/>
      <c r="C20" s="269" t="s">
        <v>35</v>
      </c>
      <c r="D20" s="269"/>
      <c r="E20" s="297">
        <f t="shared" ref="E20" si="0">E30*E10</f>
        <v>321.75986661593748</v>
      </c>
      <c r="F20" s="297"/>
      <c r="G20" s="59"/>
    </row>
    <row r="21" spans="2:7">
      <c r="B21" s="59"/>
      <c r="C21" s="269" t="s">
        <v>36</v>
      </c>
      <c r="D21" s="269"/>
      <c r="E21" s="297">
        <f t="shared" ref="E21" si="1">E11*E30</f>
        <v>124.01161525822592</v>
      </c>
      <c r="F21" s="297"/>
      <c r="G21" s="59"/>
    </row>
    <row r="22" spans="2:7">
      <c r="B22" s="59"/>
      <c r="C22" s="269" t="s">
        <v>37</v>
      </c>
      <c r="D22" s="269"/>
      <c r="E22" s="297">
        <f t="shared" ref="E22" si="2">E12*E30</f>
        <v>341.86985827943357</v>
      </c>
      <c r="F22" s="297"/>
      <c r="G22" s="59"/>
    </row>
    <row r="23" spans="2:7">
      <c r="B23" s="59"/>
      <c r="C23" s="269" t="s">
        <v>38</v>
      </c>
      <c r="D23" s="269"/>
      <c r="E23" s="297">
        <f t="shared" ref="E23" si="3">E16*E30</f>
        <v>2203.719919791447</v>
      </c>
      <c r="F23" s="297"/>
      <c r="G23" s="59"/>
    </row>
    <row r="24" spans="2:7">
      <c r="B24" s="59"/>
      <c r="C24" s="269" t="s">
        <v>39</v>
      </c>
      <c r="D24" s="269"/>
      <c r="E24" s="297">
        <f t="shared" ref="E24" si="4">E14*E30</f>
        <v>48.93431304784049</v>
      </c>
      <c r="F24" s="297"/>
      <c r="G24" s="59"/>
    </row>
    <row r="25" spans="2:7">
      <c r="B25" s="59"/>
      <c r="C25" s="269"/>
      <c r="D25" s="269"/>
      <c r="E25" s="299"/>
      <c r="F25" s="299"/>
      <c r="G25" s="59"/>
    </row>
    <row r="26" spans="2:7">
      <c r="B26" s="59"/>
      <c r="C26" s="272" t="s">
        <v>40</v>
      </c>
      <c r="D26" s="269"/>
      <c r="E26" s="299"/>
      <c r="F26" s="299"/>
      <c r="G26" s="59"/>
    </row>
    <row r="27" spans="2:7">
      <c r="B27" s="59"/>
      <c r="C27" s="269" t="s">
        <v>41</v>
      </c>
      <c r="D27" s="269"/>
      <c r="E27" s="297">
        <f t="shared" ref="E27" si="5">SQRT(110000/(E12*E10))</f>
        <v>3.3516652772493489</v>
      </c>
      <c r="F27" s="297"/>
      <c r="G27" s="59"/>
    </row>
    <row r="28" spans="2:7">
      <c r="B28" s="59"/>
      <c r="C28" s="269" t="s">
        <v>42</v>
      </c>
      <c r="D28" s="269"/>
      <c r="E28" s="297">
        <f t="shared" ref="E28" si="6">SQRT(1250000/(E10*E13))</f>
        <v>11.162494162017079</v>
      </c>
      <c r="F28" s="297"/>
      <c r="G28" s="59"/>
    </row>
    <row r="29" spans="2:7">
      <c r="B29" s="59"/>
      <c r="C29" s="269" t="s">
        <v>43</v>
      </c>
      <c r="D29" s="269"/>
      <c r="E29" s="297">
        <f t="shared" ref="E29" si="7">150/E14</f>
        <v>10.273972602739727</v>
      </c>
      <c r="F29" s="297"/>
      <c r="G29" s="59"/>
    </row>
    <row r="30" spans="2:7">
      <c r="B30" s="59"/>
      <c r="C30" s="273" t="s">
        <v>44</v>
      </c>
      <c r="D30" s="269"/>
      <c r="E30" s="298">
        <f t="shared" ref="E30" si="8">IF(MIN(E27:E29)&gt;10,10,MIN(E27:E29))</f>
        <v>3.3516652772493489</v>
      </c>
      <c r="F30" s="298"/>
      <c r="G30" s="59"/>
    </row>
    <row r="31" spans="2:7">
      <c r="B31" s="59"/>
      <c r="C31" s="59"/>
      <c r="D31" s="59"/>
      <c r="E31" s="59"/>
      <c r="F31" s="59"/>
      <c r="G31" s="59"/>
    </row>
    <row r="32" spans="2:7">
      <c r="B32" s="59"/>
      <c r="C32" s="59"/>
      <c r="D32" s="59"/>
      <c r="E32" s="59"/>
      <c r="F32" s="59"/>
      <c r="G32" s="59"/>
    </row>
  </sheetData>
  <sheetProtection selectLockedCells="1"/>
  <mergeCells count="30">
    <mergeCell ref="E8:F8"/>
    <mergeCell ref="F1:F3"/>
    <mergeCell ref="G1:G3"/>
    <mergeCell ref="E7:F7"/>
    <mergeCell ref="B1:B3"/>
    <mergeCell ref="C1:C3"/>
    <mergeCell ref="D1:D3"/>
    <mergeCell ref="E1:E3"/>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9:F29"/>
    <mergeCell ref="E30:F30"/>
    <mergeCell ref="E24:F24"/>
    <mergeCell ref="E25:F25"/>
    <mergeCell ref="E26:F26"/>
    <mergeCell ref="E27:F27"/>
    <mergeCell ref="E28:F28"/>
  </mergeCells>
  <pageMargins left="0.78749999999999998" right="0.78749999999999998" top="1.0527777777777778" bottom="1.0527777777777778" header="0.78749999999999998" footer="0.78749999999999998"/>
  <pageSetup orientation="portrait" useFirstPageNumber="1" horizontalDpi="300" verticalDpi="300" r:id="rId1"/>
  <headerFooter alignWithMargins="0">
    <oddHeader>&amp;C&amp;"Times New Roman,Regular"&amp;12&amp;A</oddHeader>
    <oddFooter>&amp;C&amp;"Times New Roman,Regular"&amp;12Page &amp;P</oddFooter>
  </headerFooter>
  <ignoredErrors>
    <ignoredError sqref="F5" unlockedFormula="1"/>
  </ignoredErrors>
  <drawing r:id="rId2"/>
  <legacyDrawing r:id="rId3"/>
  <oleObjects>
    <mc:AlternateContent xmlns:mc="http://schemas.openxmlformats.org/markup-compatibility/2006">
      <mc:Choice Requires="x14">
        <oleObject progId="Acrobat Document" dvAspect="DVASPECT_ICON" shapeId="6149" r:id="rId4">
          <objectPr defaultSize="0" autoPict="0" r:id="rId5">
            <anchor moveWithCells="1">
              <from>
                <xdr:col>7</xdr:col>
                <xdr:colOff>47625</xdr:colOff>
                <xdr:row>6</xdr:row>
                <xdr:rowOff>152400</xdr:rowOff>
              </from>
              <to>
                <xdr:col>8</xdr:col>
                <xdr:colOff>352425</xdr:colOff>
                <xdr:row>10</xdr:row>
                <xdr:rowOff>190500</xdr:rowOff>
              </to>
            </anchor>
          </objectPr>
        </oleObject>
      </mc:Choice>
      <mc:Fallback>
        <oleObject progId="Acrobat Document" dvAspect="DVASPECT_ICON" shapeId="614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AL274"/>
  <sheetViews>
    <sheetView showGridLines="0" zoomScale="85" workbookViewId="0">
      <pane ySplit="6" topLeftCell="A33" activePane="bottomLeft" state="frozen"/>
      <selection pane="bottomLeft" activeCell="D44" sqref="D44"/>
    </sheetView>
  </sheetViews>
  <sheetFormatPr defaultColWidth="8.85546875" defaultRowHeight="15"/>
  <cols>
    <col min="1" max="1" width="9.140625" style="58"/>
    <col min="2" max="2" width="5.28515625" style="58" customWidth="1"/>
    <col min="3" max="3" width="19.5703125" style="70" customWidth="1"/>
    <col min="4" max="4" width="8" style="70" customWidth="1"/>
    <col min="5" max="5" width="5.85546875" style="70" customWidth="1"/>
    <col min="6" max="7" width="6.28515625" style="70" customWidth="1"/>
    <col min="8" max="10" width="5.85546875" style="70" customWidth="1"/>
    <col min="11" max="11" width="8.42578125" style="70" customWidth="1"/>
    <col min="12" max="12" width="8" style="70" customWidth="1"/>
    <col min="13" max="27" width="5.85546875" style="70" customWidth="1"/>
    <col min="28" max="30" width="8.85546875" style="70"/>
    <col min="31" max="31" width="5.28515625" style="70" customWidth="1"/>
    <col min="32" max="16384" width="8.85546875" style="70"/>
  </cols>
  <sheetData>
    <row r="1" spans="2:31" s="58" customFormat="1" ht="15" customHeight="1">
      <c r="B1" s="288"/>
      <c r="C1" s="287" t="s">
        <v>610</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6"/>
    </row>
    <row r="2" spans="2:31" s="58" customFormat="1" ht="15" customHeight="1">
      <c r="B2" s="288"/>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6"/>
    </row>
    <row r="3" spans="2:31" s="58" customFormat="1" ht="15" customHeight="1">
      <c r="B3" s="288"/>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6"/>
    </row>
    <row r="4" spans="2:31" s="58" customFormat="1" ht="15" customHeight="1">
      <c r="B4" s="59"/>
      <c r="C4" s="303" t="s">
        <v>603</v>
      </c>
      <c r="D4" s="303"/>
      <c r="E4" s="303"/>
      <c r="F4" s="303"/>
      <c r="G4" s="303"/>
      <c r="H4" s="303"/>
      <c r="I4" s="303"/>
      <c r="J4" s="303"/>
      <c r="K4" s="303"/>
      <c r="L4" s="60"/>
      <c r="M4" s="60"/>
      <c r="N4" s="60"/>
      <c r="O4" s="60"/>
      <c r="P4" s="60"/>
      <c r="Q4" s="60"/>
      <c r="R4" s="60"/>
      <c r="S4" s="60"/>
      <c r="T4" s="60"/>
      <c r="U4" s="60"/>
      <c r="V4" s="60"/>
      <c r="W4" s="60"/>
      <c r="X4" s="60"/>
      <c r="Y4" s="60"/>
      <c r="Z4" s="60"/>
      <c r="AA4" s="60"/>
      <c r="AB4" s="60"/>
      <c r="AC4" s="60"/>
      <c r="AD4" s="60"/>
      <c r="AE4" s="61"/>
    </row>
    <row r="5" spans="2:31" s="58" customFormat="1" ht="15" customHeight="1">
      <c r="B5" s="61"/>
      <c r="C5" s="303"/>
      <c r="D5" s="303"/>
      <c r="E5" s="303"/>
      <c r="F5" s="303"/>
      <c r="G5" s="303"/>
      <c r="H5" s="303"/>
      <c r="I5" s="303"/>
      <c r="J5" s="303"/>
      <c r="K5" s="303"/>
      <c r="L5" s="60"/>
      <c r="M5" s="60"/>
      <c r="N5" s="60"/>
      <c r="O5" s="60"/>
      <c r="P5" s="60"/>
      <c r="Q5" s="60"/>
      <c r="R5" s="60"/>
      <c r="S5" s="60"/>
      <c r="T5" s="60"/>
      <c r="U5" s="60"/>
      <c r="V5" s="60"/>
      <c r="W5" s="60"/>
      <c r="X5" s="60"/>
      <c r="Y5" s="60"/>
      <c r="Z5" s="60"/>
      <c r="AA5" s="60"/>
      <c r="AB5" s="60"/>
      <c r="AC5" s="60"/>
      <c r="AD5" s="60"/>
      <c r="AE5" s="61"/>
    </row>
    <row r="6" spans="2:31" s="58" customFormat="1" ht="15" customHeight="1" thickBot="1">
      <c r="B6" s="61"/>
      <c r="C6" s="304"/>
      <c r="D6" s="304"/>
      <c r="E6" s="304"/>
      <c r="F6" s="304"/>
      <c r="G6" s="304"/>
      <c r="H6" s="304"/>
      <c r="I6" s="304"/>
      <c r="J6" s="304"/>
      <c r="K6" s="304"/>
      <c r="L6" s="62"/>
      <c r="M6" s="62"/>
      <c r="N6" s="62"/>
      <c r="O6" s="62"/>
      <c r="P6" s="62"/>
      <c r="Q6" s="62"/>
      <c r="R6" s="62"/>
      <c r="S6" s="62"/>
      <c r="T6" s="62"/>
      <c r="U6" s="62"/>
      <c r="V6" s="62"/>
      <c r="W6" s="62"/>
      <c r="X6" s="62"/>
      <c r="Y6" s="62"/>
      <c r="Z6" s="62"/>
      <c r="AA6" s="62"/>
      <c r="AB6" s="62"/>
      <c r="AC6" s="62"/>
      <c r="AD6" s="63" t="str">
        <f>Introduction!Y5</f>
        <v>Version 1.0 - October 2014</v>
      </c>
      <c r="AE6" s="59"/>
    </row>
    <row r="7" spans="2:31" s="64" customFormat="1" ht="15.75" thickBot="1">
      <c r="B7" s="59"/>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59"/>
    </row>
    <row r="8" spans="2:31">
      <c r="B8" s="59"/>
      <c r="C8" s="65"/>
      <c r="D8" s="66" t="s">
        <v>45</v>
      </c>
      <c r="E8" s="67"/>
      <c r="F8" s="67"/>
      <c r="G8" s="67"/>
      <c r="H8" s="67"/>
      <c r="I8" s="67"/>
      <c r="J8" s="67"/>
      <c r="K8" s="67"/>
      <c r="L8" s="67"/>
      <c r="M8" s="67"/>
      <c r="N8" s="67"/>
      <c r="O8" s="67"/>
      <c r="P8" s="67"/>
      <c r="Q8" s="67"/>
      <c r="R8" s="67"/>
      <c r="S8" s="67"/>
      <c r="T8" s="67"/>
      <c r="U8" s="67"/>
      <c r="V8" s="67"/>
      <c r="W8" s="67"/>
      <c r="X8" s="67"/>
      <c r="Y8" s="67"/>
      <c r="Z8" s="67"/>
      <c r="AA8" s="68"/>
      <c r="AB8" s="69"/>
      <c r="AC8" s="69"/>
      <c r="AD8" s="69"/>
      <c r="AE8" s="59"/>
    </row>
    <row r="9" spans="2:31">
      <c r="B9" s="59"/>
      <c r="C9" s="71"/>
      <c r="D9" s="72">
        <v>0</v>
      </c>
      <c r="E9" s="72">
        <v>4.1666666666666664E-2</v>
      </c>
      <c r="F9" s="72">
        <v>8.3333333333333329E-2</v>
      </c>
      <c r="G9" s="72">
        <v>0.125</v>
      </c>
      <c r="H9" s="72">
        <v>0.16666666666666666</v>
      </c>
      <c r="I9" s="72">
        <v>0.20833333333333331</v>
      </c>
      <c r="J9" s="72">
        <v>0.25</v>
      </c>
      <c r="K9" s="72">
        <v>0.29166666666666669</v>
      </c>
      <c r="L9" s="72">
        <v>0.33333333333333337</v>
      </c>
      <c r="M9" s="72">
        <v>0.375</v>
      </c>
      <c r="N9" s="72">
        <v>0.41666666666666669</v>
      </c>
      <c r="O9" s="72">
        <v>0.45833333333333337</v>
      </c>
      <c r="P9" s="72">
        <v>0.5</v>
      </c>
      <c r="Q9" s="72">
        <v>0.54166666666666663</v>
      </c>
      <c r="R9" s="72">
        <v>0.58333333333333326</v>
      </c>
      <c r="S9" s="72">
        <v>0.625</v>
      </c>
      <c r="T9" s="72">
        <v>0.66666666666666663</v>
      </c>
      <c r="U9" s="72">
        <v>0.70833333333333326</v>
      </c>
      <c r="V9" s="72">
        <v>0.75</v>
      </c>
      <c r="W9" s="72">
        <v>0.79166666666666663</v>
      </c>
      <c r="X9" s="72">
        <v>0.83333333333333326</v>
      </c>
      <c r="Y9" s="72">
        <v>0.875</v>
      </c>
      <c r="Z9" s="72">
        <v>0.91666666666666663</v>
      </c>
      <c r="AA9" s="73">
        <v>0.95833333333333326</v>
      </c>
      <c r="AB9" s="69"/>
      <c r="AC9" s="69"/>
      <c r="AD9" s="69"/>
      <c r="AE9" s="59"/>
    </row>
    <row r="10" spans="2:31" ht="16.5" customHeight="1">
      <c r="B10" s="59"/>
      <c r="C10" s="71" t="s">
        <v>46</v>
      </c>
      <c r="D10" s="112" t="b">
        <v>1</v>
      </c>
      <c r="E10" s="112" t="b">
        <v>1</v>
      </c>
      <c r="F10" s="112" t="b">
        <v>1</v>
      </c>
      <c r="G10" s="112" t="b">
        <v>1</v>
      </c>
      <c r="H10" s="112" t="b">
        <v>1</v>
      </c>
      <c r="I10" s="112" t="b">
        <v>1</v>
      </c>
      <c r="J10" s="112" t="b">
        <v>1</v>
      </c>
      <c r="K10" s="112" t="b">
        <v>1</v>
      </c>
      <c r="L10" s="112" t="b">
        <v>1</v>
      </c>
      <c r="M10" s="112" t="b">
        <v>1</v>
      </c>
      <c r="N10" s="112" t="b">
        <v>1</v>
      </c>
      <c r="O10" s="112" t="b">
        <v>1</v>
      </c>
      <c r="P10" s="112" t="b">
        <v>1</v>
      </c>
      <c r="Q10" s="112" t="b">
        <v>1</v>
      </c>
      <c r="R10" s="112" t="b">
        <v>1</v>
      </c>
      <c r="S10" s="112" t="b">
        <v>1</v>
      </c>
      <c r="T10" s="112" t="b">
        <v>1</v>
      </c>
      <c r="U10" s="112" t="b">
        <v>1</v>
      </c>
      <c r="V10" s="112" t="b">
        <v>1</v>
      </c>
      <c r="W10" s="112" t="b">
        <v>1</v>
      </c>
      <c r="X10" s="112" t="b">
        <v>1</v>
      </c>
      <c r="Y10" s="112" t="b">
        <v>1</v>
      </c>
      <c r="Z10" s="112" t="b">
        <v>1</v>
      </c>
      <c r="AA10" s="113" t="b">
        <v>1</v>
      </c>
      <c r="AB10" s="74"/>
      <c r="AC10" s="69"/>
      <c r="AD10" s="69"/>
      <c r="AE10" s="59"/>
    </row>
    <row r="11" spans="2:31" ht="16.5" customHeight="1">
      <c r="B11" s="59"/>
      <c r="C11" s="71" t="s">
        <v>47</v>
      </c>
      <c r="D11" s="112" t="b">
        <v>1</v>
      </c>
      <c r="E11" s="112" t="b">
        <v>1</v>
      </c>
      <c r="F11" s="112" t="b">
        <v>1</v>
      </c>
      <c r="G11" s="112" t="b">
        <v>1</v>
      </c>
      <c r="H11" s="112" t="b">
        <v>1</v>
      </c>
      <c r="I11" s="112" t="b">
        <v>1</v>
      </c>
      <c r="J11" s="112" t="b">
        <v>1</v>
      </c>
      <c r="K11" s="112" t="b">
        <v>1</v>
      </c>
      <c r="L11" s="112" t="b">
        <v>1</v>
      </c>
      <c r="M11" s="112" t="b">
        <v>1</v>
      </c>
      <c r="N11" s="112" t="b">
        <v>1</v>
      </c>
      <c r="O11" s="112" t="b">
        <v>1</v>
      </c>
      <c r="P11" s="112" t="b">
        <v>1</v>
      </c>
      <c r="Q11" s="112" t="b">
        <v>1</v>
      </c>
      <c r="R11" s="112" t="b">
        <v>1</v>
      </c>
      <c r="S11" s="112" t="b">
        <v>1</v>
      </c>
      <c r="T11" s="112" t="b">
        <v>1</v>
      </c>
      <c r="U11" s="112" t="b">
        <v>1</v>
      </c>
      <c r="V11" s="112" t="b">
        <v>1</v>
      </c>
      <c r="W11" s="112" t="b">
        <v>1</v>
      </c>
      <c r="X11" s="112" t="b">
        <v>1</v>
      </c>
      <c r="Y11" s="112" t="b">
        <v>1</v>
      </c>
      <c r="Z11" s="112" t="b">
        <v>1</v>
      </c>
      <c r="AA11" s="113" t="b">
        <v>1</v>
      </c>
      <c r="AB11" s="74"/>
      <c r="AC11" s="69"/>
      <c r="AD11" s="69"/>
      <c r="AE11" s="59"/>
    </row>
    <row r="12" spans="2:31" ht="16.5" customHeight="1" thickBot="1">
      <c r="B12" s="59"/>
      <c r="C12" s="75" t="s">
        <v>48</v>
      </c>
      <c r="D12" s="114" t="b">
        <v>1</v>
      </c>
      <c r="E12" s="114" t="b">
        <v>1</v>
      </c>
      <c r="F12" s="114" t="b">
        <v>1</v>
      </c>
      <c r="G12" s="114" t="b">
        <v>1</v>
      </c>
      <c r="H12" s="114" t="b">
        <v>1</v>
      </c>
      <c r="I12" s="114" t="b">
        <v>1</v>
      </c>
      <c r="J12" s="114" t="b">
        <v>1</v>
      </c>
      <c r="K12" s="114" t="b">
        <v>1</v>
      </c>
      <c r="L12" s="114" t="b">
        <v>1</v>
      </c>
      <c r="M12" s="114" t="b">
        <v>1</v>
      </c>
      <c r="N12" s="114" t="b">
        <v>1</v>
      </c>
      <c r="O12" s="114" t="b">
        <v>1</v>
      </c>
      <c r="P12" s="114" t="b">
        <v>1</v>
      </c>
      <c r="Q12" s="114" t="b">
        <v>1</v>
      </c>
      <c r="R12" s="114" t="b">
        <v>1</v>
      </c>
      <c r="S12" s="114" t="b">
        <v>1</v>
      </c>
      <c r="T12" s="114" t="b">
        <v>1</v>
      </c>
      <c r="U12" s="114" t="b">
        <v>1</v>
      </c>
      <c r="V12" s="114" t="b">
        <v>1</v>
      </c>
      <c r="W12" s="114" t="b">
        <v>1</v>
      </c>
      <c r="X12" s="114" t="b">
        <v>1</v>
      </c>
      <c r="Y12" s="114" t="b">
        <v>1</v>
      </c>
      <c r="Z12" s="114" t="b">
        <v>1</v>
      </c>
      <c r="AA12" s="115" t="b">
        <v>1</v>
      </c>
      <c r="AB12" s="74"/>
      <c r="AC12" s="69"/>
      <c r="AD12" s="69"/>
      <c r="AE12" s="59"/>
    </row>
    <row r="13" spans="2:31" ht="16.5" customHeight="1">
      <c r="B13" s="59"/>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4"/>
      <c r="AC13" s="69"/>
      <c r="AD13" s="69"/>
      <c r="AE13" s="59"/>
    </row>
    <row r="14" spans="2:31" ht="16.5" customHeight="1">
      <c r="B14" s="59"/>
      <c r="C14" s="77" t="s">
        <v>380</v>
      </c>
      <c r="D14" s="78" t="str">
        <f>Water_Scorecard_Inputs!D14</f>
        <v>Minnesota - Saint Cloud</v>
      </c>
      <c r="E14" s="79"/>
      <c r="F14" s="79"/>
      <c r="G14" s="79"/>
      <c r="H14" s="79"/>
      <c r="I14" s="79"/>
      <c r="J14" s="80"/>
      <c r="K14" s="80"/>
      <c r="L14" s="80"/>
      <c r="M14" s="80"/>
      <c r="N14" s="80"/>
      <c r="O14" s="80"/>
      <c r="P14" s="80"/>
      <c r="Q14" s="80"/>
      <c r="R14" s="80"/>
      <c r="S14" s="80"/>
      <c r="T14" s="80"/>
      <c r="U14" s="80"/>
      <c r="V14" s="80"/>
      <c r="W14" s="80"/>
      <c r="X14" s="80"/>
      <c r="Y14" s="80"/>
      <c r="Z14" s="80"/>
      <c r="AA14" s="80"/>
      <c r="AB14" s="81"/>
      <c r="AC14" s="79"/>
      <c r="AD14" s="79"/>
      <c r="AE14" s="59"/>
    </row>
    <row r="15" spans="2:31" ht="16.5" customHeight="1">
      <c r="B15" s="59"/>
      <c r="C15" s="77" t="s">
        <v>383</v>
      </c>
      <c r="D15" s="78" t="str">
        <f>Water_Scorecard_Inputs!D15</f>
        <v>Admin</v>
      </c>
      <c r="E15" s="80"/>
      <c r="F15" s="80"/>
      <c r="G15" s="80"/>
      <c r="H15" s="80"/>
      <c r="I15" s="80"/>
      <c r="J15" s="80"/>
      <c r="K15" s="80"/>
      <c r="L15" s="80"/>
      <c r="M15" s="80"/>
      <c r="N15" s="80"/>
      <c r="O15" s="80"/>
      <c r="P15" s="80"/>
      <c r="Q15" s="80"/>
      <c r="R15" s="80"/>
      <c r="S15" s="80"/>
      <c r="T15" s="80"/>
      <c r="U15" s="80"/>
      <c r="V15" s="80"/>
      <c r="W15" s="80"/>
      <c r="X15" s="80"/>
      <c r="Y15" s="80"/>
      <c r="Z15" s="80"/>
      <c r="AA15" s="80"/>
      <c r="AB15" s="81"/>
      <c r="AC15" s="79"/>
      <c r="AD15" s="79"/>
      <c r="AE15" s="59"/>
    </row>
    <row r="16" spans="2:31" ht="16.5" customHeight="1">
      <c r="B16" s="59"/>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1"/>
      <c r="AC16" s="79"/>
      <c r="AD16" s="79"/>
      <c r="AE16" s="59"/>
    </row>
    <row r="17" spans="2:31" ht="16.5" customHeight="1">
      <c r="B17" s="59"/>
      <c r="C17" s="82" t="s">
        <v>385</v>
      </c>
      <c r="D17" s="83">
        <f>D26</f>
        <v>4233.6499999999996</v>
      </c>
      <c r="E17" s="84" t="s">
        <v>398</v>
      </c>
      <c r="F17" s="84"/>
      <c r="G17" s="84"/>
      <c r="H17" s="84"/>
      <c r="I17" s="84"/>
      <c r="J17" s="84"/>
      <c r="K17" s="85"/>
      <c r="L17" s="80"/>
      <c r="M17" s="80"/>
      <c r="N17" s="86"/>
      <c r="O17" s="80"/>
      <c r="P17" s="80"/>
      <c r="Q17" s="80"/>
      <c r="R17" s="80"/>
      <c r="S17" s="80"/>
      <c r="T17" s="80"/>
      <c r="U17" s="80"/>
      <c r="V17" s="80"/>
      <c r="W17" s="80"/>
      <c r="X17" s="80"/>
      <c r="Y17" s="80"/>
      <c r="Z17" s="80"/>
      <c r="AA17" s="80"/>
      <c r="AB17" s="81"/>
      <c r="AC17" s="79"/>
      <c r="AD17" s="79"/>
      <c r="AE17" s="59"/>
    </row>
    <row r="18" spans="2:31" ht="16.5" customHeight="1">
      <c r="B18" s="59"/>
      <c r="C18" s="82" t="s">
        <v>387</v>
      </c>
      <c r="D18" s="83">
        <f>D33</f>
        <v>1694.4</v>
      </c>
      <c r="E18" s="84" t="s">
        <v>398</v>
      </c>
      <c r="F18" s="84"/>
      <c r="G18" s="84"/>
      <c r="H18" s="84"/>
      <c r="I18" s="84"/>
      <c r="J18" s="84"/>
      <c r="K18" s="85"/>
      <c r="L18" s="80"/>
      <c r="M18" s="80"/>
      <c r="N18" s="86"/>
      <c r="O18" s="80"/>
      <c r="P18" s="80"/>
      <c r="Q18" s="80"/>
      <c r="R18" s="80"/>
      <c r="S18" s="80"/>
      <c r="T18" s="80"/>
      <c r="U18" s="80"/>
      <c r="V18" s="80"/>
      <c r="W18" s="80"/>
      <c r="X18" s="80"/>
      <c r="Y18" s="80"/>
      <c r="Z18" s="80"/>
      <c r="AA18" s="80"/>
      <c r="AB18" s="81"/>
      <c r="AC18" s="79"/>
      <c r="AD18" s="79"/>
      <c r="AE18" s="59"/>
    </row>
    <row r="19" spans="2:31" ht="16.5" customHeight="1">
      <c r="B19" s="59"/>
      <c r="C19" s="80"/>
      <c r="D19" s="87"/>
      <c r="E19" s="80"/>
      <c r="F19" s="80"/>
      <c r="G19" s="80"/>
      <c r="H19" s="80"/>
      <c r="I19" s="80"/>
      <c r="J19" s="80"/>
      <c r="K19" s="80"/>
      <c r="L19" s="80"/>
      <c r="M19" s="80"/>
      <c r="N19" s="86"/>
      <c r="O19" s="80"/>
      <c r="P19" s="80"/>
      <c r="Q19" s="80"/>
      <c r="R19" s="80"/>
      <c r="S19" s="80"/>
      <c r="T19" s="80"/>
      <c r="U19" s="80"/>
      <c r="V19" s="80"/>
      <c r="W19" s="80"/>
      <c r="X19" s="80"/>
      <c r="Y19" s="80"/>
      <c r="Z19" s="80"/>
      <c r="AA19" s="80"/>
      <c r="AB19" s="81"/>
      <c r="AC19" s="79"/>
      <c r="AD19" s="79"/>
      <c r="AE19" s="59"/>
    </row>
    <row r="20" spans="2:31" ht="16.5" customHeight="1">
      <c r="B20" s="59"/>
      <c r="C20" s="80"/>
      <c r="D20" s="80"/>
      <c r="E20" s="80"/>
      <c r="F20" s="80"/>
      <c r="G20" s="80"/>
      <c r="H20" s="80"/>
      <c r="I20" s="80"/>
      <c r="J20" s="80"/>
      <c r="K20" s="82" t="s">
        <v>392</v>
      </c>
      <c r="L20" s="82" t="s">
        <v>393</v>
      </c>
      <c r="M20" s="80"/>
      <c r="N20" s="80"/>
      <c r="O20" s="80"/>
      <c r="P20" s="80"/>
      <c r="Q20" s="80"/>
      <c r="R20" s="80"/>
      <c r="S20" s="80"/>
      <c r="T20" s="80"/>
      <c r="U20" s="80"/>
      <c r="V20" s="80"/>
      <c r="W20" s="80"/>
      <c r="X20" s="80"/>
      <c r="Y20" s="80"/>
      <c r="Z20" s="80"/>
      <c r="AA20" s="80"/>
      <c r="AB20" s="81"/>
      <c r="AC20" s="79"/>
      <c r="AD20" s="79"/>
      <c r="AE20" s="59"/>
    </row>
    <row r="21" spans="2:31" ht="16.5" customHeight="1">
      <c r="B21" s="59"/>
      <c r="C21" s="88" t="s">
        <v>382</v>
      </c>
      <c r="D21" s="89"/>
      <c r="E21" s="89"/>
      <c r="F21" s="89"/>
      <c r="G21" s="89"/>
      <c r="H21" s="89"/>
      <c r="I21" s="80"/>
      <c r="J21" s="82" t="s">
        <v>49</v>
      </c>
      <c r="K21" s="90" t="s">
        <v>50</v>
      </c>
      <c r="L21" s="90" t="s">
        <v>50</v>
      </c>
      <c r="M21" s="79"/>
      <c r="N21" s="80"/>
      <c r="O21" s="80"/>
      <c r="P21" s="80"/>
      <c r="Q21" s="80"/>
      <c r="R21" s="80"/>
      <c r="S21" s="80"/>
      <c r="T21" s="80"/>
      <c r="U21" s="80"/>
      <c r="V21" s="80"/>
      <c r="W21" s="80"/>
      <c r="X21" s="80"/>
      <c r="Y21" s="80"/>
      <c r="Z21" s="80"/>
      <c r="AA21" s="80"/>
      <c r="AB21" s="81"/>
      <c r="AC21" s="79"/>
      <c r="AD21" s="79"/>
      <c r="AE21" s="59"/>
    </row>
    <row r="22" spans="2:31" ht="16.5" customHeight="1">
      <c r="B22" s="59"/>
      <c r="C22" s="91" t="s">
        <v>386</v>
      </c>
      <c r="D22" s="82" t="s">
        <v>51</v>
      </c>
      <c r="E22" s="80"/>
      <c r="F22" s="80"/>
      <c r="G22" s="80"/>
      <c r="H22" s="80"/>
      <c r="I22" s="80"/>
      <c r="J22" s="82" t="s">
        <v>52</v>
      </c>
      <c r="K22" s="92">
        <f>INDEX('7.Lists'!$D$3:$H$20,MATCH($J22,'7.Lists'!$D$3:$D$20,0),MATCH(CONCATENATE($D$15," - ",K$20),'7.Lists'!$D$3:$H$3,0))</f>
        <v>1</v>
      </c>
      <c r="L22" s="92">
        <f>INDEX('7.Lists'!$D$3:$H$20,MATCH($J22,'7.Lists'!$D$3:$D$20,0),MATCH(CONCATENATE($D$15," - ",L$20),'7.Lists'!$D$3:$H$3,0))</f>
        <v>1</v>
      </c>
      <c r="M22" s="79"/>
      <c r="N22" s="80"/>
      <c r="O22" s="80"/>
      <c r="P22" s="80"/>
      <c r="Q22" s="80"/>
      <c r="R22" s="80"/>
      <c r="S22" s="80"/>
      <c r="T22" s="80"/>
      <c r="U22" s="80"/>
      <c r="V22" s="80"/>
      <c r="W22" s="80"/>
      <c r="X22" s="80"/>
      <c r="Y22" s="80"/>
      <c r="Z22" s="80"/>
      <c r="AA22" s="80"/>
      <c r="AB22" s="81"/>
      <c r="AC22" s="79"/>
      <c r="AD22" s="79"/>
      <c r="AE22" s="59"/>
    </row>
    <row r="23" spans="2:31" ht="16.5" customHeight="1">
      <c r="B23" s="59"/>
      <c r="C23" s="82" t="s">
        <v>53</v>
      </c>
      <c r="D23" s="93">
        <f>G209</f>
        <v>3024.0357142857142</v>
      </c>
      <c r="E23" s="80"/>
      <c r="F23" s="80"/>
      <c r="G23" s="80"/>
      <c r="H23" s="80"/>
      <c r="I23" s="80"/>
      <c r="J23" s="82" t="s">
        <v>54</v>
      </c>
      <c r="K23" s="92">
        <f>INDEX('7.Lists'!$D$3:$H$20,MATCH($J23,'7.Lists'!$D$3:$D$20,0),MATCH(CONCATENATE($D$15," - ",K$20),'7.Lists'!$D$3:$H$3,0))</f>
        <v>0.95</v>
      </c>
      <c r="L23" s="92">
        <f>INDEX('7.Lists'!$D$3:$H$20,MATCH($J23,'7.Lists'!$D$3:$D$20,0),MATCH(CONCATENATE($D$15," - ",L$20),'7.Lists'!$D$3:$H$3,0))</f>
        <v>0.95</v>
      </c>
      <c r="M23" s="79"/>
      <c r="N23" s="80"/>
      <c r="O23" s="80"/>
      <c r="P23" s="80"/>
      <c r="Q23" s="80"/>
      <c r="R23" s="80"/>
      <c r="S23" s="80"/>
      <c r="T23" s="80"/>
      <c r="U23" s="80"/>
      <c r="V23" s="80"/>
      <c r="W23" s="80"/>
      <c r="X23" s="80"/>
      <c r="Y23" s="80"/>
      <c r="Z23" s="80"/>
      <c r="AA23" s="80"/>
      <c r="AB23" s="81"/>
      <c r="AC23" s="79"/>
      <c r="AD23" s="79"/>
      <c r="AE23" s="59"/>
    </row>
    <row r="24" spans="2:31" ht="16.5" customHeight="1">
      <c r="B24" s="59"/>
      <c r="C24" s="82" t="s">
        <v>55</v>
      </c>
      <c r="D24" s="93">
        <f>G230</f>
        <v>604.80714285714294</v>
      </c>
      <c r="E24" s="80"/>
      <c r="F24" s="80"/>
      <c r="G24" s="80"/>
      <c r="H24" s="80"/>
      <c r="I24" s="80"/>
      <c r="J24" s="82" t="s">
        <v>56</v>
      </c>
      <c r="K24" s="92">
        <f>INDEX('7.Lists'!$D$3:$H$20,MATCH($J24,'7.Lists'!$D$3:$D$20,0),MATCH(CONCATENATE($D$15," - ",K$20),'7.Lists'!$D$3:$H$3,0))</f>
        <v>0.9</v>
      </c>
      <c r="L24" s="92">
        <f>INDEX('7.Lists'!$D$3:$H$20,MATCH($J24,'7.Lists'!$D$3:$D$20,0),MATCH(CONCATENATE($D$15," - ",L$20),'7.Lists'!$D$3:$H$3,0))</f>
        <v>0.9</v>
      </c>
      <c r="M24" s="79"/>
      <c r="N24" s="80"/>
      <c r="O24" s="80"/>
      <c r="P24" s="80"/>
      <c r="Q24" s="80"/>
      <c r="R24" s="80"/>
      <c r="S24" s="80"/>
      <c r="T24" s="80"/>
      <c r="U24" s="80"/>
      <c r="V24" s="80"/>
      <c r="W24" s="80"/>
      <c r="X24" s="80"/>
      <c r="Y24" s="80"/>
      <c r="Z24" s="80"/>
      <c r="AA24" s="80"/>
      <c r="AB24" s="81"/>
      <c r="AC24" s="79"/>
      <c r="AD24" s="79"/>
      <c r="AE24" s="59"/>
    </row>
    <row r="25" spans="2:31" ht="16.5" customHeight="1">
      <c r="B25" s="59"/>
      <c r="C25" s="82" t="s">
        <v>57</v>
      </c>
      <c r="D25" s="93">
        <f>G251</f>
        <v>604.80714285714294</v>
      </c>
      <c r="E25" s="80"/>
      <c r="F25" s="80"/>
      <c r="G25" s="80"/>
      <c r="H25" s="80"/>
      <c r="I25" s="80"/>
      <c r="J25" s="82" t="s">
        <v>58</v>
      </c>
      <c r="K25" s="92">
        <f>INDEX('7.Lists'!$D$3:$H$20,MATCH($J25,'7.Lists'!$D$3:$D$20,0),MATCH(CONCATENATE($D$15," - ",K$20),'7.Lists'!$D$3:$H$3,0))</f>
        <v>0.85</v>
      </c>
      <c r="L25" s="92">
        <f>INDEX('7.Lists'!$D$3:$H$20,MATCH($J25,'7.Lists'!$D$3:$D$20,0),MATCH(CONCATENATE($D$15," - ",L$20),'7.Lists'!$D$3:$H$3,0))</f>
        <v>0.85</v>
      </c>
      <c r="M25" s="79"/>
      <c r="N25" s="80"/>
      <c r="O25" s="80"/>
      <c r="P25" s="80"/>
      <c r="Q25" s="80"/>
      <c r="R25" s="80"/>
      <c r="S25" s="80"/>
      <c r="T25" s="80"/>
      <c r="U25" s="80"/>
      <c r="V25" s="80"/>
      <c r="W25" s="80"/>
      <c r="X25" s="80"/>
      <c r="Y25" s="80"/>
      <c r="Z25" s="80"/>
      <c r="AA25" s="80"/>
      <c r="AB25" s="81"/>
      <c r="AC25" s="79"/>
      <c r="AD25" s="79"/>
      <c r="AE25" s="59"/>
    </row>
    <row r="26" spans="2:31" ht="16.5" customHeight="1">
      <c r="B26" s="59"/>
      <c r="C26" s="82" t="s">
        <v>59</v>
      </c>
      <c r="D26" s="93">
        <f>SUM(D23:D25)</f>
        <v>4233.6499999999996</v>
      </c>
      <c r="E26" s="80"/>
      <c r="F26" s="80"/>
      <c r="G26" s="80"/>
      <c r="H26" s="80"/>
      <c r="I26" s="80"/>
      <c r="J26" s="82" t="s">
        <v>60</v>
      </c>
      <c r="K26" s="92">
        <f>INDEX('7.Lists'!$D$3:$H$20,MATCH($J26,'7.Lists'!$D$3:$D$20,0),MATCH(CONCATENATE($D$15," - ",K$20),'7.Lists'!$D$3:$H$3,0))</f>
        <v>0.8</v>
      </c>
      <c r="L26" s="92">
        <f>INDEX('7.Lists'!$D$3:$H$20,MATCH($J26,'7.Lists'!$D$3:$D$20,0),MATCH(CONCATENATE($D$15," - ",L$20),'7.Lists'!$D$3:$H$3,0))</f>
        <v>0.8</v>
      </c>
      <c r="M26" s="79"/>
      <c r="N26" s="80"/>
      <c r="O26" s="80"/>
      <c r="P26" s="80"/>
      <c r="Q26" s="80"/>
      <c r="R26" s="80"/>
      <c r="S26" s="80"/>
      <c r="T26" s="80"/>
      <c r="U26" s="80"/>
      <c r="V26" s="80"/>
      <c r="W26" s="80"/>
      <c r="X26" s="80"/>
      <c r="Y26" s="80"/>
      <c r="Z26" s="80"/>
      <c r="AA26" s="80"/>
      <c r="AB26" s="81"/>
      <c r="AC26" s="79"/>
      <c r="AD26" s="79"/>
      <c r="AE26" s="59"/>
    </row>
    <row r="27" spans="2:31" ht="16.5" customHeight="1">
      <c r="B27" s="59"/>
      <c r="C27" s="79"/>
      <c r="D27" s="79"/>
      <c r="E27" s="79"/>
      <c r="F27" s="79"/>
      <c r="G27" s="79"/>
      <c r="H27" s="79"/>
      <c r="I27" s="80"/>
      <c r="J27" s="82" t="s">
        <v>61</v>
      </c>
      <c r="K27" s="92">
        <f>INDEX('7.Lists'!$D$3:$H$20,MATCH($J27,'7.Lists'!$D$3:$D$20,0),MATCH(CONCATENATE($D$15," - ",K$20),'7.Lists'!$D$3:$H$3,0))</f>
        <v>0.75</v>
      </c>
      <c r="L27" s="92">
        <f>INDEX('7.Lists'!$D$3:$H$20,MATCH($J27,'7.Lists'!$D$3:$D$20,0),MATCH(CONCATENATE($D$15," - ",L$20),'7.Lists'!$D$3:$H$3,0))</f>
        <v>0.75</v>
      </c>
      <c r="M27" s="79"/>
      <c r="N27" s="80"/>
      <c r="O27" s="80"/>
      <c r="P27" s="80"/>
      <c r="Q27" s="80"/>
      <c r="R27" s="80"/>
      <c r="S27" s="80"/>
      <c r="T27" s="80"/>
      <c r="U27" s="80"/>
      <c r="V27" s="80"/>
      <c r="W27" s="80"/>
      <c r="X27" s="80"/>
      <c r="Y27" s="80"/>
      <c r="Z27" s="80"/>
      <c r="AA27" s="80"/>
      <c r="AB27" s="81"/>
      <c r="AC27" s="79"/>
      <c r="AD27" s="79"/>
      <c r="AE27" s="59"/>
    </row>
    <row r="28" spans="2:31" ht="16.5" customHeight="1">
      <c r="B28" s="59"/>
      <c r="C28" s="88" t="s">
        <v>382</v>
      </c>
      <c r="D28" s="89"/>
      <c r="E28" s="89"/>
      <c r="F28" s="89"/>
      <c r="G28" s="89"/>
      <c r="H28" s="89"/>
      <c r="I28" s="80"/>
      <c r="J28" s="82" t="s">
        <v>62</v>
      </c>
      <c r="K28" s="92">
        <f>INDEX('7.Lists'!$D$3:$H$20,MATCH($J28,'7.Lists'!$D$3:$D$20,0),MATCH(CONCATENATE($D$15," - ",K$20),'7.Lists'!$D$3:$H$3,0))</f>
        <v>0.7</v>
      </c>
      <c r="L28" s="92">
        <f>INDEX('7.Lists'!$D$3:$H$20,MATCH($J28,'7.Lists'!$D$3:$D$20,0),MATCH(CONCATENATE($D$15," - ",L$20),'7.Lists'!$D$3:$H$3,0))</f>
        <v>0.7</v>
      </c>
      <c r="M28" s="79"/>
      <c r="N28" s="80"/>
      <c r="O28" s="80"/>
      <c r="P28" s="80"/>
      <c r="Q28" s="80"/>
      <c r="R28" s="80"/>
      <c r="S28" s="80"/>
      <c r="T28" s="80"/>
      <c r="U28" s="80"/>
      <c r="V28" s="80"/>
      <c r="W28" s="80"/>
      <c r="X28" s="80"/>
      <c r="Y28" s="80"/>
      <c r="Z28" s="80"/>
      <c r="AA28" s="80"/>
      <c r="AB28" s="81"/>
      <c r="AC28" s="79"/>
      <c r="AD28" s="79"/>
      <c r="AE28" s="59"/>
    </row>
    <row r="29" spans="2:31" ht="16.5" customHeight="1">
      <c r="B29" s="59"/>
      <c r="C29" s="91" t="s">
        <v>395</v>
      </c>
      <c r="D29" s="82" t="s">
        <v>51</v>
      </c>
      <c r="E29" s="80"/>
      <c r="F29" s="80"/>
      <c r="G29" s="80"/>
      <c r="H29" s="80"/>
      <c r="I29" s="80"/>
      <c r="J29" s="82" t="s">
        <v>63</v>
      </c>
      <c r="K29" s="92">
        <f>INDEX('7.Lists'!$D$3:$H$20,MATCH($J29,'7.Lists'!$D$3:$D$20,0),MATCH(CONCATENATE($D$15," - ",K$20),'7.Lists'!$D$3:$H$3,0))</f>
        <v>0.64999999999999991</v>
      </c>
      <c r="L29" s="92">
        <f>INDEX('7.Lists'!$D$3:$H$20,MATCH($J29,'7.Lists'!$D$3:$D$20,0),MATCH(CONCATENATE($D$15," - ",L$20),'7.Lists'!$D$3:$H$3,0))</f>
        <v>0.35</v>
      </c>
      <c r="M29" s="79"/>
      <c r="N29" s="80"/>
      <c r="O29" s="80"/>
      <c r="P29" s="80"/>
      <c r="Q29" s="80"/>
      <c r="R29" s="80"/>
      <c r="S29" s="80"/>
      <c r="T29" s="80"/>
      <c r="U29" s="80"/>
      <c r="V29" s="80"/>
      <c r="W29" s="80"/>
      <c r="X29" s="80"/>
      <c r="Y29" s="80"/>
      <c r="Z29" s="80"/>
      <c r="AA29" s="80"/>
      <c r="AB29" s="81"/>
      <c r="AC29" s="79"/>
      <c r="AD29" s="79"/>
      <c r="AE29" s="59"/>
    </row>
    <row r="30" spans="2:31" ht="16.5" customHeight="1">
      <c r="B30" s="59"/>
      <c r="C30" s="82" t="s">
        <v>53</v>
      </c>
      <c r="D30" s="93">
        <f>Y209</f>
        <v>1210.2857142857142</v>
      </c>
      <c r="E30" s="80"/>
      <c r="F30" s="80"/>
      <c r="G30" s="80"/>
      <c r="H30" s="80"/>
      <c r="I30" s="80"/>
      <c r="J30" s="82" t="s">
        <v>64</v>
      </c>
      <c r="K30" s="92">
        <f>INDEX('7.Lists'!$D$3:$H$20,MATCH($J30,'7.Lists'!$D$3:$D$20,0),MATCH(CONCATENATE($D$15," - ",K$20),'7.Lists'!$D$3:$H$3,0))</f>
        <v>0.6</v>
      </c>
      <c r="L30" s="92">
        <f>INDEX('7.Lists'!$D$3:$H$20,MATCH($J30,'7.Lists'!$D$3:$D$20,0),MATCH(CONCATENATE($D$15," - ",L$20),'7.Lists'!$D$3:$H$3,0))</f>
        <v>0</v>
      </c>
      <c r="M30" s="79"/>
      <c r="N30" s="80"/>
      <c r="O30" s="80"/>
      <c r="P30" s="80"/>
      <c r="Q30" s="80"/>
      <c r="R30" s="80"/>
      <c r="S30" s="80"/>
      <c r="T30" s="80"/>
      <c r="U30" s="80"/>
      <c r="V30" s="80"/>
      <c r="W30" s="80"/>
      <c r="X30" s="80"/>
      <c r="Y30" s="80"/>
      <c r="Z30" s="80"/>
      <c r="AA30" s="80"/>
      <c r="AB30" s="81"/>
      <c r="AC30" s="79"/>
      <c r="AD30" s="79"/>
      <c r="AE30" s="59"/>
    </row>
    <row r="31" spans="2:31" ht="16.5" customHeight="1">
      <c r="B31" s="59"/>
      <c r="C31" s="82" t="s">
        <v>55</v>
      </c>
      <c r="D31" s="93">
        <f>Y230</f>
        <v>242.05714285714291</v>
      </c>
      <c r="E31" s="80"/>
      <c r="F31" s="80"/>
      <c r="G31" s="80"/>
      <c r="H31" s="80"/>
      <c r="I31" s="80"/>
      <c r="J31" s="82" t="s">
        <v>65</v>
      </c>
      <c r="K31" s="92">
        <f>INDEX('7.Lists'!$D$3:$H$20,MATCH($J31,'7.Lists'!$D$3:$D$20,0),MATCH(CONCATENATE($D$15," - ",K$20),'7.Lists'!$D$3:$H$3,0))</f>
        <v>0.55000000000000004</v>
      </c>
      <c r="L31" s="92">
        <f>INDEX('7.Lists'!$D$3:$H$20,MATCH($J31,'7.Lists'!$D$3:$D$20,0),MATCH(CONCATENATE($D$15," - ",L$20),'7.Lists'!$D$3:$H$3,0))</f>
        <v>0</v>
      </c>
      <c r="M31" s="79"/>
      <c r="N31" s="80"/>
      <c r="O31" s="80"/>
      <c r="P31" s="80"/>
      <c r="Q31" s="80"/>
      <c r="R31" s="80"/>
      <c r="S31" s="80"/>
      <c r="T31" s="80"/>
      <c r="U31" s="80"/>
      <c r="V31" s="80"/>
      <c r="W31" s="80"/>
      <c r="X31" s="80"/>
      <c r="Y31" s="80"/>
      <c r="Z31" s="80"/>
      <c r="AA31" s="80"/>
      <c r="AB31" s="81"/>
      <c r="AC31" s="79"/>
      <c r="AD31" s="79"/>
      <c r="AE31" s="59"/>
    </row>
    <row r="32" spans="2:31" ht="16.5" customHeight="1">
      <c r="B32" s="59"/>
      <c r="C32" s="82" t="s">
        <v>57</v>
      </c>
      <c r="D32" s="93">
        <f>Y251</f>
        <v>242.05714285714291</v>
      </c>
      <c r="E32" s="80"/>
      <c r="F32" s="80"/>
      <c r="G32" s="80"/>
      <c r="H32" s="80"/>
      <c r="I32" s="80"/>
      <c r="J32" s="82" t="s">
        <v>384</v>
      </c>
      <c r="K32" s="92">
        <f>INDEX('7.Lists'!$D$3:$H$20,MATCH($J32,'7.Lists'!$D$3:$D$20,0),MATCH(CONCATENATE($D$15," - ",K$20),'7.Lists'!$D$3:$H$3,0))</f>
        <v>0.5</v>
      </c>
      <c r="L32" s="92">
        <f>INDEX('7.Lists'!$D$3:$H$20,MATCH($J32,'7.Lists'!$D$3:$D$20,0),MATCH(CONCATENATE($D$15," - ",L$20),'7.Lists'!$D$3:$H$3,0))</f>
        <v>0</v>
      </c>
      <c r="M32" s="79"/>
      <c r="N32" s="80"/>
      <c r="O32" s="80"/>
      <c r="P32" s="80"/>
      <c r="Q32" s="80"/>
      <c r="R32" s="80"/>
      <c r="S32" s="80"/>
      <c r="T32" s="80"/>
      <c r="U32" s="80"/>
      <c r="V32" s="80"/>
      <c r="W32" s="80"/>
      <c r="X32" s="80"/>
      <c r="Y32" s="80"/>
      <c r="Z32" s="80"/>
      <c r="AA32" s="80"/>
      <c r="AB32" s="81"/>
      <c r="AC32" s="79"/>
      <c r="AD32" s="79"/>
      <c r="AE32" s="59"/>
    </row>
    <row r="33" spans="1:37" ht="16.5" customHeight="1">
      <c r="B33" s="59"/>
      <c r="C33" s="82" t="s">
        <v>59</v>
      </c>
      <c r="D33" s="93">
        <f>SUM(D30:D32)</f>
        <v>1694.4</v>
      </c>
      <c r="E33" s="80"/>
      <c r="F33" s="80"/>
      <c r="G33" s="80"/>
      <c r="H33" s="80"/>
      <c r="I33" s="80"/>
      <c r="J33" s="82" t="s">
        <v>66</v>
      </c>
      <c r="K33" s="92">
        <f>INDEX('7.Lists'!$D$3:$H$20,MATCH($J33,'7.Lists'!$D$3:$D$20,0),MATCH(CONCATENATE($D$15," - ",K$20),'7.Lists'!$D$3:$H$3,0))</f>
        <v>0.44999999999999996</v>
      </c>
      <c r="L33" s="92">
        <f>INDEX('7.Lists'!$D$3:$H$20,MATCH($J33,'7.Lists'!$D$3:$D$20,0),MATCH(CONCATENATE($D$15," - ",L$20),'7.Lists'!$D$3:$H$3,0))</f>
        <v>0</v>
      </c>
      <c r="M33" s="79"/>
      <c r="N33" s="80"/>
      <c r="O33" s="80"/>
      <c r="P33" s="80"/>
      <c r="Q33" s="80"/>
      <c r="R33" s="80"/>
      <c r="S33" s="80"/>
      <c r="T33" s="80"/>
      <c r="U33" s="80"/>
      <c r="V33" s="80"/>
      <c r="W33" s="80"/>
      <c r="X33" s="80"/>
      <c r="Y33" s="80"/>
      <c r="Z33" s="80"/>
      <c r="AA33" s="80"/>
      <c r="AB33" s="81"/>
      <c r="AC33" s="79"/>
      <c r="AD33" s="79"/>
      <c r="AE33" s="59"/>
    </row>
    <row r="34" spans="1:37" ht="16.5" customHeight="1">
      <c r="B34" s="59"/>
      <c r="C34" s="80"/>
      <c r="D34" s="80"/>
      <c r="E34" s="80"/>
      <c r="F34" s="80"/>
      <c r="G34" s="80"/>
      <c r="H34" s="80"/>
      <c r="I34" s="80"/>
      <c r="J34" s="82" t="s">
        <v>67</v>
      </c>
      <c r="K34" s="92">
        <f>INDEX('7.Lists'!$D$3:$H$20,MATCH($J34,'7.Lists'!$D$3:$D$20,0),MATCH(CONCATENATE($D$15," - ",K$20),'7.Lists'!$D$3:$H$3,0))</f>
        <v>0.39999999999999991</v>
      </c>
      <c r="L34" s="92">
        <f>INDEX('7.Lists'!$D$3:$H$20,MATCH($J34,'7.Lists'!$D$3:$D$20,0),MATCH(CONCATENATE($D$15," - ",L$20),'7.Lists'!$D$3:$H$3,0))</f>
        <v>0</v>
      </c>
      <c r="M34" s="79"/>
      <c r="N34" s="80"/>
      <c r="O34" s="80"/>
      <c r="P34" s="80"/>
      <c r="Q34" s="80"/>
      <c r="R34" s="80"/>
      <c r="S34" s="80"/>
      <c r="T34" s="80"/>
      <c r="U34" s="80"/>
      <c r="V34" s="80"/>
      <c r="W34" s="80"/>
      <c r="X34" s="80"/>
      <c r="Y34" s="80"/>
      <c r="Z34" s="80"/>
      <c r="AA34" s="80"/>
      <c r="AB34" s="81"/>
      <c r="AC34" s="79"/>
      <c r="AD34" s="79"/>
      <c r="AE34" s="59"/>
    </row>
    <row r="35" spans="1:37" ht="16.5" customHeight="1">
      <c r="B35" s="59"/>
      <c r="C35" s="80"/>
      <c r="D35" s="80"/>
      <c r="E35" s="80"/>
      <c r="F35" s="80"/>
      <c r="G35" s="80"/>
      <c r="H35" s="80"/>
      <c r="I35" s="80"/>
      <c r="J35" s="82" t="s">
        <v>68</v>
      </c>
      <c r="K35" s="92">
        <f>INDEX('7.Lists'!$D$3:$H$20,MATCH($J35,'7.Lists'!$D$3:$D$20,0),MATCH(CONCATENATE($D$15," - ",K$20),'7.Lists'!$D$3:$H$3,0))</f>
        <v>0.35</v>
      </c>
      <c r="L35" s="92">
        <f>INDEX('7.Lists'!$D$3:$H$20,MATCH($J35,'7.Lists'!$D$3:$D$20,0),MATCH(CONCATENATE($D$15," - ",L$20),'7.Lists'!$D$3:$H$3,0))</f>
        <v>0</v>
      </c>
      <c r="M35" s="79"/>
      <c r="N35" s="80"/>
      <c r="O35" s="80"/>
      <c r="P35" s="80"/>
      <c r="Q35" s="80"/>
      <c r="R35" s="80"/>
      <c r="S35" s="80"/>
      <c r="T35" s="80"/>
      <c r="U35" s="80"/>
      <c r="V35" s="80"/>
      <c r="W35" s="80"/>
      <c r="X35" s="80"/>
      <c r="Y35" s="80"/>
      <c r="Z35" s="80"/>
      <c r="AA35" s="80"/>
      <c r="AB35" s="81"/>
      <c r="AC35" s="79"/>
      <c r="AD35" s="79"/>
      <c r="AE35" s="59"/>
    </row>
    <row r="36" spans="1:37" ht="16.5" customHeight="1">
      <c r="B36" s="59"/>
      <c r="C36" s="80"/>
      <c r="D36" s="80"/>
      <c r="E36" s="80"/>
      <c r="F36" s="80"/>
      <c r="G36" s="80"/>
      <c r="H36" s="80"/>
      <c r="I36" s="80"/>
      <c r="J36" s="82" t="s">
        <v>69</v>
      </c>
      <c r="K36" s="92">
        <f>INDEX('7.Lists'!$D$3:$H$20,MATCH($J36,'7.Lists'!$D$3:$D$20,0),MATCH(CONCATENATE($D$15," - ",K$20),'7.Lists'!$D$3:$H$3,0))</f>
        <v>0.29999999999999993</v>
      </c>
      <c r="L36" s="92">
        <f>INDEX('7.Lists'!$D$3:$H$20,MATCH($J36,'7.Lists'!$D$3:$D$20,0),MATCH(CONCATENATE($D$15," - ",L$20),'7.Lists'!$D$3:$H$3,0))</f>
        <v>0</v>
      </c>
      <c r="M36" s="79"/>
      <c r="N36" s="80"/>
      <c r="O36" s="80"/>
      <c r="P36" s="80"/>
      <c r="Q36" s="80"/>
      <c r="R36" s="80"/>
      <c r="S36" s="80"/>
      <c r="T36" s="80"/>
      <c r="U36" s="80"/>
      <c r="V36" s="80"/>
      <c r="W36" s="80"/>
      <c r="X36" s="80"/>
      <c r="Y36" s="80"/>
      <c r="Z36" s="80"/>
      <c r="AA36" s="80"/>
      <c r="AB36" s="81"/>
      <c r="AC36" s="79"/>
      <c r="AD36" s="79"/>
      <c r="AE36" s="59"/>
    </row>
    <row r="37" spans="1:37" ht="16.5" customHeight="1">
      <c r="B37" s="59"/>
      <c r="C37" s="80"/>
      <c r="D37" s="80"/>
      <c r="E37" s="80"/>
      <c r="F37" s="80"/>
      <c r="G37" s="80"/>
      <c r="H37" s="80"/>
      <c r="I37" s="80"/>
      <c r="J37" s="82" t="s">
        <v>70</v>
      </c>
      <c r="K37" s="92">
        <f>INDEX('7.Lists'!$D$3:$H$20,MATCH($J37,'7.Lists'!$D$3:$D$20,0),MATCH(CONCATENATE($D$15," - ",K$20),'7.Lists'!$D$3:$H$3,0))</f>
        <v>0.25</v>
      </c>
      <c r="L37" s="92">
        <f>INDEX('7.Lists'!$D$3:$H$20,MATCH($J37,'7.Lists'!$D$3:$D$20,0),MATCH(CONCATENATE($D$15," - ",L$20),'7.Lists'!$D$3:$H$3,0))</f>
        <v>0</v>
      </c>
      <c r="M37" s="79"/>
      <c r="N37" s="80"/>
      <c r="O37" s="80"/>
      <c r="P37" s="80"/>
      <c r="Q37" s="80"/>
      <c r="R37" s="80"/>
      <c r="S37" s="80"/>
      <c r="T37" s="80"/>
      <c r="U37" s="80"/>
      <c r="V37" s="80"/>
      <c r="W37" s="80"/>
      <c r="X37" s="80"/>
      <c r="Y37" s="80"/>
      <c r="Z37" s="80"/>
      <c r="AA37" s="80"/>
      <c r="AB37" s="81"/>
      <c r="AC37" s="79"/>
      <c r="AD37" s="79"/>
      <c r="AE37" s="59"/>
    </row>
    <row r="38" spans="1:37" ht="16.5" customHeight="1">
      <c r="B38" s="59"/>
      <c r="C38" s="80"/>
      <c r="D38" s="80"/>
      <c r="E38" s="80"/>
      <c r="F38" s="80"/>
      <c r="G38" s="80"/>
      <c r="H38" s="80"/>
      <c r="I38" s="80"/>
      <c r="J38" s="94" t="s">
        <v>71</v>
      </c>
      <c r="K38" s="92">
        <f>INDEX('7.Lists'!$D$3:$H$20,MATCH($J38,'7.Lists'!$D$3:$D$20,0),MATCH(CONCATENATE($D$15," - ",K$20),'7.Lists'!$D$3:$H$3,0))</f>
        <v>0.2</v>
      </c>
      <c r="L38" s="92">
        <f>INDEX('7.Lists'!$D$3:$H$20,MATCH($J38,'7.Lists'!$D$3:$D$20,0),MATCH(CONCATENATE($D$15," - ",L$20),'7.Lists'!$D$3:$H$3,0))</f>
        <v>0</v>
      </c>
      <c r="M38" s="79"/>
      <c r="N38" s="80"/>
      <c r="O38" s="80"/>
      <c r="P38" s="80"/>
      <c r="Q38" s="80"/>
      <c r="R38" s="80"/>
      <c r="S38" s="80"/>
      <c r="T38" s="80"/>
      <c r="U38" s="80"/>
      <c r="V38" s="80"/>
      <c r="W38" s="80"/>
      <c r="X38" s="80"/>
      <c r="Y38" s="80"/>
      <c r="Z38" s="80"/>
      <c r="AA38" s="80"/>
      <c r="AB38" s="81"/>
      <c r="AC38" s="79"/>
      <c r="AD38" s="79"/>
      <c r="AE38" s="59"/>
    </row>
    <row r="39" spans="1:37">
      <c r="B39" s="59"/>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59"/>
    </row>
    <row r="40" spans="1:37">
      <c r="B40" s="59"/>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79"/>
      <c r="AC40" s="79"/>
      <c r="AD40" s="79"/>
      <c r="AE40" s="59"/>
    </row>
    <row r="41" spans="1:37" s="119" customFormat="1" ht="18" customHeight="1">
      <c r="A41" s="116"/>
      <c r="B41" s="59"/>
      <c r="C41" s="96" t="s">
        <v>373</v>
      </c>
      <c r="D41" s="79"/>
      <c r="E41" s="79"/>
      <c r="F41" s="79"/>
      <c r="G41" s="79"/>
      <c r="H41" s="302" t="str">
        <f>Water_Scorecard_Inputs!D14</f>
        <v>Minnesota - Saint Cloud</v>
      </c>
      <c r="I41" s="302"/>
      <c r="J41" s="302"/>
      <c r="K41" s="302"/>
      <c r="L41" s="302"/>
      <c r="M41" s="302"/>
      <c r="N41" s="302"/>
      <c r="O41" s="96" t="s">
        <v>376</v>
      </c>
      <c r="P41" s="79"/>
      <c r="Q41" s="79"/>
      <c r="R41" s="79"/>
      <c r="S41" s="79"/>
      <c r="T41" s="79"/>
      <c r="U41" s="79"/>
      <c r="V41" s="79"/>
      <c r="W41" s="79"/>
      <c r="X41" s="79"/>
      <c r="Y41" s="79"/>
      <c r="Z41" s="79"/>
      <c r="AA41" s="79"/>
      <c r="AB41" s="79"/>
      <c r="AC41" s="79"/>
      <c r="AD41" s="79"/>
      <c r="AE41" s="59"/>
      <c r="AF41" s="70"/>
      <c r="AG41" s="70"/>
      <c r="AH41" s="70"/>
      <c r="AI41" s="70"/>
      <c r="AJ41" s="70"/>
      <c r="AK41" s="70"/>
    </row>
    <row r="42" spans="1:37" s="119" customFormat="1" ht="15.75" customHeight="1">
      <c r="A42" s="116"/>
      <c r="B42" s="59"/>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79"/>
      <c r="AC42" s="79"/>
      <c r="AD42" s="79"/>
      <c r="AE42" s="59"/>
      <c r="AF42" s="70"/>
      <c r="AG42" s="70"/>
      <c r="AH42" s="70"/>
      <c r="AI42" s="70"/>
      <c r="AJ42" s="70"/>
      <c r="AK42" s="70"/>
    </row>
    <row r="43" spans="1:37" s="119" customFormat="1" ht="15.75" thickBot="1">
      <c r="A43" s="116"/>
      <c r="B43" s="59"/>
      <c r="C43" s="98" t="s">
        <v>72</v>
      </c>
      <c r="D43" s="99">
        <v>0</v>
      </c>
      <c r="E43" s="99">
        <v>1</v>
      </c>
      <c r="F43" s="99">
        <v>2</v>
      </c>
      <c r="G43" s="99">
        <v>3</v>
      </c>
      <c r="H43" s="99">
        <v>4</v>
      </c>
      <c r="I43" s="99">
        <v>5</v>
      </c>
      <c r="J43" s="99">
        <v>6</v>
      </c>
      <c r="K43" s="99">
        <v>7</v>
      </c>
      <c r="L43" s="99">
        <v>8</v>
      </c>
      <c r="M43" s="99">
        <v>9</v>
      </c>
      <c r="N43" s="99">
        <v>10</v>
      </c>
      <c r="O43" s="99">
        <v>11</v>
      </c>
      <c r="P43" s="99">
        <v>12</v>
      </c>
      <c r="Q43" s="99">
        <v>13</v>
      </c>
      <c r="R43" s="99">
        <v>14</v>
      </c>
      <c r="S43" s="99">
        <v>15</v>
      </c>
      <c r="T43" s="99">
        <v>16</v>
      </c>
      <c r="U43" s="99">
        <v>17</v>
      </c>
      <c r="V43" s="99">
        <v>18</v>
      </c>
      <c r="W43" s="99">
        <v>19</v>
      </c>
      <c r="X43" s="99">
        <v>20</v>
      </c>
      <c r="Y43" s="99">
        <v>21</v>
      </c>
      <c r="Z43" s="99">
        <v>22</v>
      </c>
      <c r="AA43" s="99">
        <v>23</v>
      </c>
      <c r="AB43" s="79"/>
      <c r="AC43" s="79"/>
      <c r="AD43" s="79"/>
      <c r="AE43" s="59"/>
      <c r="AF43" s="70"/>
      <c r="AG43" s="70"/>
      <c r="AH43" s="70"/>
      <c r="AI43" s="70"/>
      <c r="AJ43" s="70"/>
      <c r="AK43" s="70"/>
    </row>
    <row r="44" spans="1:37" s="119" customFormat="1">
      <c r="A44" s="116"/>
      <c r="B44" s="59"/>
      <c r="C44" s="97" t="s">
        <v>73</v>
      </c>
      <c r="D44" s="100">
        <f>INDEX('6.EFLH_City_Data'!$D$1:$AB$2785,MATCH(CONCATENATE(Chiller_Load_Data!$D$14,"-",$C44),'6.EFLH_City_Data'!$D$1:$D$2785,0),SUM(Chiller_Load_Data!D$43+2))</f>
        <v>4.3516129032258064</v>
      </c>
      <c r="E44" s="100">
        <f>INDEX('6.EFLH_City_Data'!$D$1:$AB$2785,MATCH(CONCATENATE(Chiller_Load_Data!$D$14,"-",$C44),'6.EFLH_City_Data'!$D$1:$D$2785,0),SUM(Chiller_Load_Data!E$43+2))</f>
        <v>4.0999999999999996</v>
      </c>
      <c r="F44" s="100">
        <f>INDEX('6.EFLH_City_Data'!$D$1:$AB$2785,MATCH(CONCATENATE(Chiller_Load_Data!$D$14,"-",$C44),'6.EFLH_City_Data'!$D$1:$D$2785,0),SUM(Chiller_Load_Data!F$43+2))</f>
        <v>3.9064516129032256</v>
      </c>
      <c r="G44" s="100">
        <f>INDEX('6.EFLH_City_Data'!$D$1:$AB$2785,MATCH(CONCATENATE(Chiller_Load_Data!$D$14,"-",$C44),'6.EFLH_City_Data'!$D$1:$D$2785,0),SUM(Chiller_Load_Data!G$43+2))</f>
        <v>3.5483870967741935</v>
      </c>
      <c r="H44" s="100">
        <f>INDEX('6.EFLH_City_Data'!$D$1:$AB$2785,MATCH(CONCATENATE(Chiller_Load_Data!$D$14,"-",$C44),'6.EFLH_City_Data'!$D$1:$D$2785,0),SUM(Chiller_Load_Data!H$43+2))</f>
        <v>3.5064516129032257</v>
      </c>
      <c r="I44" s="100">
        <f>INDEX('6.EFLH_City_Data'!$D$1:$AB$2785,MATCH(CONCATENATE(Chiller_Load_Data!$D$14,"-",$C44),'6.EFLH_City_Data'!$D$1:$D$2785,0),SUM(Chiller_Load_Data!I$43+2))</f>
        <v>3.5870967741935487</v>
      </c>
      <c r="J44" s="100">
        <f>INDEX('6.EFLH_City_Data'!$D$1:$AB$2785,MATCH(CONCATENATE(Chiller_Load_Data!$D$14,"-",$C44),'6.EFLH_City_Data'!$D$1:$D$2785,0),SUM(Chiller_Load_Data!J$43+2))</f>
        <v>3.1387096774193548</v>
      </c>
      <c r="K44" s="100">
        <f>INDEX('6.EFLH_City_Data'!$D$1:$AB$2785,MATCH(CONCATENATE(Chiller_Load_Data!$D$14,"-",$C44),'6.EFLH_City_Data'!$D$1:$D$2785,0),SUM(Chiller_Load_Data!K$43+2))</f>
        <v>2.6741935483870969</v>
      </c>
      <c r="L44" s="100">
        <f>INDEX('6.EFLH_City_Data'!$D$1:$AB$2785,MATCH(CONCATENATE(Chiller_Load_Data!$D$14,"-",$C44),'6.EFLH_City_Data'!$D$1:$D$2785,0),SUM(Chiller_Load_Data!L$43+2))</f>
        <v>3.725806451612903</v>
      </c>
      <c r="M44" s="100">
        <f>INDEX('6.EFLH_City_Data'!$D$1:$AB$2785,MATCH(CONCATENATE(Chiller_Load_Data!$D$14,"-",$C44),'6.EFLH_City_Data'!$D$1:$D$2785,0),SUM(Chiller_Load_Data!M$43+2))</f>
        <v>6.806451612903226</v>
      </c>
      <c r="N44" s="100">
        <f>INDEX('6.EFLH_City_Data'!$D$1:$AB$2785,MATCH(CONCATENATE(Chiller_Load_Data!$D$14,"-",$C44),'6.EFLH_City_Data'!$D$1:$D$2785,0),SUM(Chiller_Load_Data!N$43+2))</f>
        <v>9.870967741935484</v>
      </c>
      <c r="O44" s="100">
        <f>INDEX('6.EFLH_City_Data'!$D$1:$AB$2785,MATCH(CONCATENATE(Chiller_Load_Data!$D$14,"-",$C44),'6.EFLH_City_Data'!$D$1:$D$2785,0),SUM(Chiller_Load_Data!O$43+2))</f>
        <v>11.616129032258065</v>
      </c>
      <c r="P44" s="100">
        <f>INDEX('6.EFLH_City_Data'!$D$1:$AB$2785,MATCH(CONCATENATE(Chiller_Load_Data!$D$14,"-",$C44),'6.EFLH_City_Data'!$D$1:$D$2785,0),SUM(Chiller_Load_Data!P$43+2))</f>
        <v>13.512903225806451</v>
      </c>
      <c r="Q44" s="100">
        <f>INDEX('6.EFLH_City_Data'!$D$1:$AB$2785,MATCH(CONCATENATE(Chiller_Load_Data!$D$14,"-",$C44),'6.EFLH_City_Data'!$D$1:$D$2785,0),SUM(Chiller_Load_Data!Q$43+2))</f>
        <v>13.970967741935485</v>
      </c>
      <c r="R44" s="100">
        <f>INDEX('6.EFLH_City_Data'!$D$1:$AB$2785,MATCH(CONCATENATE(Chiller_Load_Data!$D$14,"-",$C44),'6.EFLH_City_Data'!$D$1:$D$2785,0),SUM(Chiller_Load_Data!R$43+2))</f>
        <v>14.432258064516128</v>
      </c>
      <c r="S44" s="100">
        <f>INDEX('6.EFLH_City_Data'!$D$1:$AB$2785,MATCH(CONCATENATE(Chiller_Load_Data!$D$14,"-",$C44),'6.EFLH_City_Data'!$D$1:$D$2785,0),SUM(Chiller_Load_Data!S$43+2))</f>
        <v>13.993548387096775</v>
      </c>
      <c r="T44" s="100">
        <f>INDEX('6.EFLH_City_Data'!$D$1:$AB$2785,MATCH(CONCATENATE(Chiller_Load_Data!$D$14,"-",$C44),'6.EFLH_City_Data'!$D$1:$D$2785,0),SUM(Chiller_Load_Data!T$43+2))</f>
        <v>12.129032258064516</v>
      </c>
      <c r="U44" s="100">
        <f>INDEX('6.EFLH_City_Data'!$D$1:$AB$2785,MATCH(CONCATENATE(Chiller_Load_Data!$D$14,"-",$C44),'6.EFLH_City_Data'!$D$1:$D$2785,0),SUM(Chiller_Load_Data!U$43+2))</f>
        <v>9.935483870967742</v>
      </c>
      <c r="V44" s="100">
        <f>INDEX('6.EFLH_City_Data'!$D$1:$AB$2785,MATCH(CONCATENATE(Chiller_Load_Data!$D$14,"-",$C44),'6.EFLH_City_Data'!$D$1:$D$2785,0),SUM(Chiller_Load_Data!V$43+2))</f>
        <v>8.0967741935483879</v>
      </c>
      <c r="W44" s="100">
        <f>INDEX('6.EFLH_City_Data'!$D$1:$AB$2785,MATCH(CONCATENATE(Chiller_Load_Data!$D$14,"-",$C44),'6.EFLH_City_Data'!$D$1:$D$2785,0),SUM(Chiller_Load_Data!W$43+2))</f>
        <v>7.0096774193548388</v>
      </c>
      <c r="X44" s="100">
        <f>INDEX('6.EFLH_City_Data'!$D$1:$AB$2785,MATCH(CONCATENATE(Chiller_Load_Data!$D$14,"-",$C44),'6.EFLH_City_Data'!$D$1:$D$2785,0),SUM(Chiller_Load_Data!X$43+2))</f>
        <v>6.3096774193548386</v>
      </c>
      <c r="Y44" s="100">
        <f>INDEX('6.EFLH_City_Data'!$D$1:$AB$2785,MATCH(CONCATENATE(Chiller_Load_Data!$D$14,"-",$C44),'6.EFLH_City_Data'!$D$1:$D$2785,0),SUM(Chiller_Load_Data!Y$43+2))</f>
        <v>5.4903225806451612</v>
      </c>
      <c r="Z44" s="100">
        <f>INDEX('6.EFLH_City_Data'!$D$1:$AB$2785,MATCH(CONCATENATE(Chiller_Load_Data!$D$14,"-",$C44),'6.EFLH_City_Data'!$D$1:$D$2785,0),SUM(Chiller_Load_Data!Z$43+2))</f>
        <v>4.9225806451612906</v>
      </c>
      <c r="AA44" s="100">
        <f>INDEX('6.EFLH_City_Data'!$D$1:$AB$2785,MATCH(CONCATENATE(Chiller_Load_Data!$D$14,"-",$C44),'6.EFLH_City_Data'!$D$1:$D$2785,0),SUM(Chiller_Load_Data!AA$43+2))</f>
        <v>4.6580645161290324</v>
      </c>
      <c r="AB44" s="79"/>
      <c r="AC44" s="79"/>
      <c r="AD44" s="79"/>
      <c r="AE44" s="59"/>
      <c r="AF44" s="70"/>
      <c r="AG44" s="70"/>
      <c r="AH44" s="70"/>
      <c r="AI44" s="70"/>
      <c r="AJ44" s="70"/>
      <c r="AK44" s="70"/>
    </row>
    <row r="45" spans="1:37" s="119" customFormat="1">
      <c r="A45" s="116"/>
      <c r="B45" s="59"/>
      <c r="C45" s="97" t="s">
        <v>74</v>
      </c>
      <c r="D45" s="100">
        <f>INDEX('6.EFLH_City_Data'!$D$1:$AB$2785,MATCH(CONCATENATE(Chiller_Load_Data!$D$14,"-",$C45),'6.EFLH_City_Data'!$D$1:$D$2785,0),SUM(Chiller_Load_Data!D$43+2))</f>
        <v>9.4857142857142858</v>
      </c>
      <c r="E45" s="100">
        <f>INDEX('6.EFLH_City_Data'!$D$1:$AB$2785,MATCH(CONCATENATE(Chiller_Load_Data!$D$14,"-",$C45),'6.EFLH_City_Data'!$D$1:$D$2785,0),SUM(Chiller_Load_Data!E$43+2))</f>
        <v>8.9</v>
      </c>
      <c r="F45" s="100">
        <f>INDEX('6.EFLH_City_Data'!$D$1:$AB$2785,MATCH(CONCATENATE(Chiller_Load_Data!$D$14,"-",$C45),'6.EFLH_City_Data'!$D$1:$D$2785,0),SUM(Chiller_Load_Data!F$43+2))</f>
        <v>8.2607142857142861</v>
      </c>
      <c r="G45" s="100">
        <f>INDEX('6.EFLH_City_Data'!$D$1:$AB$2785,MATCH(CONCATENATE(Chiller_Load_Data!$D$14,"-",$C45),'6.EFLH_City_Data'!$D$1:$D$2785,0),SUM(Chiller_Load_Data!G$43+2))</f>
        <v>7.4642857142857144</v>
      </c>
      <c r="H45" s="100">
        <f>INDEX('6.EFLH_City_Data'!$D$1:$AB$2785,MATCH(CONCATENATE(Chiller_Load_Data!$D$14,"-",$C45),'6.EFLH_City_Data'!$D$1:$D$2785,0),SUM(Chiller_Load_Data!H$43+2))</f>
        <v>6.6714285714285717</v>
      </c>
      <c r="I45" s="100">
        <f>INDEX('6.EFLH_City_Data'!$D$1:$AB$2785,MATCH(CONCATENATE(Chiller_Load_Data!$D$14,"-",$C45),'6.EFLH_City_Data'!$D$1:$D$2785,0),SUM(Chiller_Load_Data!I$43+2))</f>
        <v>5.8964285714285714</v>
      </c>
      <c r="J45" s="100">
        <f>INDEX('6.EFLH_City_Data'!$D$1:$AB$2785,MATCH(CONCATENATE(Chiller_Load_Data!$D$14,"-",$C45),'6.EFLH_City_Data'!$D$1:$D$2785,0),SUM(Chiller_Load_Data!J$43+2))</f>
        <v>6.6571428571428575</v>
      </c>
      <c r="K45" s="100">
        <f>INDEX('6.EFLH_City_Data'!$D$1:$AB$2785,MATCH(CONCATENATE(Chiller_Load_Data!$D$14,"-",$C45),'6.EFLH_City_Data'!$D$1:$D$2785,0),SUM(Chiller_Load_Data!K$43+2))</f>
        <v>7.4</v>
      </c>
      <c r="L45" s="100">
        <f>INDEX('6.EFLH_City_Data'!$D$1:$AB$2785,MATCH(CONCATENATE(Chiller_Load_Data!$D$14,"-",$C45),'6.EFLH_City_Data'!$D$1:$D$2785,0),SUM(Chiller_Load_Data!L$43+2))</f>
        <v>8.1785714285714288</v>
      </c>
      <c r="M45" s="100">
        <f>INDEX('6.EFLH_City_Data'!$D$1:$AB$2785,MATCH(CONCATENATE(Chiller_Load_Data!$D$14,"-",$C45),'6.EFLH_City_Data'!$D$1:$D$2785,0),SUM(Chiller_Load_Data!M$43+2))</f>
        <v>11.464285714285714</v>
      </c>
      <c r="N45" s="100">
        <f>INDEX('6.EFLH_City_Data'!$D$1:$AB$2785,MATCH(CONCATENATE(Chiller_Load_Data!$D$14,"-",$C45),'6.EFLH_City_Data'!$D$1:$D$2785,0),SUM(Chiller_Load_Data!N$43+2))</f>
        <v>14.74642857142857</v>
      </c>
      <c r="O45" s="100">
        <f>INDEX('6.EFLH_City_Data'!$D$1:$AB$2785,MATCH(CONCATENATE(Chiller_Load_Data!$D$14,"-",$C45),'6.EFLH_City_Data'!$D$1:$D$2785,0),SUM(Chiller_Load_Data!O$43+2))</f>
        <v>18.042857142857141</v>
      </c>
      <c r="P45" s="100">
        <f>INDEX('6.EFLH_City_Data'!$D$1:$AB$2785,MATCH(CONCATENATE(Chiller_Load_Data!$D$14,"-",$C45),'6.EFLH_City_Data'!$D$1:$D$2785,0),SUM(Chiller_Load_Data!P$43+2))</f>
        <v>19.489285714285717</v>
      </c>
      <c r="Q45" s="100">
        <f>INDEX('6.EFLH_City_Data'!$D$1:$AB$2785,MATCH(CONCATENATE(Chiller_Load_Data!$D$14,"-",$C45),'6.EFLH_City_Data'!$D$1:$D$2785,0),SUM(Chiller_Load_Data!Q$43+2))</f>
        <v>20.889285714285712</v>
      </c>
      <c r="R45" s="100">
        <f>INDEX('6.EFLH_City_Data'!$D$1:$AB$2785,MATCH(CONCATENATE(Chiller_Load_Data!$D$14,"-",$C45),'6.EFLH_City_Data'!$D$1:$D$2785,0),SUM(Chiller_Load_Data!R$43+2))</f>
        <v>22.357142857142858</v>
      </c>
      <c r="S45" s="100">
        <f>INDEX('6.EFLH_City_Data'!$D$1:$AB$2785,MATCH(CONCATENATE(Chiller_Load_Data!$D$14,"-",$C45),'6.EFLH_City_Data'!$D$1:$D$2785,0),SUM(Chiller_Load_Data!S$43+2))</f>
        <v>21.296428571428571</v>
      </c>
      <c r="T45" s="100">
        <f>INDEX('6.EFLH_City_Data'!$D$1:$AB$2785,MATCH(CONCATENATE(Chiller_Load_Data!$D$14,"-",$C45),'6.EFLH_City_Data'!$D$1:$D$2785,0),SUM(Chiller_Load_Data!T$43+2))</f>
        <v>20.2</v>
      </c>
      <c r="U45" s="100">
        <f>INDEX('6.EFLH_City_Data'!$D$1:$AB$2785,MATCH(CONCATENATE(Chiller_Load_Data!$D$14,"-",$C45),'6.EFLH_City_Data'!$D$1:$D$2785,0),SUM(Chiller_Load_Data!U$43+2))</f>
        <v>19.146428571428572</v>
      </c>
      <c r="V45" s="100">
        <f>INDEX('6.EFLH_City_Data'!$D$1:$AB$2785,MATCH(CONCATENATE(Chiller_Load_Data!$D$14,"-",$C45),'6.EFLH_City_Data'!$D$1:$D$2785,0),SUM(Chiller_Load_Data!V$43+2))</f>
        <v>17.3</v>
      </c>
      <c r="W45" s="100">
        <f>INDEX('6.EFLH_City_Data'!$D$1:$AB$2785,MATCH(CONCATENATE(Chiller_Load_Data!$D$14,"-",$C45),'6.EFLH_City_Data'!$D$1:$D$2785,0),SUM(Chiller_Load_Data!W$43+2))</f>
        <v>15.521428571428572</v>
      </c>
      <c r="X45" s="100">
        <f>INDEX('6.EFLH_City_Data'!$D$1:$AB$2785,MATCH(CONCATENATE(Chiller_Load_Data!$D$14,"-",$C45),'6.EFLH_City_Data'!$D$1:$D$2785,0),SUM(Chiller_Load_Data!X$43+2))</f>
        <v>13.725</v>
      </c>
      <c r="Y45" s="100">
        <f>INDEX('6.EFLH_City_Data'!$D$1:$AB$2785,MATCH(CONCATENATE(Chiller_Load_Data!$D$14,"-",$C45),'6.EFLH_City_Data'!$D$1:$D$2785,0),SUM(Chiller_Load_Data!Y$43+2))</f>
        <v>12.6</v>
      </c>
      <c r="Z45" s="100">
        <f>INDEX('6.EFLH_City_Data'!$D$1:$AB$2785,MATCH(CONCATENATE(Chiller_Load_Data!$D$14,"-",$C45),'6.EFLH_City_Data'!$D$1:$D$2785,0),SUM(Chiller_Load_Data!Z$43+2))</f>
        <v>11.49642857142857</v>
      </c>
      <c r="AA45" s="100">
        <f>INDEX('6.EFLH_City_Data'!$D$1:$AB$2785,MATCH(CONCATENATE(Chiller_Load_Data!$D$14,"-",$C45),'6.EFLH_City_Data'!$D$1:$D$2785,0),SUM(Chiller_Load_Data!AA$43+2))</f>
        <v>10.410714285714286</v>
      </c>
      <c r="AB45" s="79"/>
      <c r="AC45" s="79"/>
      <c r="AD45" s="79"/>
      <c r="AE45" s="59"/>
      <c r="AF45" s="70"/>
      <c r="AG45" s="70"/>
      <c r="AH45" s="70"/>
      <c r="AI45" s="70"/>
      <c r="AJ45" s="70"/>
      <c r="AK45" s="70"/>
    </row>
    <row r="46" spans="1:37" s="119" customFormat="1">
      <c r="A46" s="116"/>
      <c r="B46" s="59"/>
      <c r="C46" s="97" t="s">
        <v>75</v>
      </c>
      <c r="D46" s="100">
        <f>INDEX('6.EFLH_City_Data'!$D$1:$AB$2785,MATCH(CONCATENATE(Chiller_Load_Data!$D$14,"-",$C46),'6.EFLH_City_Data'!$D$1:$D$2785,0),SUM(Chiller_Load_Data!D$43+2))</f>
        <v>20.545161290322579</v>
      </c>
      <c r="E46" s="100">
        <f>INDEX('6.EFLH_City_Data'!$D$1:$AB$2785,MATCH(CONCATENATE(Chiller_Load_Data!$D$14,"-",$C46),'6.EFLH_City_Data'!$D$1:$D$2785,0),SUM(Chiller_Load_Data!E$43+2))</f>
        <v>20.048387096774192</v>
      </c>
      <c r="F46" s="100">
        <f>INDEX('6.EFLH_City_Data'!$D$1:$AB$2785,MATCH(CONCATENATE(Chiller_Load_Data!$D$14,"-",$C46),'6.EFLH_City_Data'!$D$1:$D$2785,0),SUM(Chiller_Load_Data!F$43+2))</f>
        <v>19.522580645161291</v>
      </c>
      <c r="G46" s="100">
        <f>INDEX('6.EFLH_City_Data'!$D$1:$AB$2785,MATCH(CONCATENATE(Chiller_Load_Data!$D$14,"-",$C46),'6.EFLH_City_Data'!$D$1:$D$2785,0),SUM(Chiller_Load_Data!G$43+2))</f>
        <v>19.370967741935484</v>
      </c>
      <c r="H46" s="100">
        <f>INDEX('6.EFLH_City_Data'!$D$1:$AB$2785,MATCH(CONCATENATE(Chiller_Load_Data!$D$14,"-",$C46),'6.EFLH_City_Data'!$D$1:$D$2785,0),SUM(Chiller_Load_Data!H$43+2))</f>
        <v>19.216129032258067</v>
      </c>
      <c r="I46" s="100">
        <f>INDEX('6.EFLH_City_Data'!$D$1:$AB$2785,MATCH(CONCATENATE(Chiller_Load_Data!$D$14,"-",$C46),'6.EFLH_City_Data'!$D$1:$D$2785,0),SUM(Chiller_Load_Data!I$43+2))</f>
        <v>19.051612903225806</v>
      </c>
      <c r="J46" s="100">
        <f>INDEX('6.EFLH_City_Data'!$D$1:$AB$2785,MATCH(CONCATENATE(Chiller_Load_Data!$D$14,"-",$C46),'6.EFLH_City_Data'!$D$1:$D$2785,0),SUM(Chiller_Load_Data!J$43+2))</f>
        <v>20.35483870967742</v>
      </c>
      <c r="K46" s="100">
        <f>INDEX('6.EFLH_City_Data'!$D$1:$AB$2785,MATCH(CONCATENATE(Chiller_Load_Data!$D$14,"-",$C46),'6.EFLH_City_Data'!$D$1:$D$2785,0),SUM(Chiller_Load_Data!K$43+2))</f>
        <v>21.712903225806453</v>
      </c>
      <c r="L46" s="100">
        <f>INDEX('6.EFLH_City_Data'!$D$1:$AB$2785,MATCH(CONCATENATE(Chiller_Load_Data!$D$14,"-",$C46),'6.EFLH_City_Data'!$D$1:$D$2785,0),SUM(Chiller_Load_Data!L$43+2))</f>
        <v>23.061290322580643</v>
      </c>
      <c r="M46" s="100">
        <f>INDEX('6.EFLH_City_Data'!$D$1:$AB$2785,MATCH(CONCATENATE(Chiller_Load_Data!$D$14,"-",$C46),'6.EFLH_City_Data'!$D$1:$D$2785,0),SUM(Chiller_Load_Data!M$43+2))</f>
        <v>25.158064516129031</v>
      </c>
      <c r="N46" s="100">
        <f>INDEX('6.EFLH_City_Data'!$D$1:$AB$2785,MATCH(CONCATENATE(Chiller_Load_Data!$D$14,"-",$C46),'6.EFLH_City_Data'!$D$1:$D$2785,0),SUM(Chiller_Load_Data!N$43+2))</f>
        <v>27.232258064516131</v>
      </c>
      <c r="O46" s="100">
        <f>INDEX('6.EFLH_City_Data'!$D$1:$AB$2785,MATCH(CONCATENATE(Chiller_Load_Data!$D$14,"-",$C46),'6.EFLH_City_Data'!$D$1:$D$2785,0),SUM(Chiller_Load_Data!O$43+2))</f>
        <v>29.325806451612905</v>
      </c>
      <c r="P46" s="100">
        <f>INDEX('6.EFLH_City_Data'!$D$1:$AB$2785,MATCH(CONCATENATE(Chiller_Load_Data!$D$14,"-",$C46),'6.EFLH_City_Data'!$D$1:$D$2785,0),SUM(Chiller_Load_Data!P$43+2))</f>
        <v>30.254838709677419</v>
      </c>
      <c r="Q46" s="100">
        <f>INDEX('6.EFLH_City_Data'!$D$1:$AB$2785,MATCH(CONCATENATE(Chiller_Load_Data!$D$14,"-",$C46),'6.EFLH_City_Data'!$D$1:$D$2785,0),SUM(Chiller_Load_Data!Q$43+2))</f>
        <v>31.167741935483871</v>
      </c>
      <c r="R46" s="100">
        <f>INDEX('6.EFLH_City_Data'!$D$1:$AB$2785,MATCH(CONCATENATE(Chiller_Load_Data!$D$14,"-",$C46),'6.EFLH_City_Data'!$D$1:$D$2785,0),SUM(Chiller_Load_Data!R$43+2))</f>
        <v>32.106451612903221</v>
      </c>
      <c r="S46" s="100">
        <f>INDEX('6.EFLH_City_Data'!$D$1:$AB$2785,MATCH(CONCATENATE(Chiller_Load_Data!$D$14,"-",$C46),'6.EFLH_City_Data'!$D$1:$D$2785,0),SUM(Chiller_Load_Data!S$43+2))</f>
        <v>31.296774193548387</v>
      </c>
      <c r="T46" s="100">
        <f>INDEX('6.EFLH_City_Data'!$D$1:$AB$2785,MATCH(CONCATENATE(Chiller_Load_Data!$D$14,"-",$C46),'6.EFLH_City_Data'!$D$1:$D$2785,0),SUM(Chiller_Load_Data!T$43+2))</f>
        <v>30.509677419354837</v>
      </c>
      <c r="U46" s="100">
        <f>INDEX('6.EFLH_City_Data'!$D$1:$AB$2785,MATCH(CONCATENATE(Chiller_Load_Data!$D$14,"-",$C46),'6.EFLH_City_Data'!$D$1:$D$2785,0),SUM(Chiller_Load_Data!U$43+2))</f>
        <v>29.712903225806453</v>
      </c>
      <c r="V46" s="100">
        <f>INDEX('6.EFLH_City_Data'!$D$1:$AB$2785,MATCH(CONCATENATE(Chiller_Load_Data!$D$14,"-",$C46),'6.EFLH_City_Data'!$D$1:$D$2785,0),SUM(Chiller_Load_Data!V$43+2))</f>
        <v>28.180645161290322</v>
      </c>
      <c r="W46" s="100">
        <f>INDEX('6.EFLH_City_Data'!$D$1:$AB$2785,MATCH(CONCATENATE(Chiller_Load_Data!$D$14,"-",$C46),'6.EFLH_City_Data'!$D$1:$D$2785,0),SUM(Chiller_Load_Data!W$43+2))</f>
        <v>26.664516129032258</v>
      </c>
      <c r="X46" s="100">
        <f>INDEX('6.EFLH_City_Data'!$D$1:$AB$2785,MATCH(CONCATENATE(Chiller_Load_Data!$D$14,"-",$C46),'6.EFLH_City_Data'!$D$1:$D$2785,0),SUM(Chiller_Load_Data!X$43+2))</f>
        <v>25.167741935483871</v>
      </c>
      <c r="Y46" s="100">
        <f>INDEX('6.EFLH_City_Data'!$D$1:$AB$2785,MATCH(CONCATENATE(Chiller_Load_Data!$D$14,"-",$C46),'6.EFLH_City_Data'!$D$1:$D$2785,0),SUM(Chiller_Load_Data!Y$43+2))</f>
        <v>24.151612903225807</v>
      </c>
      <c r="Z46" s="100">
        <f>INDEX('6.EFLH_City_Data'!$D$1:$AB$2785,MATCH(CONCATENATE(Chiller_Load_Data!$D$14,"-",$C46),'6.EFLH_City_Data'!$D$1:$D$2785,0),SUM(Chiller_Load_Data!Z$43+2))</f>
        <v>23.129032258064516</v>
      </c>
      <c r="AA46" s="100">
        <f>INDEX('6.EFLH_City_Data'!$D$1:$AB$2785,MATCH(CONCATENATE(Chiller_Load_Data!$D$14,"-",$C46),'6.EFLH_City_Data'!$D$1:$D$2785,0),SUM(Chiller_Load_Data!AA$43+2))</f>
        <v>22.138709677419353</v>
      </c>
      <c r="AB46" s="79"/>
      <c r="AC46" s="79"/>
      <c r="AD46" s="79"/>
      <c r="AE46" s="59"/>
      <c r="AF46" s="70"/>
      <c r="AG46" s="70"/>
      <c r="AH46" s="70"/>
      <c r="AI46" s="70"/>
      <c r="AJ46" s="70"/>
      <c r="AK46" s="70"/>
    </row>
    <row r="47" spans="1:37" s="119" customFormat="1">
      <c r="A47" s="116"/>
      <c r="B47" s="59"/>
      <c r="C47" s="97" t="s">
        <v>76</v>
      </c>
      <c r="D47" s="100">
        <f>INDEX('6.EFLH_City_Data'!$D$1:$AB$2785,MATCH(CONCATENATE(Chiller_Load_Data!$D$14,"-",$C47),'6.EFLH_City_Data'!$D$1:$D$2785,0),SUM(Chiller_Load_Data!D$43+2))</f>
        <v>38</v>
      </c>
      <c r="E47" s="100">
        <f>INDEX('6.EFLH_City_Data'!$D$1:$AB$2785,MATCH(CONCATENATE(Chiller_Load_Data!$D$14,"-",$C47),'6.EFLH_City_Data'!$D$1:$D$2785,0),SUM(Chiller_Load_Data!E$43+2))</f>
        <v>37.296666666666667</v>
      </c>
      <c r="F47" s="100">
        <f>INDEX('6.EFLH_City_Data'!$D$1:$AB$2785,MATCH(CONCATENATE(Chiller_Load_Data!$D$14,"-",$C47),'6.EFLH_City_Data'!$D$1:$D$2785,0),SUM(Chiller_Load_Data!F$43+2))</f>
        <v>36.56666666666667</v>
      </c>
      <c r="G47" s="100">
        <f>INDEX('6.EFLH_City_Data'!$D$1:$AB$2785,MATCH(CONCATENATE(Chiller_Load_Data!$D$14,"-",$C47),'6.EFLH_City_Data'!$D$1:$D$2785,0),SUM(Chiller_Load_Data!G$43+2))</f>
        <v>36.113333333333337</v>
      </c>
      <c r="H47" s="100">
        <f>INDEX('6.EFLH_City_Data'!$D$1:$AB$2785,MATCH(CONCATENATE(Chiller_Load_Data!$D$14,"-",$C47),'6.EFLH_City_Data'!$D$1:$D$2785,0),SUM(Chiller_Load_Data!H$43+2))</f>
        <v>35.703333333333333</v>
      </c>
      <c r="I47" s="100">
        <f>INDEX('6.EFLH_City_Data'!$D$1:$AB$2785,MATCH(CONCATENATE(Chiller_Load_Data!$D$14,"-",$C47),'6.EFLH_City_Data'!$D$1:$D$2785,0),SUM(Chiller_Load_Data!I$43+2))</f>
        <v>35.256666666666668</v>
      </c>
      <c r="J47" s="100">
        <f>INDEX('6.EFLH_City_Data'!$D$1:$AB$2785,MATCH(CONCATENATE(Chiller_Load_Data!$D$14,"-",$C47),'6.EFLH_City_Data'!$D$1:$D$2785,0),SUM(Chiller_Load_Data!J$43+2))</f>
        <v>38.31333333333334</v>
      </c>
      <c r="K47" s="100">
        <f>INDEX('6.EFLH_City_Data'!$D$1:$AB$2785,MATCH(CONCATENATE(Chiller_Load_Data!$D$14,"-",$C47),'6.EFLH_City_Data'!$D$1:$D$2785,0),SUM(Chiller_Load_Data!K$43+2))</f>
        <v>41.39</v>
      </c>
      <c r="L47" s="100">
        <f>INDEX('6.EFLH_City_Data'!$D$1:$AB$2785,MATCH(CONCATENATE(Chiller_Load_Data!$D$14,"-",$C47),'6.EFLH_City_Data'!$D$1:$D$2785,0),SUM(Chiller_Load_Data!L$43+2))</f>
        <v>44.463333333333338</v>
      </c>
      <c r="M47" s="100">
        <f>INDEX('6.EFLH_City_Data'!$D$1:$AB$2785,MATCH(CONCATENATE(Chiller_Load_Data!$D$14,"-",$C47),'6.EFLH_City_Data'!$D$1:$D$2785,0),SUM(Chiller_Load_Data!M$43+2))</f>
        <v>46.633333333333333</v>
      </c>
      <c r="N47" s="100">
        <f>INDEX('6.EFLH_City_Data'!$D$1:$AB$2785,MATCH(CONCATENATE(Chiller_Load_Data!$D$14,"-",$C47),'6.EFLH_City_Data'!$D$1:$D$2785,0),SUM(Chiller_Load_Data!N$43+2))</f>
        <v>48.77</v>
      </c>
      <c r="O47" s="100">
        <f>INDEX('6.EFLH_City_Data'!$D$1:$AB$2785,MATCH(CONCATENATE(Chiller_Load_Data!$D$14,"-",$C47),'6.EFLH_City_Data'!$D$1:$D$2785,0),SUM(Chiller_Load_Data!O$43+2))</f>
        <v>50.94</v>
      </c>
      <c r="P47" s="100">
        <f>INDEX('6.EFLH_City_Data'!$D$1:$AB$2785,MATCH(CONCATENATE(Chiller_Load_Data!$D$14,"-",$C47),'6.EFLH_City_Data'!$D$1:$D$2785,0),SUM(Chiller_Load_Data!P$43+2))</f>
        <v>51.613333333333337</v>
      </c>
      <c r="Q47" s="100">
        <f>INDEX('6.EFLH_City_Data'!$D$1:$AB$2785,MATCH(CONCATENATE(Chiller_Load_Data!$D$14,"-",$C47),'6.EFLH_City_Data'!$D$1:$D$2785,0),SUM(Chiller_Load_Data!Q$43+2))</f>
        <v>52.27</v>
      </c>
      <c r="R47" s="100">
        <f>INDEX('6.EFLH_City_Data'!$D$1:$AB$2785,MATCH(CONCATENATE(Chiller_Load_Data!$D$14,"-",$C47),'6.EFLH_City_Data'!$D$1:$D$2785,0),SUM(Chiller_Load_Data!R$43+2))</f>
        <v>52.93</v>
      </c>
      <c r="S47" s="100">
        <f>INDEX('6.EFLH_City_Data'!$D$1:$AB$2785,MATCH(CONCATENATE(Chiller_Load_Data!$D$14,"-",$C47),'6.EFLH_City_Data'!$D$1:$D$2785,0),SUM(Chiller_Load_Data!S$43+2))</f>
        <v>52.31666666666667</v>
      </c>
      <c r="T47" s="100">
        <f>INDEX('6.EFLH_City_Data'!$D$1:$AB$2785,MATCH(CONCATENATE(Chiller_Load_Data!$D$14,"-",$C47),'6.EFLH_City_Data'!$D$1:$D$2785,0),SUM(Chiller_Load_Data!T$43+2))</f>
        <v>51.733333333333334</v>
      </c>
      <c r="U47" s="100">
        <f>INDEX('6.EFLH_City_Data'!$D$1:$AB$2785,MATCH(CONCATENATE(Chiller_Load_Data!$D$14,"-",$C47),'6.EFLH_City_Data'!$D$1:$D$2785,0),SUM(Chiller_Load_Data!U$43+2))</f>
        <v>51.136666666666663</v>
      </c>
      <c r="V47" s="100">
        <f>INDEX('6.EFLH_City_Data'!$D$1:$AB$2785,MATCH(CONCATENATE(Chiller_Load_Data!$D$14,"-",$C47),'6.EFLH_City_Data'!$D$1:$D$2785,0),SUM(Chiller_Load_Data!V$43+2))</f>
        <v>48.27</v>
      </c>
      <c r="W47" s="100">
        <f>INDEX('6.EFLH_City_Data'!$D$1:$AB$2785,MATCH(CONCATENATE(Chiller_Load_Data!$D$14,"-",$C47),'6.EFLH_City_Data'!$D$1:$D$2785,0),SUM(Chiller_Load_Data!W$43+2))</f>
        <v>45.43333333333333</v>
      </c>
      <c r="X47" s="100">
        <f>INDEX('6.EFLH_City_Data'!$D$1:$AB$2785,MATCH(CONCATENATE(Chiller_Load_Data!$D$14,"-",$C47),'6.EFLH_City_Data'!$D$1:$D$2785,0),SUM(Chiller_Load_Data!X$43+2))</f>
        <v>42.67</v>
      </c>
      <c r="Y47" s="100">
        <f>INDEX('6.EFLH_City_Data'!$D$1:$AB$2785,MATCH(CONCATENATE(Chiller_Load_Data!$D$14,"-",$C47),'6.EFLH_City_Data'!$D$1:$D$2785,0),SUM(Chiller_Load_Data!Y$43+2))</f>
        <v>41.43666666666666</v>
      </c>
      <c r="Z47" s="100">
        <f>INDEX('6.EFLH_City_Data'!$D$1:$AB$2785,MATCH(CONCATENATE(Chiller_Load_Data!$D$14,"-",$C47),'6.EFLH_City_Data'!$D$1:$D$2785,0),SUM(Chiller_Load_Data!Z$43+2))</f>
        <v>40.286666666666662</v>
      </c>
      <c r="AA47" s="100">
        <f>INDEX('6.EFLH_City_Data'!$D$1:$AB$2785,MATCH(CONCATENATE(Chiller_Load_Data!$D$14,"-",$C47),'6.EFLH_City_Data'!$D$1:$D$2785,0),SUM(Chiller_Load_Data!AA$43+2))</f>
        <v>39.076666666666668</v>
      </c>
      <c r="AB47" s="79"/>
      <c r="AC47" s="79"/>
      <c r="AD47" s="79"/>
      <c r="AE47" s="59"/>
      <c r="AF47" s="70"/>
      <c r="AG47" s="70"/>
      <c r="AH47" s="70"/>
      <c r="AI47" s="70"/>
      <c r="AJ47" s="70"/>
      <c r="AK47" s="70"/>
    </row>
    <row r="48" spans="1:37" s="119" customFormat="1">
      <c r="A48" s="116"/>
      <c r="B48" s="59"/>
      <c r="C48" s="97" t="s">
        <v>77</v>
      </c>
      <c r="D48" s="100">
        <f>INDEX('6.EFLH_City_Data'!$D$1:$AB$2785,MATCH(CONCATENATE(Chiller_Load_Data!$D$14,"-",$C48),'6.EFLH_City_Data'!$D$1:$D$2785,0),SUM(Chiller_Load_Data!D$43+2))</f>
        <v>51.332258064516125</v>
      </c>
      <c r="E48" s="100">
        <f>INDEX('6.EFLH_City_Data'!$D$1:$AB$2785,MATCH(CONCATENATE(Chiller_Load_Data!$D$14,"-",$C48),'6.EFLH_City_Data'!$D$1:$D$2785,0),SUM(Chiller_Load_Data!E$43+2))</f>
        <v>50.49677419354839</v>
      </c>
      <c r="F48" s="100">
        <f>INDEX('6.EFLH_City_Data'!$D$1:$AB$2785,MATCH(CONCATENATE(Chiller_Load_Data!$D$14,"-",$C48),'6.EFLH_City_Data'!$D$1:$D$2785,0),SUM(Chiller_Load_Data!F$43+2))</f>
        <v>49.62580645161291</v>
      </c>
      <c r="G48" s="100">
        <f>INDEX('6.EFLH_City_Data'!$D$1:$AB$2785,MATCH(CONCATENATE(Chiller_Load_Data!$D$14,"-",$C48),'6.EFLH_City_Data'!$D$1:$D$2785,0),SUM(Chiller_Load_Data!G$43+2))</f>
        <v>49.596774193548384</v>
      </c>
      <c r="H48" s="100">
        <f>INDEX('6.EFLH_City_Data'!$D$1:$AB$2785,MATCH(CONCATENATE(Chiller_Load_Data!$D$14,"-",$C48),'6.EFLH_City_Data'!$D$1:$D$2785,0),SUM(Chiller_Load_Data!H$43+2))</f>
        <v>49.548387096774192</v>
      </c>
      <c r="I48" s="100">
        <f>INDEX('6.EFLH_City_Data'!$D$1:$AB$2785,MATCH(CONCATENATE(Chiller_Load_Data!$D$14,"-",$C48),'6.EFLH_City_Data'!$D$1:$D$2785,0),SUM(Chiller_Load_Data!I$43+2))</f>
        <v>49.50322580645161</v>
      </c>
      <c r="J48" s="100">
        <f>INDEX('6.EFLH_City_Data'!$D$1:$AB$2785,MATCH(CONCATENATE(Chiller_Load_Data!$D$14,"-",$C48),'6.EFLH_City_Data'!$D$1:$D$2785,0),SUM(Chiller_Load_Data!J$43+2))</f>
        <v>52.593548387096774</v>
      </c>
      <c r="K48" s="100">
        <f>INDEX('6.EFLH_City_Data'!$D$1:$AB$2785,MATCH(CONCATENATE(Chiller_Load_Data!$D$14,"-",$C48),'6.EFLH_City_Data'!$D$1:$D$2785,0),SUM(Chiller_Load_Data!K$43+2))</f>
        <v>55.654838709677421</v>
      </c>
      <c r="L48" s="100">
        <f>INDEX('6.EFLH_City_Data'!$D$1:$AB$2785,MATCH(CONCATENATE(Chiller_Load_Data!$D$14,"-",$C48),'6.EFLH_City_Data'!$D$1:$D$2785,0),SUM(Chiller_Load_Data!L$43+2))</f>
        <v>58.732258064516131</v>
      </c>
      <c r="M48" s="100">
        <f>INDEX('6.EFLH_City_Data'!$D$1:$AB$2785,MATCH(CONCATENATE(Chiller_Load_Data!$D$14,"-",$C48),'6.EFLH_City_Data'!$D$1:$D$2785,0),SUM(Chiller_Load_Data!M$43+2))</f>
        <v>60.7</v>
      </c>
      <c r="N48" s="100">
        <f>INDEX('6.EFLH_City_Data'!$D$1:$AB$2785,MATCH(CONCATENATE(Chiller_Load_Data!$D$14,"-",$C48),'6.EFLH_City_Data'!$D$1:$D$2785,0),SUM(Chiller_Load_Data!N$43+2))</f>
        <v>62.62580645161291</v>
      </c>
      <c r="O48" s="100">
        <f>INDEX('6.EFLH_City_Data'!$D$1:$AB$2785,MATCH(CONCATENATE(Chiller_Load_Data!$D$14,"-",$C48),'6.EFLH_City_Data'!$D$1:$D$2785,0),SUM(Chiller_Load_Data!O$43+2))</f>
        <v>64.596774193548384</v>
      </c>
      <c r="P48" s="100">
        <f>INDEX('6.EFLH_City_Data'!$D$1:$AB$2785,MATCH(CONCATENATE(Chiller_Load_Data!$D$14,"-",$C48),'6.EFLH_City_Data'!$D$1:$D$2785,0),SUM(Chiller_Load_Data!P$43+2))</f>
        <v>65.303225806451621</v>
      </c>
      <c r="Q48" s="100">
        <f>INDEX('6.EFLH_City_Data'!$D$1:$AB$2785,MATCH(CONCATENATE(Chiller_Load_Data!$D$14,"-",$C48),'6.EFLH_City_Data'!$D$1:$D$2785,0),SUM(Chiller_Load_Data!Q$43+2))</f>
        <v>66.019354838709674</v>
      </c>
      <c r="R48" s="100">
        <f>INDEX('6.EFLH_City_Data'!$D$1:$AB$2785,MATCH(CONCATENATE(Chiller_Load_Data!$D$14,"-",$C48),'6.EFLH_City_Data'!$D$1:$D$2785,0),SUM(Chiller_Load_Data!R$43+2))</f>
        <v>66.725806451612897</v>
      </c>
      <c r="S48" s="100">
        <f>INDEX('6.EFLH_City_Data'!$D$1:$AB$2785,MATCH(CONCATENATE(Chiller_Load_Data!$D$14,"-",$C48),'6.EFLH_City_Data'!$D$1:$D$2785,0),SUM(Chiller_Load_Data!S$43+2))</f>
        <v>65.858064516129033</v>
      </c>
      <c r="T48" s="100">
        <f>INDEX('6.EFLH_City_Data'!$D$1:$AB$2785,MATCH(CONCATENATE(Chiller_Load_Data!$D$14,"-",$C48),'6.EFLH_City_Data'!$D$1:$D$2785,0),SUM(Chiller_Load_Data!T$43+2))</f>
        <v>65.00322580645161</v>
      </c>
      <c r="U48" s="100">
        <f>INDEX('6.EFLH_City_Data'!$D$1:$AB$2785,MATCH(CONCATENATE(Chiller_Load_Data!$D$14,"-",$C48),'6.EFLH_City_Data'!$D$1:$D$2785,0),SUM(Chiller_Load_Data!U$43+2))</f>
        <v>64.132258064516122</v>
      </c>
      <c r="V48" s="100">
        <f>INDEX('6.EFLH_City_Data'!$D$1:$AB$2785,MATCH(CONCATENATE(Chiller_Load_Data!$D$14,"-",$C48),'6.EFLH_City_Data'!$D$1:$D$2785,0),SUM(Chiller_Load_Data!V$43+2))</f>
        <v>61.62903225806452</v>
      </c>
      <c r="W48" s="100">
        <f>INDEX('6.EFLH_City_Data'!$D$1:$AB$2785,MATCH(CONCATENATE(Chiller_Load_Data!$D$14,"-",$C48),'6.EFLH_City_Data'!$D$1:$D$2785,0),SUM(Chiller_Load_Data!W$43+2))</f>
        <v>59.116129032258058</v>
      </c>
      <c r="X48" s="100">
        <f>INDEX('6.EFLH_City_Data'!$D$1:$AB$2785,MATCH(CONCATENATE(Chiller_Load_Data!$D$14,"-",$C48),'6.EFLH_City_Data'!$D$1:$D$2785,0),SUM(Chiller_Load_Data!X$43+2))</f>
        <v>56.687096774193549</v>
      </c>
      <c r="Y48" s="100">
        <f>INDEX('6.EFLH_City_Data'!$D$1:$AB$2785,MATCH(CONCATENATE(Chiller_Load_Data!$D$14,"-",$C48),'6.EFLH_City_Data'!$D$1:$D$2785,0),SUM(Chiller_Load_Data!Y$43+2))</f>
        <v>55.254838709677422</v>
      </c>
      <c r="Z48" s="100">
        <f>INDEX('6.EFLH_City_Data'!$D$1:$AB$2785,MATCH(CONCATENATE(Chiller_Load_Data!$D$14,"-",$C48),'6.EFLH_City_Data'!$D$1:$D$2785,0),SUM(Chiller_Load_Data!Z$43+2))</f>
        <v>53.803225806451614</v>
      </c>
      <c r="AA48" s="100">
        <f>INDEX('6.EFLH_City_Data'!$D$1:$AB$2785,MATCH(CONCATENATE(Chiller_Load_Data!$D$14,"-",$C48),'6.EFLH_City_Data'!$D$1:$D$2785,0),SUM(Chiller_Load_Data!AA$43+2))</f>
        <v>52.390322580645162</v>
      </c>
      <c r="AB48" s="79"/>
      <c r="AC48" s="79"/>
      <c r="AD48" s="79"/>
      <c r="AE48" s="59"/>
      <c r="AF48" s="70"/>
      <c r="AG48" s="70"/>
      <c r="AH48" s="70"/>
      <c r="AI48" s="70"/>
      <c r="AJ48" s="70"/>
      <c r="AK48" s="70"/>
    </row>
    <row r="49" spans="1:37" s="119" customFormat="1">
      <c r="A49" s="116"/>
      <c r="B49" s="59"/>
      <c r="C49" s="97" t="s">
        <v>78</v>
      </c>
      <c r="D49" s="100">
        <f>INDEX('6.EFLH_City_Data'!$D$1:$AB$2785,MATCH(CONCATENATE(Chiller_Load_Data!$D$14,"-",$C49),'6.EFLH_City_Data'!$D$1:$D$2785,0),SUM(Chiller_Load_Data!D$43+2))</f>
        <v>57.6</v>
      </c>
      <c r="E49" s="100">
        <f>INDEX('6.EFLH_City_Data'!$D$1:$AB$2785,MATCH(CONCATENATE(Chiller_Load_Data!$D$14,"-",$C49),'6.EFLH_City_Data'!$D$1:$D$2785,0),SUM(Chiller_Load_Data!E$43+2))</f>
        <v>56.493333333333332</v>
      </c>
      <c r="F49" s="100">
        <f>INDEX('6.EFLH_City_Data'!$D$1:$AB$2785,MATCH(CONCATENATE(Chiller_Load_Data!$D$14,"-",$C49),'6.EFLH_City_Data'!$D$1:$D$2785,0),SUM(Chiller_Load_Data!F$43+2))</f>
        <v>55.446666666666673</v>
      </c>
      <c r="G49" s="100">
        <f>INDEX('6.EFLH_City_Data'!$D$1:$AB$2785,MATCH(CONCATENATE(Chiller_Load_Data!$D$14,"-",$C49),'6.EFLH_City_Data'!$D$1:$D$2785,0),SUM(Chiller_Load_Data!G$43+2))</f>
        <v>55.9</v>
      </c>
      <c r="H49" s="100">
        <f>INDEX('6.EFLH_City_Data'!$D$1:$AB$2785,MATCH(CONCATENATE(Chiller_Load_Data!$D$14,"-",$C49),'6.EFLH_City_Data'!$D$1:$D$2785,0),SUM(Chiller_Load_Data!H$43+2))</f>
        <v>56.336666666666666</v>
      </c>
      <c r="I49" s="100">
        <f>INDEX('6.EFLH_City_Data'!$D$1:$AB$2785,MATCH(CONCATENATE(Chiller_Load_Data!$D$14,"-",$C49),'6.EFLH_City_Data'!$D$1:$D$2785,0),SUM(Chiller_Load_Data!I$43+2))</f>
        <v>56.77</v>
      </c>
      <c r="J49" s="100">
        <f>INDEX('6.EFLH_City_Data'!$D$1:$AB$2785,MATCH(CONCATENATE(Chiller_Load_Data!$D$14,"-",$C49),'6.EFLH_City_Data'!$D$1:$D$2785,0),SUM(Chiller_Load_Data!J$43+2))</f>
        <v>60.073333333333338</v>
      </c>
      <c r="K49" s="100">
        <f>INDEX('6.EFLH_City_Data'!$D$1:$AB$2785,MATCH(CONCATENATE(Chiller_Load_Data!$D$14,"-",$C49),'6.EFLH_City_Data'!$D$1:$D$2785,0),SUM(Chiller_Load_Data!K$43+2))</f>
        <v>63.33</v>
      </c>
      <c r="L49" s="100">
        <f>INDEX('6.EFLH_City_Data'!$D$1:$AB$2785,MATCH(CONCATENATE(Chiller_Load_Data!$D$14,"-",$C49),'6.EFLH_City_Data'!$D$1:$D$2785,0),SUM(Chiller_Load_Data!L$43+2))</f>
        <v>66.61666666666666</v>
      </c>
      <c r="M49" s="100">
        <f>INDEX('6.EFLH_City_Data'!$D$1:$AB$2785,MATCH(CONCATENATE(Chiller_Load_Data!$D$14,"-",$C49),'6.EFLH_City_Data'!$D$1:$D$2785,0),SUM(Chiller_Load_Data!M$43+2))</f>
        <v>68.146666666666675</v>
      </c>
      <c r="N49" s="100">
        <f>INDEX('6.EFLH_City_Data'!$D$1:$AB$2785,MATCH(CONCATENATE(Chiller_Load_Data!$D$14,"-",$C49),'6.EFLH_City_Data'!$D$1:$D$2785,0),SUM(Chiller_Load_Data!N$43+2))</f>
        <v>69.676666666666677</v>
      </c>
      <c r="O49" s="100">
        <f>INDEX('6.EFLH_City_Data'!$D$1:$AB$2785,MATCH(CONCATENATE(Chiller_Load_Data!$D$14,"-",$C49),'6.EFLH_City_Data'!$D$1:$D$2785,0),SUM(Chiller_Load_Data!O$43+2))</f>
        <v>71.239999999999995</v>
      </c>
      <c r="P49" s="100">
        <f>INDEX('6.EFLH_City_Data'!$D$1:$AB$2785,MATCH(CONCATENATE(Chiller_Load_Data!$D$14,"-",$C49),'6.EFLH_City_Data'!$D$1:$D$2785,0),SUM(Chiller_Load_Data!P$43+2))</f>
        <v>72.25333333333333</v>
      </c>
      <c r="Q49" s="100">
        <f>INDEX('6.EFLH_City_Data'!$D$1:$AB$2785,MATCH(CONCATENATE(Chiller_Load_Data!$D$14,"-",$C49),'6.EFLH_City_Data'!$D$1:$D$2785,0),SUM(Chiller_Load_Data!Q$43+2))</f>
        <v>73.266666666666666</v>
      </c>
      <c r="R49" s="100">
        <f>INDEX('6.EFLH_City_Data'!$D$1:$AB$2785,MATCH(CONCATENATE(Chiller_Load_Data!$D$14,"-",$C49),'6.EFLH_City_Data'!$D$1:$D$2785,0),SUM(Chiller_Load_Data!R$43+2))</f>
        <v>74.276666666666671</v>
      </c>
      <c r="S49" s="100">
        <f>INDEX('6.EFLH_City_Data'!$D$1:$AB$2785,MATCH(CONCATENATE(Chiller_Load_Data!$D$14,"-",$C49),'6.EFLH_City_Data'!$D$1:$D$2785,0),SUM(Chiller_Load_Data!S$43+2))</f>
        <v>73.290000000000006</v>
      </c>
      <c r="T49" s="100">
        <f>INDEX('6.EFLH_City_Data'!$D$1:$AB$2785,MATCH(CONCATENATE(Chiller_Load_Data!$D$14,"-",$C49),'6.EFLH_City_Data'!$D$1:$D$2785,0),SUM(Chiller_Load_Data!T$43+2))</f>
        <v>72.33</v>
      </c>
      <c r="U49" s="100">
        <f>INDEX('6.EFLH_City_Data'!$D$1:$AB$2785,MATCH(CONCATENATE(Chiller_Load_Data!$D$14,"-",$C49),'6.EFLH_City_Data'!$D$1:$D$2785,0),SUM(Chiller_Load_Data!U$43+2))</f>
        <v>71.343333333333334</v>
      </c>
      <c r="V49" s="100">
        <f>INDEX('6.EFLH_City_Data'!$D$1:$AB$2785,MATCH(CONCATENATE(Chiller_Load_Data!$D$14,"-",$C49),'6.EFLH_City_Data'!$D$1:$D$2785,0),SUM(Chiller_Load_Data!V$43+2))</f>
        <v>68.91</v>
      </c>
      <c r="W49" s="100">
        <f>INDEX('6.EFLH_City_Data'!$D$1:$AB$2785,MATCH(CONCATENATE(Chiller_Load_Data!$D$14,"-",$C49),'6.EFLH_City_Data'!$D$1:$D$2785,0),SUM(Chiller_Load_Data!W$43+2))</f>
        <v>66.546666666666667</v>
      </c>
      <c r="X49" s="100">
        <f>INDEX('6.EFLH_City_Data'!$D$1:$AB$2785,MATCH(CONCATENATE(Chiller_Load_Data!$D$14,"-",$C49),'6.EFLH_City_Data'!$D$1:$D$2785,0),SUM(Chiller_Load_Data!X$43+2))</f>
        <v>64.14</v>
      </c>
      <c r="Y49" s="100">
        <f>INDEX('6.EFLH_City_Data'!$D$1:$AB$2785,MATCH(CONCATENATE(Chiller_Load_Data!$D$14,"-",$C49),'6.EFLH_City_Data'!$D$1:$D$2785,0),SUM(Chiller_Load_Data!Y$43+2))</f>
        <v>62.406666666666666</v>
      </c>
      <c r="Z49" s="100">
        <f>INDEX('6.EFLH_City_Data'!$D$1:$AB$2785,MATCH(CONCATENATE(Chiller_Load_Data!$D$14,"-",$C49),'6.EFLH_City_Data'!$D$1:$D$2785,0),SUM(Chiller_Load_Data!Z$43+2))</f>
        <v>60.69</v>
      </c>
      <c r="AA49" s="100">
        <f>INDEX('6.EFLH_City_Data'!$D$1:$AB$2785,MATCH(CONCATENATE(Chiller_Load_Data!$D$14,"-",$C49),'6.EFLH_City_Data'!$D$1:$D$2785,0),SUM(Chiller_Load_Data!AA$43+2))</f>
        <v>58.976666666666667</v>
      </c>
      <c r="AB49" s="79"/>
      <c r="AC49" s="79"/>
      <c r="AD49" s="79"/>
      <c r="AE49" s="59"/>
      <c r="AF49" s="70"/>
      <c r="AG49" s="70"/>
      <c r="AH49" s="70"/>
      <c r="AI49" s="70"/>
      <c r="AJ49" s="70"/>
      <c r="AK49" s="70"/>
    </row>
    <row r="50" spans="1:37" s="119" customFormat="1">
      <c r="A50" s="116"/>
      <c r="B50" s="59"/>
      <c r="C50" s="97" t="s">
        <v>79</v>
      </c>
      <c r="D50" s="100">
        <f>INDEX('6.EFLH_City_Data'!$D$1:$AB$2785,MATCH(CONCATENATE(Chiller_Load_Data!$D$14,"-",$C50),'6.EFLH_City_Data'!$D$1:$D$2785,0),SUM(Chiller_Load_Data!D$43+2))</f>
        <v>65.103225806451618</v>
      </c>
      <c r="E50" s="100">
        <f>INDEX('6.EFLH_City_Data'!$D$1:$AB$2785,MATCH(CONCATENATE(Chiller_Load_Data!$D$14,"-",$C50),'6.EFLH_City_Data'!$D$1:$D$2785,0),SUM(Chiller_Load_Data!E$43+2))</f>
        <v>64.261290322580649</v>
      </c>
      <c r="F50" s="100">
        <f>INDEX('6.EFLH_City_Data'!$D$1:$AB$2785,MATCH(CONCATENATE(Chiller_Load_Data!$D$14,"-",$C50),'6.EFLH_City_Data'!$D$1:$D$2785,0),SUM(Chiller_Load_Data!F$43+2))</f>
        <v>61.71290322580645</v>
      </c>
      <c r="G50" s="100">
        <f>INDEX('6.EFLH_City_Data'!$D$1:$AB$2785,MATCH(CONCATENATE(Chiller_Load_Data!$D$14,"-",$C50),'6.EFLH_City_Data'!$D$1:$D$2785,0),SUM(Chiller_Load_Data!G$43+2))</f>
        <v>61.79032258064516</v>
      </c>
      <c r="H50" s="100">
        <f>INDEX('6.EFLH_City_Data'!$D$1:$AB$2785,MATCH(CONCATENATE(Chiller_Load_Data!$D$14,"-",$C50),'6.EFLH_City_Data'!$D$1:$D$2785,0),SUM(Chiller_Load_Data!H$43+2))</f>
        <v>61.883870967741942</v>
      </c>
      <c r="I50" s="100">
        <f>INDEX('6.EFLH_City_Data'!$D$1:$AB$2785,MATCH(CONCATENATE(Chiller_Load_Data!$D$14,"-",$C50),'6.EFLH_City_Data'!$D$1:$D$2785,0),SUM(Chiller_Load_Data!I$43+2))</f>
        <v>61.958064516129035</v>
      </c>
      <c r="J50" s="100">
        <f>INDEX('6.EFLH_City_Data'!$D$1:$AB$2785,MATCH(CONCATENATE(Chiller_Load_Data!$D$14,"-",$C50),'6.EFLH_City_Data'!$D$1:$D$2785,0),SUM(Chiller_Load_Data!J$43+2))</f>
        <v>64.57741935483871</v>
      </c>
      <c r="K50" s="100">
        <f>INDEX('6.EFLH_City_Data'!$D$1:$AB$2785,MATCH(CONCATENATE(Chiller_Load_Data!$D$14,"-",$C50),'6.EFLH_City_Data'!$D$1:$D$2785,0),SUM(Chiller_Load_Data!K$43+2))</f>
        <v>67.229032258064507</v>
      </c>
      <c r="L50" s="100">
        <f>INDEX('6.EFLH_City_Data'!$D$1:$AB$2785,MATCH(CONCATENATE(Chiller_Load_Data!$D$14,"-",$C50),'6.EFLH_City_Data'!$D$1:$D$2785,0),SUM(Chiller_Load_Data!L$43+2))</f>
        <v>69.870967741935488</v>
      </c>
      <c r="M50" s="100">
        <f>INDEX('6.EFLH_City_Data'!$D$1:$AB$2785,MATCH(CONCATENATE(Chiller_Load_Data!$D$14,"-",$C50),'6.EFLH_City_Data'!$D$1:$D$2785,0),SUM(Chiller_Load_Data!M$43+2))</f>
        <v>71.722580645161287</v>
      </c>
      <c r="N50" s="100">
        <f>INDEX('6.EFLH_City_Data'!$D$1:$AB$2785,MATCH(CONCATENATE(Chiller_Load_Data!$D$14,"-",$C50),'6.EFLH_City_Data'!$D$1:$D$2785,0),SUM(Chiller_Load_Data!N$43+2))</f>
        <v>73.558064516129036</v>
      </c>
      <c r="O50" s="100">
        <f>INDEX('6.EFLH_City_Data'!$D$1:$AB$2785,MATCH(CONCATENATE(Chiller_Load_Data!$D$14,"-",$C50),'6.EFLH_City_Data'!$D$1:$D$2785,0),SUM(Chiller_Load_Data!O$43+2))</f>
        <v>75.41612903225807</v>
      </c>
      <c r="P50" s="100">
        <f>INDEX('6.EFLH_City_Data'!$D$1:$AB$2785,MATCH(CONCATENATE(Chiller_Load_Data!$D$14,"-",$C50),'6.EFLH_City_Data'!$D$1:$D$2785,0),SUM(Chiller_Load_Data!P$43+2))</f>
        <v>76.293548387096777</v>
      </c>
      <c r="Q50" s="100">
        <f>INDEX('6.EFLH_City_Data'!$D$1:$AB$2785,MATCH(CONCATENATE(Chiller_Load_Data!$D$14,"-",$C50),'6.EFLH_City_Data'!$D$1:$D$2785,0),SUM(Chiller_Load_Data!Q$43+2))</f>
        <v>77.193548387096769</v>
      </c>
      <c r="R50" s="100">
        <f>INDEX('6.EFLH_City_Data'!$D$1:$AB$2785,MATCH(CONCATENATE(Chiller_Load_Data!$D$14,"-",$C50),'6.EFLH_City_Data'!$D$1:$D$2785,0),SUM(Chiller_Load_Data!R$43+2))</f>
        <v>78.08387096774193</v>
      </c>
      <c r="S50" s="100">
        <f>INDEX('6.EFLH_City_Data'!$D$1:$AB$2785,MATCH(CONCATENATE(Chiller_Load_Data!$D$14,"-",$C50),'6.EFLH_City_Data'!$D$1:$D$2785,0),SUM(Chiller_Load_Data!S$43+2))</f>
        <v>77.454838709677418</v>
      </c>
      <c r="T50" s="100">
        <f>INDEX('6.EFLH_City_Data'!$D$1:$AB$2785,MATCH(CONCATENATE(Chiller_Load_Data!$D$14,"-",$C50),'6.EFLH_City_Data'!$D$1:$D$2785,0),SUM(Chiller_Load_Data!T$43+2))</f>
        <v>76.906451612903226</v>
      </c>
      <c r="U50" s="100">
        <f>INDEX('6.EFLH_City_Data'!$D$1:$AB$2785,MATCH(CONCATENATE(Chiller_Load_Data!$D$14,"-",$C50),'6.EFLH_City_Data'!$D$1:$D$2785,0),SUM(Chiller_Load_Data!U$43+2))</f>
        <v>76.280645161290323</v>
      </c>
      <c r="V50" s="100">
        <f>INDEX('6.EFLH_City_Data'!$D$1:$AB$2785,MATCH(CONCATENATE(Chiller_Load_Data!$D$14,"-",$C50),'6.EFLH_City_Data'!$D$1:$D$2785,0),SUM(Chiller_Load_Data!V$43+2))</f>
        <v>73.554838709677412</v>
      </c>
      <c r="W50" s="100">
        <f>INDEX('6.EFLH_City_Data'!$D$1:$AB$2785,MATCH(CONCATENATE(Chiller_Load_Data!$D$14,"-",$C50),'6.EFLH_City_Data'!$D$1:$D$2785,0),SUM(Chiller_Load_Data!W$43+2))</f>
        <v>70.900000000000006</v>
      </c>
      <c r="X50" s="100">
        <f>INDEX('6.EFLH_City_Data'!$D$1:$AB$2785,MATCH(CONCATENATE(Chiller_Load_Data!$D$14,"-",$C50),'6.EFLH_City_Data'!$D$1:$D$2785,0),SUM(Chiller_Load_Data!X$43+2))</f>
        <v>68.216129032258053</v>
      </c>
      <c r="Y50" s="100">
        <f>INDEX('6.EFLH_City_Data'!$D$1:$AB$2785,MATCH(CONCATENATE(Chiller_Load_Data!$D$14,"-",$C50),'6.EFLH_City_Data'!$D$1:$D$2785,0),SUM(Chiller_Load_Data!Y$43+2))</f>
        <v>66.809677419354841</v>
      </c>
      <c r="Z50" s="100">
        <f>INDEX('6.EFLH_City_Data'!$D$1:$AB$2785,MATCH(CONCATENATE(Chiller_Load_Data!$D$14,"-",$C50),'6.EFLH_City_Data'!$D$1:$D$2785,0),SUM(Chiller_Load_Data!Z$43+2))</f>
        <v>65.332258064516125</v>
      </c>
      <c r="AA50" s="100">
        <f>INDEX('6.EFLH_City_Data'!$D$1:$AB$2785,MATCH(CONCATENATE(Chiller_Load_Data!$D$14,"-",$C50),'6.EFLH_City_Data'!$D$1:$D$2785,0),SUM(Chiller_Load_Data!AA$43+2))</f>
        <v>63.970967741935482</v>
      </c>
      <c r="AB50" s="79"/>
      <c r="AC50" s="79"/>
      <c r="AD50" s="79"/>
      <c r="AE50" s="59"/>
      <c r="AF50" s="70"/>
      <c r="AG50" s="70"/>
      <c r="AH50" s="70"/>
      <c r="AI50" s="70"/>
      <c r="AJ50" s="70"/>
      <c r="AK50" s="70"/>
    </row>
    <row r="51" spans="1:37" s="119" customFormat="1">
      <c r="A51" s="116"/>
      <c r="B51" s="59"/>
      <c r="C51" s="97" t="s">
        <v>80</v>
      </c>
      <c r="D51" s="100">
        <f>INDEX('6.EFLH_City_Data'!$D$1:$AB$2785,MATCH(CONCATENATE(Chiller_Load_Data!$D$14,"-",$C51),'6.EFLH_City_Data'!$D$1:$D$2785,0),SUM(Chiller_Load_Data!D$43+2))</f>
        <v>60.225806451612904</v>
      </c>
      <c r="E51" s="100">
        <f>INDEX('6.EFLH_City_Data'!$D$1:$AB$2785,MATCH(CONCATENATE(Chiller_Load_Data!$D$14,"-",$C51),'6.EFLH_City_Data'!$D$1:$D$2785,0),SUM(Chiller_Load_Data!E$43+2))</f>
        <v>59.364516129032253</v>
      </c>
      <c r="F51" s="100">
        <f>INDEX('6.EFLH_City_Data'!$D$1:$AB$2785,MATCH(CONCATENATE(Chiller_Load_Data!$D$14,"-",$C51),'6.EFLH_City_Data'!$D$1:$D$2785,0),SUM(Chiller_Load_Data!F$43+2))</f>
        <v>60.145161290322584</v>
      </c>
      <c r="G51" s="100">
        <f>INDEX('6.EFLH_City_Data'!$D$1:$AB$2785,MATCH(CONCATENATE(Chiller_Load_Data!$D$14,"-",$C51),'6.EFLH_City_Data'!$D$1:$D$2785,0),SUM(Chiller_Load_Data!G$43+2))</f>
        <v>59.967741935483872</v>
      </c>
      <c r="H51" s="100">
        <f>INDEX('6.EFLH_City_Data'!$D$1:$AB$2785,MATCH(CONCATENATE(Chiller_Load_Data!$D$14,"-",$C51),'6.EFLH_City_Data'!$D$1:$D$2785,0),SUM(Chiller_Load_Data!H$43+2))</f>
        <v>59.838709677419352</v>
      </c>
      <c r="I51" s="100">
        <f>INDEX('6.EFLH_City_Data'!$D$1:$AB$2785,MATCH(CONCATENATE(Chiller_Load_Data!$D$14,"-",$C51),'6.EFLH_City_Data'!$D$1:$D$2785,0),SUM(Chiller_Load_Data!I$43+2))</f>
        <v>59.674193548387102</v>
      </c>
      <c r="J51" s="100">
        <f>INDEX('6.EFLH_City_Data'!$D$1:$AB$2785,MATCH(CONCATENATE(Chiller_Load_Data!$D$14,"-",$C51),'6.EFLH_City_Data'!$D$1:$D$2785,0),SUM(Chiller_Load_Data!J$43+2))</f>
        <v>62.590322580645157</v>
      </c>
      <c r="K51" s="100">
        <f>INDEX('6.EFLH_City_Data'!$D$1:$AB$2785,MATCH(CONCATENATE(Chiller_Load_Data!$D$14,"-",$C51),'6.EFLH_City_Data'!$D$1:$D$2785,0),SUM(Chiller_Load_Data!K$43+2))</f>
        <v>65.441935483870964</v>
      </c>
      <c r="L51" s="100">
        <f>INDEX('6.EFLH_City_Data'!$D$1:$AB$2785,MATCH(CONCATENATE(Chiller_Load_Data!$D$14,"-",$C51),'6.EFLH_City_Data'!$D$1:$D$2785,0),SUM(Chiller_Load_Data!L$43+2))</f>
        <v>68.364516129032268</v>
      </c>
      <c r="M51" s="100">
        <f>INDEX('6.EFLH_City_Data'!$D$1:$AB$2785,MATCH(CONCATENATE(Chiller_Load_Data!$D$14,"-",$C51),'6.EFLH_City_Data'!$D$1:$D$2785,0),SUM(Chiller_Load_Data!M$43+2))</f>
        <v>70.170967741935485</v>
      </c>
      <c r="N51" s="100">
        <f>INDEX('6.EFLH_City_Data'!$D$1:$AB$2785,MATCH(CONCATENATE(Chiller_Load_Data!$D$14,"-",$C51),'6.EFLH_City_Data'!$D$1:$D$2785,0),SUM(Chiller_Load_Data!N$43+2))</f>
        <v>71.938709677419354</v>
      </c>
      <c r="O51" s="100">
        <f>INDEX('6.EFLH_City_Data'!$D$1:$AB$2785,MATCH(CONCATENATE(Chiller_Load_Data!$D$14,"-",$C51),'6.EFLH_City_Data'!$D$1:$D$2785,0),SUM(Chiller_Load_Data!O$43+2))</f>
        <v>73.748387096774181</v>
      </c>
      <c r="P51" s="100">
        <f>INDEX('6.EFLH_City_Data'!$D$1:$AB$2785,MATCH(CONCATENATE(Chiller_Load_Data!$D$14,"-",$C51),'6.EFLH_City_Data'!$D$1:$D$2785,0),SUM(Chiller_Load_Data!P$43+2))</f>
        <v>74.874193548387098</v>
      </c>
      <c r="Q51" s="100">
        <f>INDEX('6.EFLH_City_Data'!$D$1:$AB$2785,MATCH(CONCATENATE(Chiller_Load_Data!$D$14,"-",$C51),'6.EFLH_City_Data'!$D$1:$D$2785,0),SUM(Chiller_Load_Data!Q$43+2))</f>
        <v>75.935483870967744</v>
      </c>
      <c r="R51" s="100">
        <f>INDEX('6.EFLH_City_Data'!$D$1:$AB$2785,MATCH(CONCATENATE(Chiller_Load_Data!$D$14,"-",$C51),'6.EFLH_City_Data'!$D$1:$D$2785,0),SUM(Chiller_Load_Data!R$43+2))</f>
        <v>77.07741935483871</v>
      </c>
      <c r="S51" s="100">
        <f>INDEX('6.EFLH_City_Data'!$D$1:$AB$2785,MATCH(CONCATENATE(Chiller_Load_Data!$D$14,"-",$C51),'6.EFLH_City_Data'!$D$1:$D$2785,0),SUM(Chiller_Load_Data!S$43+2))</f>
        <v>76.409677419354836</v>
      </c>
      <c r="T51" s="100">
        <f>INDEX('6.EFLH_City_Data'!$D$1:$AB$2785,MATCH(CONCATENATE(Chiller_Load_Data!$D$14,"-",$C51),'6.EFLH_City_Data'!$D$1:$D$2785,0),SUM(Chiller_Load_Data!T$43+2))</f>
        <v>75.712903225806443</v>
      </c>
      <c r="U51" s="100">
        <f>INDEX('6.EFLH_City_Data'!$D$1:$AB$2785,MATCH(CONCATENATE(Chiller_Load_Data!$D$14,"-",$C51),'6.EFLH_City_Data'!$D$1:$D$2785,0),SUM(Chiller_Load_Data!U$43+2))</f>
        <v>75.041935483870972</v>
      </c>
      <c r="V51" s="100">
        <f>INDEX('6.EFLH_City_Data'!$D$1:$AB$2785,MATCH(CONCATENATE(Chiller_Load_Data!$D$14,"-",$C51),'6.EFLH_City_Data'!$D$1:$D$2785,0),SUM(Chiller_Load_Data!V$43+2))</f>
        <v>72.50322580645161</v>
      </c>
      <c r="W51" s="100">
        <f>INDEX('6.EFLH_City_Data'!$D$1:$AB$2785,MATCH(CONCATENATE(Chiller_Load_Data!$D$14,"-",$C51),'6.EFLH_City_Data'!$D$1:$D$2785,0),SUM(Chiller_Load_Data!W$43+2))</f>
        <v>70.016129032258064</v>
      </c>
      <c r="X51" s="100">
        <f>INDEX('6.EFLH_City_Data'!$D$1:$AB$2785,MATCH(CONCATENATE(Chiller_Load_Data!$D$14,"-",$C51),'6.EFLH_City_Data'!$D$1:$D$2785,0),SUM(Chiller_Load_Data!X$43+2))</f>
        <v>67.532258064516128</v>
      </c>
      <c r="Y51" s="100">
        <f>INDEX('6.EFLH_City_Data'!$D$1:$AB$2785,MATCH(CONCATENATE(Chiller_Load_Data!$D$14,"-",$C51),'6.EFLH_City_Data'!$D$1:$D$2785,0),SUM(Chiller_Load_Data!Y$43+2))</f>
        <v>65.945161290322574</v>
      </c>
      <c r="Z51" s="100">
        <f>INDEX('6.EFLH_City_Data'!$D$1:$AB$2785,MATCH(CONCATENATE(Chiller_Load_Data!$D$14,"-",$C51),'6.EFLH_City_Data'!$D$1:$D$2785,0),SUM(Chiller_Load_Data!Z$43+2))</f>
        <v>64.345161290322579</v>
      </c>
      <c r="AA51" s="100">
        <f>INDEX('6.EFLH_City_Data'!$D$1:$AB$2785,MATCH(CONCATENATE(Chiller_Load_Data!$D$14,"-",$C51),'6.EFLH_City_Data'!$D$1:$D$2785,0),SUM(Chiller_Load_Data!AA$43+2))</f>
        <v>62.770967741935486</v>
      </c>
      <c r="AB51" s="79"/>
      <c r="AC51" s="79"/>
      <c r="AD51" s="79"/>
      <c r="AE51" s="59"/>
      <c r="AF51" s="70"/>
      <c r="AG51" s="70"/>
      <c r="AH51" s="70"/>
      <c r="AI51" s="70"/>
      <c r="AJ51" s="70"/>
      <c r="AK51" s="70"/>
    </row>
    <row r="52" spans="1:37" s="119" customFormat="1">
      <c r="A52" s="116"/>
      <c r="B52" s="59"/>
      <c r="C52" s="97" t="s">
        <v>81</v>
      </c>
      <c r="D52" s="100">
        <f>INDEX('6.EFLH_City_Data'!$D$1:$AB$2785,MATCH(CONCATENATE(Chiller_Load_Data!$D$14,"-",$C52),'6.EFLH_City_Data'!$D$1:$D$2785,0),SUM(Chiller_Load_Data!D$43+2))</f>
        <v>52.773333333333333</v>
      </c>
      <c r="E52" s="100">
        <f>INDEX('6.EFLH_City_Data'!$D$1:$AB$2785,MATCH(CONCATENATE(Chiller_Load_Data!$D$14,"-",$C52),'6.EFLH_City_Data'!$D$1:$D$2785,0),SUM(Chiller_Load_Data!E$43+2))</f>
        <v>52.126666666666665</v>
      </c>
      <c r="F52" s="100">
        <f>INDEX('6.EFLH_City_Data'!$D$1:$AB$2785,MATCH(CONCATENATE(Chiller_Load_Data!$D$14,"-",$C52),'6.EFLH_City_Data'!$D$1:$D$2785,0),SUM(Chiller_Load_Data!F$43+2))</f>
        <v>51.486666666666665</v>
      </c>
      <c r="G52" s="100">
        <f>INDEX('6.EFLH_City_Data'!$D$1:$AB$2785,MATCH(CONCATENATE(Chiller_Load_Data!$D$14,"-",$C52),'6.EFLH_City_Data'!$D$1:$D$2785,0),SUM(Chiller_Load_Data!G$43+2))</f>
        <v>51.25333333333333</v>
      </c>
      <c r="H52" s="100">
        <f>INDEX('6.EFLH_City_Data'!$D$1:$AB$2785,MATCH(CONCATENATE(Chiller_Load_Data!$D$14,"-",$C52),'6.EFLH_City_Data'!$D$1:$D$2785,0),SUM(Chiller_Load_Data!H$43+2))</f>
        <v>51.01</v>
      </c>
      <c r="I52" s="100">
        <f>INDEX('6.EFLH_City_Data'!$D$1:$AB$2785,MATCH(CONCATENATE(Chiller_Load_Data!$D$14,"-",$C52),'6.EFLH_City_Data'!$D$1:$D$2785,0),SUM(Chiller_Load_Data!I$43+2))</f>
        <v>50.766666666666666</v>
      </c>
      <c r="J52" s="100">
        <f>INDEX('6.EFLH_City_Data'!$D$1:$AB$2785,MATCH(CONCATENATE(Chiller_Load_Data!$D$14,"-",$C52),'6.EFLH_City_Data'!$D$1:$D$2785,0),SUM(Chiller_Load_Data!J$43+2))</f>
        <v>53.123333333333335</v>
      </c>
      <c r="K52" s="100">
        <f>INDEX('6.EFLH_City_Data'!$D$1:$AB$2785,MATCH(CONCATENATE(Chiller_Load_Data!$D$14,"-",$C52),'6.EFLH_City_Data'!$D$1:$D$2785,0),SUM(Chiller_Load_Data!K$43+2))</f>
        <v>55.41</v>
      </c>
      <c r="L52" s="100">
        <f>INDEX('6.EFLH_City_Data'!$D$1:$AB$2785,MATCH(CONCATENATE(Chiller_Load_Data!$D$14,"-",$C52),'6.EFLH_City_Data'!$D$1:$D$2785,0),SUM(Chiller_Load_Data!L$43+2))</f>
        <v>57.786666666666662</v>
      </c>
      <c r="M52" s="100">
        <f>INDEX('6.EFLH_City_Data'!$D$1:$AB$2785,MATCH(CONCATENATE(Chiller_Load_Data!$D$14,"-",$C52),'6.EFLH_City_Data'!$D$1:$D$2785,0),SUM(Chiller_Load_Data!M$43+2))</f>
        <v>60.41</v>
      </c>
      <c r="N52" s="100">
        <f>INDEX('6.EFLH_City_Data'!$D$1:$AB$2785,MATCH(CONCATENATE(Chiller_Load_Data!$D$14,"-",$C52),'6.EFLH_City_Data'!$D$1:$D$2785,0),SUM(Chiller_Load_Data!N$43+2))</f>
        <v>63.01</v>
      </c>
      <c r="O52" s="100">
        <f>INDEX('6.EFLH_City_Data'!$D$1:$AB$2785,MATCH(CONCATENATE(Chiller_Load_Data!$D$14,"-",$C52),'6.EFLH_City_Data'!$D$1:$D$2785,0),SUM(Chiller_Load_Data!O$43+2))</f>
        <v>65.63</v>
      </c>
      <c r="P52" s="100">
        <f>INDEX('6.EFLH_City_Data'!$D$1:$AB$2785,MATCH(CONCATENATE(Chiller_Load_Data!$D$14,"-",$C52),'6.EFLH_City_Data'!$D$1:$D$2785,0),SUM(Chiller_Load_Data!P$43+2))</f>
        <v>66.489999999999995</v>
      </c>
      <c r="Q52" s="100">
        <f>INDEX('6.EFLH_City_Data'!$D$1:$AB$2785,MATCH(CONCATENATE(Chiller_Load_Data!$D$14,"-",$C52),'6.EFLH_City_Data'!$D$1:$D$2785,0),SUM(Chiller_Load_Data!Q$43+2))</f>
        <v>67.28</v>
      </c>
      <c r="R52" s="100">
        <f>INDEX('6.EFLH_City_Data'!$D$1:$AB$2785,MATCH(CONCATENATE(Chiller_Load_Data!$D$14,"-",$C52),'6.EFLH_City_Data'!$D$1:$D$2785,0),SUM(Chiller_Load_Data!R$43+2))</f>
        <v>68.153333333333336</v>
      </c>
      <c r="S52" s="100">
        <f>INDEX('6.EFLH_City_Data'!$D$1:$AB$2785,MATCH(CONCATENATE(Chiller_Load_Data!$D$14,"-",$C52),'6.EFLH_City_Data'!$D$1:$D$2785,0),SUM(Chiller_Load_Data!S$43+2))</f>
        <v>66.796666666666667</v>
      </c>
      <c r="T52" s="100">
        <f>INDEX('6.EFLH_City_Data'!$D$1:$AB$2785,MATCH(CONCATENATE(Chiller_Load_Data!$D$14,"-",$C52),'6.EFLH_City_Data'!$D$1:$D$2785,0),SUM(Chiller_Load_Data!T$43+2))</f>
        <v>65.459999999999994</v>
      </c>
      <c r="U52" s="100">
        <f>INDEX('6.EFLH_City_Data'!$D$1:$AB$2785,MATCH(CONCATENATE(Chiller_Load_Data!$D$14,"-",$C52),'6.EFLH_City_Data'!$D$1:$D$2785,0),SUM(Chiller_Load_Data!U$43+2))</f>
        <v>64.11</v>
      </c>
      <c r="V52" s="100">
        <f>INDEX('6.EFLH_City_Data'!$D$1:$AB$2785,MATCH(CONCATENATE(Chiller_Load_Data!$D$14,"-",$C52),'6.EFLH_City_Data'!$D$1:$D$2785,0),SUM(Chiller_Load_Data!V$43+2))</f>
        <v>61.596666666666671</v>
      </c>
      <c r="W52" s="100">
        <f>INDEX('6.EFLH_City_Data'!$D$1:$AB$2785,MATCH(CONCATENATE(Chiller_Load_Data!$D$14,"-",$C52),'6.EFLH_City_Data'!$D$1:$D$2785,0),SUM(Chiller_Load_Data!W$43+2))</f>
        <v>59.043333333333329</v>
      </c>
      <c r="X52" s="100">
        <f>INDEX('6.EFLH_City_Data'!$D$1:$AB$2785,MATCH(CONCATENATE(Chiller_Load_Data!$D$14,"-",$C52),'6.EFLH_City_Data'!$D$1:$D$2785,0),SUM(Chiller_Load_Data!X$43+2))</f>
        <v>56.543333333333329</v>
      </c>
      <c r="Y52" s="100">
        <f>INDEX('6.EFLH_City_Data'!$D$1:$AB$2785,MATCH(CONCATENATE(Chiller_Load_Data!$D$14,"-",$C52),'6.EFLH_City_Data'!$D$1:$D$2785,0),SUM(Chiller_Load_Data!Y$43+2))</f>
        <v>55.43</v>
      </c>
      <c r="Z52" s="100">
        <f>INDEX('6.EFLH_City_Data'!$D$1:$AB$2785,MATCH(CONCATENATE(Chiller_Load_Data!$D$14,"-",$C52),'6.EFLH_City_Data'!$D$1:$D$2785,0),SUM(Chiller_Load_Data!Z$43+2))</f>
        <v>54.31</v>
      </c>
      <c r="AA52" s="100">
        <f>INDEX('6.EFLH_City_Data'!$D$1:$AB$2785,MATCH(CONCATENATE(Chiller_Load_Data!$D$14,"-",$C52),'6.EFLH_City_Data'!$D$1:$D$2785,0),SUM(Chiller_Load_Data!AA$43+2))</f>
        <v>53.216666666666669</v>
      </c>
      <c r="AB52" s="79"/>
      <c r="AC52" s="79"/>
      <c r="AD52" s="79"/>
      <c r="AE52" s="59"/>
      <c r="AF52" s="70"/>
      <c r="AG52" s="70"/>
      <c r="AH52" s="70"/>
      <c r="AI52" s="70"/>
      <c r="AJ52" s="70"/>
      <c r="AK52" s="70"/>
    </row>
    <row r="53" spans="1:37" s="119" customFormat="1">
      <c r="A53" s="116"/>
      <c r="B53" s="59"/>
      <c r="C53" s="97" t="s">
        <v>82</v>
      </c>
      <c r="D53" s="100">
        <f>INDEX('6.EFLH_City_Data'!$D$1:$AB$2785,MATCH(CONCATENATE(Chiller_Load_Data!$D$14,"-",$C53),'6.EFLH_City_Data'!$D$1:$D$2785,0),SUM(Chiller_Load_Data!D$43+2))</f>
        <v>41.822580645161288</v>
      </c>
      <c r="E53" s="100">
        <f>INDEX('6.EFLH_City_Data'!$D$1:$AB$2785,MATCH(CONCATENATE(Chiller_Load_Data!$D$14,"-",$C53),'6.EFLH_City_Data'!$D$1:$D$2785,0),SUM(Chiller_Load_Data!E$43+2))</f>
        <v>40.70967741935484</v>
      </c>
      <c r="F53" s="100">
        <f>INDEX('6.EFLH_City_Data'!$D$1:$AB$2785,MATCH(CONCATENATE(Chiller_Load_Data!$D$14,"-",$C53),'6.EFLH_City_Data'!$D$1:$D$2785,0),SUM(Chiller_Load_Data!F$43+2))</f>
        <v>39.62580645161291</v>
      </c>
      <c r="G53" s="100">
        <f>INDEX('6.EFLH_City_Data'!$D$1:$AB$2785,MATCH(CONCATENATE(Chiller_Load_Data!$D$14,"-",$C53),'6.EFLH_City_Data'!$D$1:$D$2785,0),SUM(Chiller_Load_Data!G$43+2))</f>
        <v>39.277419354838706</v>
      </c>
      <c r="H53" s="100">
        <f>INDEX('6.EFLH_City_Data'!$D$1:$AB$2785,MATCH(CONCATENATE(Chiller_Load_Data!$D$14,"-",$C53),'6.EFLH_City_Data'!$D$1:$D$2785,0),SUM(Chiller_Load_Data!H$43+2))</f>
        <v>38.961290322580645</v>
      </c>
      <c r="I53" s="100">
        <f>INDEX('6.EFLH_City_Data'!$D$1:$AB$2785,MATCH(CONCATENATE(Chiller_Load_Data!$D$14,"-",$C53),'6.EFLH_City_Data'!$D$1:$D$2785,0),SUM(Chiller_Load_Data!I$43+2))</f>
        <v>38.558064516129029</v>
      </c>
      <c r="J53" s="100">
        <f>INDEX('6.EFLH_City_Data'!$D$1:$AB$2785,MATCH(CONCATENATE(Chiller_Load_Data!$D$14,"-",$C53),'6.EFLH_City_Data'!$D$1:$D$2785,0),SUM(Chiller_Load_Data!J$43+2))</f>
        <v>41.116129032258058</v>
      </c>
      <c r="K53" s="100">
        <f>INDEX('6.EFLH_City_Data'!$D$1:$AB$2785,MATCH(CONCATENATE(Chiller_Load_Data!$D$14,"-",$C53),'6.EFLH_City_Data'!$D$1:$D$2785,0),SUM(Chiller_Load_Data!K$43+2))</f>
        <v>43.754838709677422</v>
      </c>
      <c r="L53" s="100">
        <f>INDEX('6.EFLH_City_Data'!$D$1:$AB$2785,MATCH(CONCATENATE(Chiller_Load_Data!$D$14,"-",$C53),'6.EFLH_City_Data'!$D$1:$D$2785,0),SUM(Chiller_Load_Data!L$43+2))</f>
        <v>46.41935483870968</v>
      </c>
      <c r="M53" s="100">
        <f>INDEX('6.EFLH_City_Data'!$D$1:$AB$2785,MATCH(CONCATENATE(Chiller_Load_Data!$D$14,"-",$C53),'6.EFLH_City_Data'!$D$1:$D$2785,0),SUM(Chiller_Load_Data!M$43+2))</f>
        <v>49.187096774193549</v>
      </c>
      <c r="N53" s="100">
        <f>INDEX('6.EFLH_City_Data'!$D$1:$AB$2785,MATCH(CONCATENATE(Chiller_Load_Data!$D$14,"-",$C53),'6.EFLH_City_Data'!$D$1:$D$2785,0),SUM(Chiller_Load_Data!N$43+2))</f>
        <v>51.993548387096773</v>
      </c>
      <c r="O53" s="100">
        <f>INDEX('6.EFLH_City_Data'!$D$1:$AB$2785,MATCH(CONCATENATE(Chiller_Load_Data!$D$14,"-",$C53),'6.EFLH_City_Data'!$D$1:$D$2785,0),SUM(Chiller_Load_Data!O$43+2))</f>
        <v>54.770967741935486</v>
      </c>
      <c r="P53" s="100">
        <f>INDEX('6.EFLH_City_Data'!$D$1:$AB$2785,MATCH(CONCATENATE(Chiller_Load_Data!$D$14,"-",$C53),'6.EFLH_City_Data'!$D$1:$D$2785,0),SUM(Chiller_Load_Data!P$43+2))</f>
        <v>55.932258064516134</v>
      </c>
      <c r="Q53" s="100">
        <f>INDEX('6.EFLH_City_Data'!$D$1:$AB$2785,MATCH(CONCATENATE(Chiller_Load_Data!$D$14,"-",$C53),'6.EFLH_City_Data'!$D$1:$D$2785,0),SUM(Chiller_Load_Data!Q$43+2))</f>
        <v>57.103225806451611</v>
      </c>
      <c r="R53" s="100">
        <f>INDEX('6.EFLH_City_Data'!$D$1:$AB$2785,MATCH(CONCATENATE(Chiller_Load_Data!$D$14,"-",$C53),'6.EFLH_City_Data'!$D$1:$D$2785,0),SUM(Chiller_Load_Data!R$43+2))</f>
        <v>58.258064516129032</v>
      </c>
      <c r="S53" s="100">
        <f>INDEX('6.EFLH_City_Data'!$D$1:$AB$2785,MATCH(CONCATENATE(Chiller_Load_Data!$D$14,"-",$C53),'6.EFLH_City_Data'!$D$1:$D$2785,0),SUM(Chiller_Load_Data!S$43+2))</f>
        <v>56.229032258064514</v>
      </c>
      <c r="T53" s="100">
        <f>INDEX('6.EFLH_City_Data'!$D$1:$AB$2785,MATCH(CONCATENATE(Chiller_Load_Data!$D$14,"-",$C53),'6.EFLH_City_Data'!$D$1:$D$2785,0),SUM(Chiller_Load_Data!T$43+2))</f>
        <v>54.238709677419358</v>
      </c>
      <c r="U53" s="100">
        <f>INDEX('6.EFLH_City_Data'!$D$1:$AB$2785,MATCH(CONCATENATE(Chiller_Load_Data!$D$14,"-",$C53),'6.EFLH_City_Data'!$D$1:$D$2785,0),SUM(Chiller_Load_Data!U$43+2))</f>
        <v>52.183870967741939</v>
      </c>
      <c r="V53" s="100">
        <f>INDEX('6.EFLH_City_Data'!$D$1:$AB$2785,MATCH(CONCATENATE(Chiller_Load_Data!$D$14,"-",$C53),'6.EFLH_City_Data'!$D$1:$D$2785,0),SUM(Chiller_Load_Data!V$43+2))</f>
        <v>50.229032258064514</v>
      </c>
      <c r="W53" s="100">
        <f>INDEX('6.EFLH_City_Data'!$D$1:$AB$2785,MATCH(CONCATENATE(Chiller_Load_Data!$D$14,"-",$C53),'6.EFLH_City_Data'!$D$1:$D$2785,0),SUM(Chiller_Load_Data!W$43+2))</f>
        <v>48.296774193548387</v>
      </c>
      <c r="X53" s="100">
        <f>INDEX('6.EFLH_City_Data'!$D$1:$AB$2785,MATCH(CONCATENATE(Chiller_Load_Data!$D$14,"-",$C53),'6.EFLH_City_Data'!$D$1:$D$2785,0),SUM(Chiller_Load_Data!X$43+2))</f>
        <v>46.345161290322579</v>
      </c>
      <c r="Y53" s="100">
        <f>INDEX('6.EFLH_City_Data'!$D$1:$AB$2785,MATCH(CONCATENATE(Chiller_Load_Data!$D$14,"-",$C53),'6.EFLH_City_Data'!$D$1:$D$2785,0),SUM(Chiller_Load_Data!Y$43+2))</f>
        <v>45.203225806451613</v>
      </c>
      <c r="Z53" s="100">
        <f>INDEX('6.EFLH_City_Data'!$D$1:$AB$2785,MATCH(CONCATENATE(Chiller_Load_Data!$D$14,"-",$C53),'6.EFLH_City_Data'!$D$1:$D$2785,0),SUM(Chiller_Load_Data!Z$43+2))</f>
        <v>44.093548387096774</v>
      </c>
      <c r="AA53" s="100">
        <f>INDEX('6.EFLH_City_Data'!$D$1:$AB$2785,MATCH(CONCATENATE(Chiller_Load_Data!$D$14,"-",$C53),'6.EFLH_City_Data'!$D$1:$D$2785,0),SUM(Chiller_Load_Data!AA$43+2))</f>
        <v>42.974193548387099</v>
      </c>
      <c r="AB53" s="79"/>
      <c r="AC53" s="79"/>
      <c r="AD53" s="79"/>
      <c r="AE53" s="59"/>
      <c r="AF53" s="70"/>
      <c r="AG53" s="70"/>
      <c r="AH53" s="70"/>
      <c r="AI53" s="70"/>
      <c r="AJ53" s="70"/>
      <c r="AK53" s="70"/>
    </row>
    <row r="54" spans="1:37" s="119" customFormat="1">
      <c r="A54" s="116"/>
      <c r="B54" s="59"/>
      <c r="C54" s="97" t="s">
        <v>83</v>
      </c>
      <c r="D54" s="100">
        <f>INDEX('6.EFLH_City_Data'!$D$1:$AB$2785,MATCH(CONCATENATE(Chiller_Load_Data!$D$14,"-",$C54),'6.EFLH_City_Data'!$D$1:$D$2785,0),SUM(Chiller_Load_Data!D$43+2))</f>
        <v>29.056666666666668</v>
      </c>
      <c r="E54" s="100">
        <f>INDEX('6.EFLH_City_Data'!$D$1:$AB$2785,MATCH(CONCATENATE(Chiller_Load_Data!$D$14,"-",$C54),'6.EFLH_City_Data'!$D$1:$D$2785,0),SUM(Chiller_Load_Data!E$43+2))</f>
        <v>28.856666666666669</v>
      </c>
      <c r="F54" s="100">
        <f>INDEX('6.EFLH_City_Data'!$D$1:$AB$2785,MATCH(CONCATENATE(Chiller_Load_Data!$D$14,"-",$C54),'6.EFLH_City_Data'!$D$1:$D$2785,0),SUM(Chiller_Load_Data!F$43+2))</f>
        <v>28.63</v>
      </c>
      <c r="G54" s="100">
        <f>INDEX('6.EFLH_City_Data'!$D$1:$AB$2785,MATCH(CONCATENATE(Chiller_Load_Data!$D$14,"-",$C54),'6.EFLH_City_Data'!$D$1:$D$2785,0),SUM(Chiller_Load_Data!G$43+2))</f>
        <v>28.383333333333333</v>
      </c>
      <c r="H54" s="100">
        <f>INDEX('6.EFLH_City_Data'!$D$1:$AB$2785,MATCH(CONCATENATE(Chiller_Load_Data!$D$14,"-",$C54),'6.EFLH_City_Data'!$D$1:$D$2785,0),SUM(Chiller_Load_Data!H$43+2))</f>
        <v>28.11</v>
      </c>
      <c r="I54" s="100">
        <f>INDEX('6.EFLH_City_Data'!$D$1:$AB$2785,MATCH(CONCATENATE(Chiller_Load_Data!$D$14,"-",$C54),'6.EFLH_City_Data'!$D$1:$D$2785,0),SUM(Chiller_Load_Data!I$43+2))</f>
        <v>27.84333333333333</v>
      </c>
      <c r="J54" s="100">
        <f>INDEX('6.EFLH_City_Data'!$D$1:$AB$2785,MATCH(CONCATENATE(Chiller_Load_Data!$D$14,"-",$C54),'6.EFLH_City_Data'!$D$1:$D$2785,0),SUM(Chiller_Load_Data!J$43+2))</f>
        <v>28.453333333333333</v>
      </c>
      <c r="K54" s="100">
        <f>INDEX('6.EFLH_City_Data'!$D$1:$AB$2785,MATCH(CONCATENATE(Chiller_Load_Data!$D$14,"-",$C54),'6.EFLH_City_Data'!$D$1:$D$2785,0),SUM(Chiller_Load_Data!K$43+2))</f>
        <v>29.12</v>
      </c>
      <c r="L54" s="100">
        <f>INDEX('6.EFLH_City_Data'!$D$1:$AB$2785,MATCH(CONCATENATE(Chiller_Load_Data!$D$14,"-",$C54),'6.EFLH_City_Data'!$D$1:$D$2785,0),SUM(Chiller_Load_Data!L$43+2))</f>
        <v>29.773333333333333</v>
      </c>
      <c r="M54" s="100">
        <f>INDEX('6.EFLH_City_Data'!$D$1:$AB$2785,MATCH(CONCATENATE(Chiller_Load_Data!$D$14,"-",$C54),'6.EFLH_City_Data'!$D$1:$D$2785,0),SUM(Chiller_Load_Data!M$43+2))</f>
        <v>31.866666666666667</v>
      </c>
      <c r="N54" s="100">
        <f>INDEX('6.EFLH_City_Data'!$D$1:$AB$2785,MATCH(CONCATENATE(Chiller_Load_Data!$D$14,"-",$C54),'6.EFLH_City_Data'!$D$1:$D$2785,0),SUM(Chiller_Load_Data!N$43+2))</f>
        <v>33.943333333333335</v>
      </c>
      <c r="O54" s="100">
        <f>INDEX('6.EFLH_City_Data'!$D$1:$AB$2785,MATCH(CONCATENATE(Chiller_Load_Data!$D$14,"-",$C54),'6.EFLH_City_Data'!$D$1:$D$2785,0),SUM(Chiller_Load_Data!O$43+2))</f>
        <v>36.033333333333331</v>
      </c>
      <c r="P54" s="100">
        <f>INDEX('6.EFLH_City_Data'!$D$1:$AB$2785,MATCH(CONCATENATE(Chiller_Load_Data!$D$14,"-",$C54),'6.EFLH_City_Data'!$D$1:$D$2785,0),SUM(Chiller_Load_Data!P$43+2))</f>
        <v>36.903333333333329</v>
      </c>
      <c r="Q54" s="100">
        <f>INDEX('6.EFLH_City_Data'!$D$1:$AB$2785,MATCH(CONCATENATE(Chiller_Load_Data!$D$14,"-",$C54),'6.EFLH_City_Data'!$D$1:$D$2785,0),SUM(Chiller_Load_Data!Q$43+2))</f>
        <v>37.773333333333333</v>
      </c>
      <c r="R54" s="100">
        <f>INDEX('6.EFLH_City_Data'!$D$1:$AB$2785,MATCH(CONCATENATE(Chiller_Load_Data!$D$14,"-",$C54),'6.EFLH_City_Data'!$D$1:$D$2785,0),SUM(Chiller_Load_Data!R$43+2))</f>
        <v>38.636666666666663</v>
      </c>
      <c r="S54" s="100">
        <f>INDEX('6.EFLH_City_Data'!$D$1:$AB$2785,MATCH(CONCATENATE(Chiller_Load_Data!$D$14,"-",$C54),'6.EFLH_City_Data'!$D$1:$D$2785,0),SUM(Chiller_Load_Data!S$43+2))</f>
        <v>36.67</v>
      </c>
      <c r="T54" s="100">
        <f>INDEX('6.EFLH_City_Data'!$D$1:$AB$2785,MATCH(CONCATENATE(Chiller_Load_Data!$D$14,"-",$C54),'6.EFLH_City_Data'!$D$1:$D$2785,0),SUM(Chiller_Load_Data!T$43+2))</f>
        <v>34.68</v>
      </c>
      <c r="U54" s="100">
        <f>INDEX('6.EFLH_City_Data'!$D$1:$AB$2785,MATCH(CONCATENATE(Chiller_Load_Data!$D$14,"-",$C54),'6.EFLH_City_Data'!$D$1:$D$2785,0),SUM(Chiller_Load_Data!U$43+2))</f>
        <v>32.706666666666671</v>
      </c>
      <c r="V54" s="100">
        <f>INDEX('6.EFLH_City_Data'!$D$1:$AB$2785,MATCH(CONCATENATE(Chiller_Load_Data!$D$14,"-",$C54),'6.EFLH_City_Data'!$D$1:$D$2785,0),SUM(Chiller_Load_Data!V$43+2))</f>
        <v>31.776666666666664</v>
      </c>
      <c r="W54" s="100">
        <f>INDEX('6.EFLH_City_Data'!$D$1:$AB$2785,MATCH(CONCATENATE(Chiller_Load_Data!$D$14,"-",$C54),'6.EFLH_City_Data'!$D$1:$D$2785,0),SUM(Chiller_Load_Data!W$43+2))</f>
        <v>30.92</v>
      </c>
      <c r="X54" s="100">
        <f>INDEX('6.EFLH_City_Data'!$D$1:$AB$2785,MATCH(CONCATENATE(Chiller_Load_Data!$D$14,"-",$C54),'6.EFLH_City_Data'!$D$1:$D$2785,0),SUM(Chiller_Load_Data!X$43+2))</f>
        <v>30.033333333333335</v>
      </c>
      <c r="Y54" s="100">
        <f>INDEX('6.EFLH_City_Data'!$D$1:$AB$2785,MATCH(CONCATENATE(Chiller_Load_Data!$D$14,"-",$C54),'6.EFLH_City_Data'!$D$1:$D$2785,0),SUM(Chiller_Load_Data!Y$43+2))</f>
        <v>29.556666666666668</v>
      </c>
      <c r="Z54" s="100">
        <f>INDEX('6.EFLH_City_Data'!$D$1:$AB$2785,MATCH(CONCATENATE(Chiller_Load_Data!$D$14,"-",$C54),'6.EFLH_City_Data'!$D$1:$D$2785,0),SUM(Chiller_Load_Data!Z$43+2))</f>
        <v>29.066666666666666</v>
      </c>
      <c r="AA54" s="100">
        <f>INDEX('6.EFLH_City_Data'!$D$1:$AB$2785,MATCH(CONCATENATE(Chiller_Load_Data!$D$14,"-",$C54),'6.EFLH_City_Data'!$D$1:$D$2785,0),SUM(Chiller_Load_Data!AA$43+2))</f>
        <v>28.576666666666664</v>
      </c>
      <c r="AB54" s="79"/>
      <c r="AC54" s="79"/>
      <c r="AD54" s="79"/>
      <c r="AE54" s="59"/>
      <c r="AF54" s="70"/>
      <c r="AG54" s="70"/>
      <c r="AH54" s="70"/>
      <c r="AI54" s="70"/>
      <c r="AJ54" s="70"/>
      <c r="AK54" s="70"/>
    </row>
    <row r="55" spans="1:37" s="119" customFormat="1">
      <c r="A55" s="116"/>
      <c r="B55" s="59"/>
      <c r="C55" s="97" t="s">
        <v>84</v>
      </c>
      <c r="D55" s="100">
        <f>INDEX('6.EFLH_City_Data'!$D$1:$AB$2785,MATCH(CONCATENATE(Chiller_Load_Data!$D$14,"-",$C55),'6.EFLH_City_Data'!$D$1:$D$2785,0),SUM(Chiller_Load_Data!D$43+2))</f>
        <v>12.806451612903226</v>
      </c>
      <c r="E55" s="100">
        <f>INDEX('6.EFLH_City_Data'!$D$1:$AB$2785,MATCH(CONCATENATE(Chiller_Load_Data!$D$14,"-",$C55),'6.EFLH_City_Data'!$D$1:$D$2785,0),SUM(Chiller_Load_Data!E$43+2))</f>
        <v>12.403225806451612</v>
      </c>
      <c r="F55" s="100">
        <f>INDEX('6.EFLH_City_Data'!$D$1:$AB$2785,MATCH(CONCATENATE(Chiller_Load_Data!$D$14,"-",$C55),'6.EFLH_City_Data'!$D$1:$D$2785,0),SUM(Chiller_Load_Data!F$43+2))</f>
        <v>12.290322580645162</v>
      </c>
      <c r="G55" s="100">
        <f>INDEX('6.EFLH_City_Data'!$D$1:$AB$2785,MATCH(CONCATENATE(Chiller_Load_Data!$D$14,"-",$C55),'6.EFLH_City_Data'!$D$1:$D$2785,0),SUM(Chiller_Load_Data!G$43+2))</f>
        <v>12.161290322580646</v>
      </c>
      <c r="H55" s="100">
        <f>INDEX('6.EFLH_City_Data'!$D$1:$AB$2785,MATCH(CONCATENATE(Chiller_Load_Data!$D$14,"-",$C55),'6.EFLH_City_Data'!$D$1:$D$2785,0),SUM(Chiller_Load_Data!H$43+2))</f>
        <v>12.238709677419354</v>
      </c>
      <c r="I55" s="100">
        <f>INDEX('6.EFLH_City_Data'!$D$1:$AB$2785,MATCH(CONCATENATE(Chiller_Load_Data!$D$14,"-",$C55),'6.EFLH_City_Data'!$D$1:$D$2785,0),SUM(Chiller_Load_Data!I$43+2))</f>
        <v>12.35483870967742</v>
      </c>
      <c r="J55" s="100">
        <f>INDEX('6.EFLH_City_Data'!$D$1:$AB$2785,MATCH(CONCATENATE(Chiller_Load_Data!$D$14,"-",$C55),'6.EFLH_City_Data'!$D$1:$D$2785,0),SUM(Chiller_Load_Data!J$43+2))</f>
        <v>12.13225806451613</v>
      </c>
      <c r="K55" s="100">
        <f>INDEX('6.EFLH_City_Data'!$D$1:$AB$2785,MATCH(CONCATENATE(Chiller_Load_Data!$D$14,"-",$C55),'6.EFLH_City_Data'!$D$1:$D$2785,0),SUM(Chiller_Load_Data!K$43+2))</f>
        <v>12.341935483870968</v>
      </c>
      <c r="L55" s="100">
        <f>INDEX('6.EFLH_City_Data'!$D$1:$AB$2785,MATCH(CONCATENATE(Chiller_Load_Data!$D$14,"-",$C55),'6.EFLH_City_Data'!$D$1:$D$2785,0),SUM(Chiller_Load_Data!L$43+2))</f>
        <v>13.225806451612904</v>
      </c>
      <c r="M55" s="100">
        <f>INDEX('6.EFLH_City_Data'!$D$1:$AB$2785,MATCH(CONCATENATE(Chiller_Load_Data!$D$14,"-",$C55),'6.EFLH_City_Data'!$D$1:$D$2785,0),SUM(Chiller_Load_Data!M$43+2))</f>
        <v>15.661290322580646</v>
      </c>
      <c r="N55" s="100">
        <f>INDEX('6.EFLH_City_Data'!$D$1:$AB$2785,MATCH(CONCATENATE(Chiller_Load_Data!$D$14,"-",$C55),'6.EFLH_City_Data'!$D$1:$D$2785,0),SUM(Chiller_Load_Data!N$43+2))</f>
        <v>17.487096774193549</v>
      </c>
      <c r="O55" s="100">
        <f>INDEX('6.EFLH_City_Data'!$D$1:$AB$2785,MATCH(CONCATENATE(Chiller_Load_Data!$D$14,"-",$C55),'6.EFLH_City_Data'!$D$1:$D$2785,0),SUM(Chiller_Load_Data!O$43+2))</f>
        <v>18.622580645161289</v>
      </c>
      <c r="P55" s="100">
        <f>INDEX('6.EFLH_City_Data'!$D$1:$AB$2785,MATCH(CONCATENATE(Chiller_Load_Data!$D$14,"-",$C55),'6.EFLH_City_Data'!$D$1:$D$2785,0),SUM(Chiller_Load_Data!P$43+2))</f>
        <v>19.906451612903226</v>
      </c>
      <c r="Q55" s="100">
        <f>INDEX('6.EFLH_City_Data'!$D$1:$AB$2785,MATCH(CONCATENATE(Chiller_Load_Data!$D$14,"-",$C55),'6.EFLH_City_Data'!$D$1:$D$2785,0),SUM(Chiller_Load_Data!Q$43+2))</f>
        <v>20.545161290322579</v>
      </c>
      <c r="R55" s="100">
        <f>INDEX('6.EFLH_City_Data'!$D$1:$AB$2785,MATCH(CONCATENATE(Chiller_Load_Data!$D$14,"-",$C55),'6.EFLH_City_Data'!$D$1:$D$2785,0),SUM(Chiller_Load_Data!R$43+2))</f>
        <v>20.454838709677421</v>
      </c>
      <c r="S55" s="100">
        <f>INDEX('6.EFLH_City_Data'!$D$1:$AB$2785,MATCH(CONCATENATE(Chiller_Load_Data!$D$14,"-",$C55),'6.EFLH_City_Data'!$D$1:$D$2785,0),SUM(Chiller_Load_Data!S$43+2))</f>
        <v>19.477419354838709</v>
      </c>
      <c r="T55" s="100">
        <f>INDEX('6.EFLH_City_Data'!$D$1:$AB$2785,MATCH(CONCATENATE(Chiller_Load_Data!$D$14,"-",$C55),'6.EFLH_City_Data'!$D$1:$D$2785,0),SUM(Chiller_Load_Data!T$43+2))</f>
        <v>17.63225806451613</v>
      </c>
      <c r="U55" s="100">
        <f>INDEX('6.EFLH_City_Data'!$D$1:$AB$2785,MATCH(CONCATENATE(Chiller_Load_Data!$D$14,"-",$C55),'6.EFLH_City_Data'!$D$1:$D$2785,0),SUM(Chiller_Load_Data!U$43+2))</f>
        <v>15.80967741935484</v>
      </c>
      <c r="V55" s="100">
        <f>INDEX('6.EFLH_City_Data'!$D$1:$AB$2785,MATCH(CONCATENATE(Chiller_Load_Data!$D$14,"-",$C55),'6.EFLH_City_Data'!$D$1:$D$2785,0),SUM(Chiller_Load_Data!V$43+2))</f>
        <v>14.729032258064517</v>
      </c>
      <c r="W55" s="100">
        <f>INDEX('6.EFLH_City_Data'!$D$1:$AB$2785,MATCH(CONCATENATE(Chiller_Load_Data!$D$14,"-",$C55),'6.EFLH_City_Data'!$D$1:$D$2785,0),SUM(Chiller_Load_Data!W$43+2))</f>
        <v>14.093548387096773</v>
      </c>
      <c r="X55" s="100">
        <f>INDEX('6.EFLH_City_Data'!$D$1:$AB$2785,MATCH(CONCATENATE(Chiller_Load_Data!$D$14,"-",$C55),'6.EFLH_City_Data'!$D$1:$D$2785,0),SUM(Chiller_Load_Data!X$43+2))</f>
        <v>13.564516129032258</v>
      </c>
      <c r="Y55" s="100">
        <f>INDEX('6.EFLH_City_Data'!$D$1:$AB$2785,MATCH(CONCATENATE(Chiller_Load_Data!$D$14,"-",$C55),'6.EFLH_City_Data'!$D$1:$D$2785,0),SUM(Chiller_Load_Data!Y$43+2))</f>
        <v>13.054838709677419</v>
      </c>
      <c r="Z55" s="100">
        <f>INDEX('6.EFLH_City_Data'!$D$1:$AB$2785,MATCH(CONCATENATE(Chiller_Load_Data!$D$14,"-",$C55),'6.EFLH_City_Data'!$D$1:$D$2785,0),SUM(Chiller_Load_Data!Z$43+2))</f>
        <v>12.432258064516128</v>
      </c>
      <c r="AA55" s="100">
        <f>INDEX('6.EFLH_City_Data'!$D$1:$AB$2785,MATCH(CONCATENATE(Chiller_Load_Data!$D$14,"-",$C55),'6.EFLH_City_Data'!$D$1:$D$2785,0),SUM(Chiller_Load_Data!AA$43+2))</f>
        <v>12.048387096774194</v>
      </c>
      <c r="AB55" s="79"/>
      <c r="AC55" s="79"/>
      <c r="AD55" s="79"/>
      <c r="AE55" s="59"/>
      <c r="AF55" s="70"/>
      <c r="AG55" s="70"/>
      <c r="AH55" s="70"/>
      <c r="AI55" s="70"/>
      <c r="AJ55" s="70"/>
      <c r="AK55" s="70"/>
    </row>
    <row r="56" spans="1:37" s="119" customFormat="1">
      <c r="A56" s="116"/>
      <c r="B56" s="59"/>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79"/>
      <c r="AC56" s="79"/>
      <c r="AD56" s="79"/>
      <c r="AE56" s="59"/>
      <c r="AF56" s="70"/>
      <c r="AG56" s="70"/>
      <c r="AH56" s="70"/>
      <c r="AI56" s="70"/>
      <c r="AJ56" s="70"/>
      <c r="AK56" s="70"/>
    </row>
    <row r="57" spans="1:37" s="119" customFormat="1" ht="18">
      <c r="A57" s="116"/>
      <c r="B57" s="59"/>
      <c r="C57" s="96" t="s">
        <v>85</v>
      </c>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0"/>
      <c r="AG57" s="70"/>
      <c r="AH57" s="70"/>
      <c r="AI57" s="70"/>
      <c r="AJ57" s="70"/>
      <c r="AK57" s="70"/>
    </row>
    <row r="58" spans="1:37" s="119" customFormat="1">
      <c r="A58" s="116"/>
      <c r="B58" s="59"/>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79"/>
      <c r="AC58" s="79"/>
      <c r="AD58" s="79"/>
      <c r="AE58" s="79"/>
      <c r="AF58" s="70"/>
      <c r="AG58" s="70"/>
      <c r="AH58" s="70"/>
      <c r="AI58" s="70"/>
      <c r="AJ58" s="70"/>
      <c r="AK58" s="70"/>
    </row>
    <row r="59" spans="1:37" s="119" customFormat="1" ht="15.75" thickBot="1">
      <c r="A59" s="116"/>
      <c r="B59" s="59"/>
      <c r="C59" s="98" t="s">
        <v>72</v>
      </c>
      <c r="D59" s="98">
        <v>0</v>
      </c>
      <c r="E59" s="98">
        <v>1</v>
      </c>
      <c r="F59" s="98">
        <v>2</v>
      </c>
      <c r="G59" s="98">
        <v>3</v>
      </c>
      <c r="H59" s="98">
        <v>4</v>
      </c>
      <c r="I59" s="98">
        <v>5</v>
      </c>
      <c r="J59" s="98">
        <v>6</v>
      </c>
      <c r="K59" s="98">
        <v>7</v>
      </c>
      <c r="L59" s="98">
        <v>8</v>
      </c>
      <c r="M59" s="98">
        <v>9</v>
      </c>
      <c r="N59" s="98">
        <v>10</v>
      </c>
      <c r="O59" s="98">
        <v>11</v>
      </c>
      <c r="P59" s="98">
        <v>12</v>
      </c>
      <c r="Q59" s="98">
        <v>13</v>
      </c>
      <c r="R59" s="98">
        <v>14</v>
      </c>
      <c r="S59" s="98">
        <v>15</v>
      </c>
      <c r="T59" s="98">
        <v>16</v>
      </c>
      <c r="U59" s="98">
        <v>17</v>
      </c>
      <c r="V59" s="98">
        <v>18</v>
      </c>
      <c r="W59" s="98">
        <v>19</v>
      </c>
      <c r="X59" s="98">
        <v>20</v>
      </c>
      <c r="Y59" s="98">
        <v>21</v>
      </c>
      <c r="Z59" s="98">
        <v>22</v>
      </c>
      <c r="AA59" s="98">
        <v>23</v>
      </c>
      <c r="AB59" s="79"/>
      <c r="AC59" s="79"/>
      <c r="AD59" s="79"/>
      <c r="AE59" s="79"/>
      <c r="AF59" s="70"/>
      <c r="AG59" s="70"/>
      <c r="AH59" s="70"/>
      <c r="AI59" s="70"/>
      <c r="AJ59" s="70"/>
      <c r="AK59" s="70"/>
    </row>
    <row r="60" spans="1:37" s="119" customFormat="1">
      <c r="A60" s="116"/>
      <c r="B60" s="59"/>
      <c r="C60" s="97" t="s">
        <v>73</v>
      </c>
      <c r="D60" s="100">
        <f t="shared" ref="D60:AA70" si="0">D$10*D44</f>
        <v>4.3516129032258064</v>
      </c>
      <c r="E60" s="100">
        <f t="shared" si="0"/>
        <v>4.0999999999999996</v>
      </c>
      <c r="F60" s="100">
        <f t="shared" si="0"/>
        <v>3.9064516129032256</v>
      </c>
      <c r="G60" s="100">
        <f t="shared" si="0"/>
        <v>3.5483870967741935</v>
      </c>
      <c r="H60" s="100">
        <f t="shared" si="0"/>
        <v>3.5064516129032257</v>
      </c>
      <c r="I60" s="100">
        <f t="shared" si="0"/>
        <v>3.5870967741935487</v>
      </c>
      <c r="J60" s="100">
        <f t="shared" si="0"/>
        <v>3.1387096774193548</v>
      </c>
      <c r="K60" s="100">
        <f t="shared" si="0"/>
        <v>2.6741935483870969</v>
      </c>
      <c r="L60" s="100">
        <f t="shared" si="0"/>
        <v>3.725806451612903</v>
      </c>
      <c r="M60" s="100">
        <f t="shared" si="0"/>
        <v>6.806451612903226</v>
      </c>
      <c r="N60" s="100">
        <f t="shared" si="0"/>
        <v>9.870967741935484</v>
      </c>
      <c r="O60" s="100">
        <f t="shared" si="0"/>
        <v>11.616129032258065</v>
      </c>
      <c r="P60" s="100">
        <f t="shared" si="0"/>
        <v>13.512903225806451</v>
      </c>
      <c r="Q60" s="100">
        <f t="shared" si="0"/>
        <v>13.970967741935485</v>
      </c>
      <c r="R60" s="100">
        <f t="shared" si="0"/>
        <v>14.432258064516128</v>
      </c>
      <c r="S60" s="100">
        <f t="shared" si="0"/>
        <v>13.993548387096775</v>
      </c>
      <c r="T60" s="100">
        <f t="shared" si="0"/>
        <v>12.129032258064516</v>
      </c>
      <c r="U60" s="100">
        <f t="shared" si="0"/>
        <v>9.935483870967742</v>
      </c>
      <c r="V60" s="100">
        <f t="shared" si="0"/>
        <v>8.0967741935483879</v>
      </c>
      <c r="W60" s="100">
        <f t="shared" si="0"/>
        <v>7.0096774193548388</v>
      </c>
      <c r="X60" s="100">
        <f t="shared" si="0"/>
        <v>6.3096774193548386</v>
      </c>
      <c r="Y60" s="100">
        <f t="shared" si="0"/>
        <v>5.4903225806451612</v>
      </c>
      <c r="Z60" s="100">
        <f t="shared" si="0"/>
        <v>4.9225806451612906</v>
      </c>
      <c r="AA60" s="100">
        <f t="shared" si="0"/>
        <v>4.6580645161290324</v>
      </c>
      <c r="AB60" s="79"/>
      <c r="AC60" s="79"/>
      <c r="AD60" s="79"/>
      <c r="AE60" s="79"/>
      <c r="AF60" s="70"/>
      <c r="AG60" s="70"/>
      <c r="AH60" s="70"/>
      <c r="AI60" s="70"/>
      <c r="AJ60" s="70"/>
      <c r="AK60" s="70"/>
    </row>
    <row r="61" spans="1:37" s="119" customFormat="1">
      <c r="A61" s="116"/>
      <c r="B61" s="59"/>
      <c r="C61" s="97" t="s">
        <v>74</v>
      </c>
      <c r="D61" s="100">
        <f t="shared" si="0"/>
        <v>9.4857142857142858</v>
      </c>
      <c r="E61" s="100">
        <f t="shared" si="0"/>
        <v>8.9</v>
      </c>
      <c r="F61" s="100">
        <f t="shared" si="0"/>
        <v>8.2607142857142861</v>
      </c>
      <c r="G61" s="100">
        <f t="shared" si="0"/>
        <v>7.4642857142857144</v>
      </c>
      <c r="H61" s="100">
        <f t="shared" si="0"/>
        <v>6.6714285714285717</v>
      </c>
      <c r="I61" s="100">
        <f t="shared" si="0"/>
        <v>5.8964285714285714</v>
      </c>
      <c r="J61" s="100">
        <f t="shared" si="0"/>
        <v>6.6571428571428575</v>
      </c>
      <c r="K61" s="100">
        <f t="shared" si="0"/>
        <v>7.4</v>
      </c>
      <c r="L61" s="100">
        <f t="shared" si="0"/>
        <v>8.1785714285714288</v>
      </c>
      <c r="M61" s="100">
        <f t="shared" si="0"/>
        <v>11.464285714285714</v>
      </c>
      <c r="N61" s="100">
        <f t="shared" si="0"/>
        <v>14.74642857142857</v>
      </c>
      <c r="O61" s="100">
        <f t="shared" si="0"/>
        <v>18.042857142857141</v>
      </c>
      <c r="P61" s="100">
        <f t="shared" si="0"/>
        <v>19.489285714285717</v>
      </c>
      <c r="Q61" s="100">
        <f t="shared" si="0"/>
        <v>20.889285714285712</v>
      </c>
      <c r="R61" s="100">
        <f t="shared" si="0"/>
        <v>22.357142857142858</v>
      </c>
      <c r="S61" s="100">
        <f t="shared" si="0"/>
        <v>21.296428571428571</v>
      </c>
      <c r="T61" s="100">
        <f t="shared" si="0"/>
        <v>20.2</v>
      </c>
      <c r="U61" s="100">
        <f t="shared" si="0"/>
        <v>19.146428571428572</v>
      </c>
      <c r="V61" s="100">
        <f t="shared" si="0"/>
        <v>17.3</v>
      </c>
      <c r="W61" s="100">
        <f t="shared" si="0"/>
        <v>15.521428571428572</v>
      </c>
      <c r="X61" s="100">
        <f t="shared" si="0"/>
        <v>13.725</v>
      </c>
      <c r="Y61" s="100">
        <f t="shared" si="0"/>
        <v>12.6</v>
      </c>
      <c r="Z61" s="100">
        <f t="shared" si="0"/>
        <v>11.49642857142857</v>
      </c>
      <c r="AA61" s="100">
        <f t="shared" si="0"/>
        <v>10.410714285714286</v>
      </c>
      <c r="AB61" s="79"/>
      <c r="AC61" s="79"/>
      <c r="AD61" s="79"/>
      <c r="AE61" s="79"/>
      <c r="AF61" s="70"/>
      <c r="AG61" s="70"/>
      <c r="AH61" s="70"/>
      <c r="AI61" s="70"/>
      <c r="AJ61" s="70"/>
      <c r="AK61" s="70"/>
    </row>
    <row r="62" spans="1:37" s="119" customFormat="1">
      <c r="A62" s="116"/>
      <c r="B62" s="59"/>
      <c r="C62" s="97" t="s">
        <v>75</v>
      </c>
      <c r="D62" s="100">
        <f t="shared" si="0"/>
        <v>20.545161290322579</v>
      </c>
      <c r="E62" s="100">
        <f t="shared" si="0"/>
        <v>20.048387096774192</v>
      </c>
      <c r="F62" s="100">
        <f t="shared" si="0"/>
        <v>19.522580645161291</v>
      </c>
      <c r="G62" s="100">
        <f t="shared" si="0"/>
        <v>19.370967741935484</v>
      </c>
      <c r="H62" s="100">
        <f t="shared" si="0"/>
        <v>19.216129032258067</v>
      </c>
      <c r="I62" s="100">
        <f t="shared" si="0"/>
        <v>19.051612903225806</v>
      </c>
      <c r="J62" s="100">
        <f t="shared" si="0"/>
        <v>20.35483870967742</v>
      </c>
      <c r="K62" s="100">
        <f t="shared" si="0"/>
        <v>21.712903225806453</v>
      </c>
      <c r="L62" s="100">
        <f t="shared" si="0"/>
        <v>23.061290322580643</v>
      </c>
      <c r="M62" s="100">
        <f t="shared" si="0"/>
        <v>25.158064516129031</v>
      </c>
      <c r="N62" s="100">
        <f t="shared" si="0"/>
        <v>27.232258064516131</v>
      </c>
      <c r="O62" s="100">
        <f t="shared" si="0"/>
        <v>29.325806451612905</v>
      </c>
      <c r="P62" s="100">
        <f t="shared" si="0"/>
        <v>30.254838709677419</v>
      </c>
      <c r="Q62" s="100">
        <f t="shared" si="0"/>
        <v>31.167741935483871</v>
      </c>
      <c r="R62" s="100">
        <f t="shared" si="0"/>
        <v>32.106451612903221</v>
      </c>
      <c r="S62" s="100">
        <f t="shared" si="0"/>
        <v>31.296774193548387</v>
      </c>
      <c r="T62" s="100">
        <f t="shared" si="0"/>
        <v>30.509677419354837</v>
      </c>
      <c r="U62" s="100">
        <f t="shared" si="0"/>
        <v>29.712903225806453</v>
      </c>
      <c r="V62" s="100">
        <f t="shared" si="0"/>
        <v>28.180645161290322</v>
      </c>
      <c r="W62" s="100">
        <f t="shared" si="0"/>
        <v>26.664516129032258</v>
      </c>
      <c r="X62" s="100">
        <f t="shared" si="0"/>
        <v>25.167741935483871</v>
      </c>
      <c r="Y62" s="100">
        <f t="shared" si="0"/>
        <v>24.151612903225807</v>
      </c>
      <c r="Z62" s="100">
        <f t="shared" si="0"/>
        <v>23.129032258064516</v>
      </c>
      <c r="AA62" s="100">
        <f t="shared" si="0"/>
        <v>22.138709677419353</v>
      </c>
      <c r="AB62" s="79"/>
      <c r="AC62" s="79"/>
      <c r="AD62" s="79"/>
      <c r="AE62" s="79"/>
      <c r="AF62" s="70"/>
      <c r="AG62" s="70"/>
      <c r="AH62" s="70"/>
      <c r="AI62" s="70"/>
      <c r="AJ62" s="70"/>
      <c r="AK62" s="70"/>
    </row>
    <row r="63" spans="1:37" s="119" customFormat="1">
      <c r="A63" s="116"/>
      <c r="B63" s="59"/>
      <c r="C63" s="97" t="s">
        <v>76</v>
      </c>
      <c r="D63" s="100">
        <f t="shared" si="0"/>
        <v>38</v>
      </c>
      <c r="E63" s="100">
        <f t="shared" si="0"/>
        <v>37.296666666666667</v>
      </c>
      <c r="F63" s="100">
        <f t="shared" si="0"/>
        <v>36.56666666666667</v>
      </c>
      <c r="G63" s="100">
        <f t="shared" si="0"/>
        <v>36.113333333333337</v>
      </c>
      <c r="H63" s="100">
        <f t="shared" si="0"/>
        <v>35.703333333333333</v>
      </c>
      <c r="I63" s="100">
        <f t="shared" si="0"/>
        <v>35.256666666666668</v>
      </c>
      <c r="J63" s="100">
        <f t="shared" si="0"/>
        <v>38.31333333333334</v>
      </c>
      <c r="K63" s="100">
        <f t="shared" si="0"/>
        <v>41.39</v>
      </c>
      <c r="L63" s="100">
        <f t="shared" si="0"/>
        <v>44.463333333333338</v>
      </c>
      <c r="M63" s="100">
        <f t="shared" si="0"/>
        <v>46.633333333333333</v>
      </c>
      <c r="N63" s="100">
        <f t="shared" si="0"/>
        <v>48.77</v>
      </c>
      <c r="O63" s="100">
        <f t="shared" si="0"/>
        <v>50.94</v>
      </c>
      <c r="P63" s="100">
        <f t="shared" si="0"/>
        <v>51.613333333333337</v>
      </c>
      <c r="Q63" s="100">
        <f t="shared" si="0"/>
        <v>52.27</v>
      </c>
      <c r="R63" s="100">
        <f t="shared" si="0"/>
        <v>52.93</v>
      </c>
      <c r="S63" s="100">
        <f t="shared" si="0"/>
        <v>52.31666666666667</v>
      </c>
      <c r="T63" s="100">
        <f t="shared" si="0"/>
        <v>51.733333333333334</v>
      </c>
      <c r="U63" s="100">
        <f t="shared" si="0"/>
        <v>51.136666666666663</v>
      </c>
      <c r="V63" s="100">
        <f t="shared" si="0"/>
        <v>48.27</v>
      </c>
      <c r="W63" s="100">
        <f t="shared" si="0"/>
        <v>45.43333333333333</v>
      </c>
      <c r="X63" s="100">
        <f t="shared" si="0"/>
        <v>42.67</v>
      </c>
      <c r="Y63" s="100">
        <f t="shared" si="0"/>
        <v>41.43666666666666</v>
      </c>
      <c r="Z63" s="100">
        <f t="shared" si="0"/>
        <v>40.286666666666662</v>
      </c>
      <c r="AA63" s="100">
        <f t="shared" si="0"/>
        <v>39.076666666666668</v>
      </c>
      <c r="AB63" s="79"/>
      <c r="AC63" s="79"/>
      <c r="AD63" s="79"/>
      <c r="AE63" s="79"/>
      <c r="AF63" s="70"/>
      <c r="AG63" s="70"/>
      <c r="AH63" s="70"/>
      <c r="AI63" s="70"/>
      <c r="AJ63" s="70"/>
      <c r="AK63" s="70"/>
    </row>
    <row r="64" spans="1:37" s="119" customFormat="1">
      <c r="A64" s="116"/>
      <c r="B64" s="59"/>
      <c r="C64" s="97" t="s">
        <v>77</v>
      </c>
      <c r="D64" s="100">
        <f t="shared" si="0"/>
        <v>51.332258064516125</v>
      </c>
      <c r="E64" s="100">
        <f t="shared" si="0"/>
        <v>50.49677419354839</v>
      </c>
      <c r="F64" s="100">
        <f t="shared" si="0"/>
        <v>49.62580645161291</v>
      </c>
      <c r="G64" s="100">
        <f t="shared" si="0"/>
        <v>49.596774193548384</v>
      </c>
      <c r="H64" s="100">
        <f t="shared" si="0"/>
        <v>49.548387096774192</v>
      </c>
      <c r="I64" s="100">
        <f t="shared" si="0"/>
        <v>49.50322580645161</v>
      </c>
      <c r="J64" s="100">
        <f t="shared" si="0"/>
        <v>52.593548387096774</v>
      </c>
      <c r="K64" s="100">
        <f t="shared" si="0"/>
        <v>55.654838709677421</v>
      </c>
      <c r="L64" s="100">
        <f t="shared" si="0"/>
        <v>58.732258064516131</v>
      </c>
      <c r="M64" s="100">
        <f t="shared" si="0"/>
        <v>60.7</v>
      </c>
      <c r="N64" s="100">
        <f t="shared" si="0"/>
        <v>62.62580645161291</v>
      </c>
      <c r="O64" s="100">
        <f t="shared" si="0"/>
        <v>64.596774193548384</v>
      </c>
      <c r="P64" s="100">
        <f t="shared" si="0"/>
        <v>65.303225806451621</v>
      </c>
      <c r="Q64" s="100">
        <f t="shared" si="0"/>
        <v>66.019354838709674</v>
      </c>
      <c r="R64" s="100">
        <f t="shared" si="0"/>
        <v>66.725806451612897</v>
      </c>
      <c r="S64" s="100">
        <f t="shared" si="0"/>
        <v>65.858064516129033</v>
      </c>
      <c r="T64" s="100">
        <f t="shared" si="0"/>
        <v>65.00322580645161</v>
      </c>
      <c r="U64" s="100">
        <f t="shared" si="0"/>
        <v>64.132258064516122</v>
      </c>
      <c r="V64" s="100">
        <f t="shared" si="0"/>
        <v>61.62903225806452</v>
      </c>
      <c r="W64" s="100">
        <f t="shared" si="0"/>
        <v>59.116129032258058</v>
      </c>
      <c r="X64" s="100">
        <f t="shared" si="0"/>
        <v>56.687096774193549</v>
      </c>
      <c r="Y64" s="100">
        <f t="shared" si="0"/>
        <v>55.254838709677422</v>
      </c>
      <c r="Z64" s="100">
        <f t="shared" si="0"/>
        <v>53.803225806451614</v>
      </c>
      <c r="AA64" s="100">
        <f t="shared" si="0"/>
        <v>52.390322580645162</v>
      </c>
      <c r="AB64" s="79"/>
      <c r="AC64" s="79"/>
      <c r="AD64" s="79"/>
      <c r="AE64" s="79"/>
      <c r="AF64" s="70"/>
      <c r="AG64" s="70"/>
      <c r="AH64" s="70"/>
      <c r="AI64" s="70"/>
      <c r="AJ64" s="70"/>
      <c r="AK64" s="70"/>
    </row>
    <row r="65" spans="1:37" s="119" customFormat="1">
      <c r="A65" s="116"/>
      <c r="B65" s="59"/>
      <c r="C65" s="97" t="s">
        <v>78</v>
      </c>
      <c r="D65" s="100">
        <f t="shared" si="0"/>
        <v>57.6</v>
      </c>
      <c r="E65" s="100">
        <f t="shared" si="0"/>
        <v>56.493333333333332</v>
      </c>
      <c r="F65" s="100">
        <f t="shared" si="0"/>
        <v>55.446666666666673</v>
      </c>
      <c r="G65" s="100">
        <f t="shared" si="0"/>
        <v>55.9</v>
      </c>
      <c r="H65" s="100">
        <f t="shared" si="0"/>
        <v>56.336666666666666</v>
      </c>
      <c r="I65" s="100">
        <f t="shared" si="0"/>
        <v>56.77</v>
      </c>
      <c r="J65" s="100">
        <f t="shared" si="0"/>
        <v>60.073333333333338</v>
      </c>
      <c r="K65" s="100">
        <f t="shared" si="0"/>
        <v>63.33</v>
      </c>
      <c r="L65" s="100">
        <f t="shared" si="0"/>
        <v>66.61666666666666</v>
      </c>
      <c r="M65" s="100">
        <f t="shared" si="0"/>
        <v>68.146666666666675</v>
      </c>
      <c r="N65" s="100">
        <f t="shared" si="0"/>
        <v>69.676666666666677</v>
      </c>
      <c r="O65" s="100">
        <f t="shared" si="0"/>
        <v>71.239999999999995</v>
      </c>
      <c r="P65" s="100">
        <f t="shared" si="0"/>
        <v>72.25333333333333</v>
      </c>
      <c r="Q65" s="100">
        <f t="shared" si="0"/>
        <v>73.266666666666666</v>
      </c>
      <c r="R65" s="100">
        <f t="shared" si="0"/>
        <v>74.276666666666671</v>
      </c>
      <c r="S65" s="100">
        <f t="shared" si="0"/>
        <v>73.290000000000006</v>
      </c>
      <c r="T65" s="100">
        <f t="shared" si="0"/>
        <v>72.33</v>
      </c>
      <c r="U65" s="100">
        <f t="shared" si="0"/>
        <v>71.343333333333334</v>
      </c>
      <c r="V65" s="100">
        <f t="shared" si="0"/>
        <v>68.91</v>
      </c>
      <c r="W65" s="100">
        <f t="shared" si="0"/>
        <v>66.546666666666667</v>
      </c>
      <c r="X65" s="100">
        <f t="shared" si="0"/>
        <v>64.14</v>
      </c>
      <c r="Y65" s="100">
        <f t="shared" si="0"/>
        <v>62.406666666666666</v>
      </c>
      <c r="Z65" s="100">
        <f t="shared" si="0"/>
        <v>60.69</v>
      </c>
      <c r="AA65" s="100">
        <f t="shared" si="0"/>
        <v>58.976666666666667</v>
      </c>
      <c r="AB65" s="79"/>
      <c r="AC65" s="79"/>
      <c r="AD65" s="79"/>
      <c r="AE65" s="79"/>
      <c r="AF65" s="70"/>
      <c r="AG65" s="70"/>
      <c r="AH65" s="70"/>
      <c r="AI65" s="70"/>
      <c r="AJ65" s="70"/>
      <c r="AK65" s="70"/>
    </row>
    <row r="66" spans="1:37" s="119" customFormat="1">
      <c r="A66" s="116"/>
      <c r="B66" s="59"/>
      <c r="C66" s="97" t="s">
        <v>79</v>
      </c>
      <c r="D66" s="100">
        <f t="shared" si="0"/>
        <v>65.103225806451618</v>
      </c>
      <c r="E66" s="100">
        <f t="shared" si="0"/>
        <v>64.261290322580649</v>
      </c>
      <c r="F66" s="100">
        <f t="shared" si="0"/>
        <v>61.71290322580645</v>
      </c>
      <c r="G66" s="100">
        <f t="shared" si="0"/>
        <v>61.79032258064516</v>
      </c>
      <c r="H66" s="100">
        <f t="shared" si="0"/>
        <v>61.883870967741942</v>
      </c>
      <c r="I66" s="100">
        <f t="shared" si="0"/>
        <v>61.958064516129035</v>
      </c>
      <c r="J66" s="100">
        <f t="shared" si="0"/>
        <v>64.57741935483871</v>
      </c>
      <c r="K66" s="100">
        <f t="shared" si="0"/>
        <v>67.229032258064507</v>
      </c>
      <c r="L66" s="100">
        <f t="shared" si="0"/>
        <v>69.870967741935488</v>
      </c>
      <c r="M66" s="100">
        <f t="shared" si="0"/>
        <v>71.722580645161287</v>
      </c>
      <c r="N66" s="100">
        <f t="shared" si="0"/>
        <v>73.558064516129036</v>
      </c>
      <c r="O66" s="100">
        <f t="shared" si="0"/>
        <v>75.41612903225807</v>
      </c>
      <c r="P66" s="100">
        <f t="shared" si="0"/>
        <v>76.293548387096777</v>
      </c>
      <c r="Q66" s="100">
        <f t="shared" si="0"/>
        <v>77.193548387096769</v>
      </c>
      <c r="R66" s="100">
        <f t="shared" si="0"/>
        <v>78.08387096774193</v>
      </c>
      <c r="S66" s="100">
        <f t="shared" si="0"/>
        <v>77.454838709677418</v>
      </c>
      <c r="T66" s="100">
        <f t="shared" si="0"/>
        <v>76.906451612903226</v>
      </c>
      <c r="U66" s="100">
        <f t="shared" si="0"/>
        <v>76.280645161290323</v>
      </c>
      <c r="V66" s="100">
        <f t="shared" si="0"/>
        <v>73.554838709677412</v>
      </c>
      <c r="W66" s="100">
        <f t="shared" si="0"/>
        <v>70.900000000000006</v>
      </c>
      <c r="X66" s="100">
        <f t="shared" si="0"/>
        <v>68.216129032258053</v>
      </c>
      <c r="Y66" s="100">
        <f t="shared" si="0"/>
        <v>66.809677419354841</v>
      </c>
      <c r="Z66" s="100">
        <f t="shared" si="0"/>
        <v>65.332258064516125</v>
      </c>
      <c r="AA66" s="100">
        <f t="shared" si="0"/>
        <v>63.970967741935482</v>
      </c>
      <c r="AB66" s="79"/>
      <c r="AC66" s="79"/>
      <c r="AD66" s="79"/>
      <c r="AE66" s="79"/>
      <c r="AF66" s="70"/>
      <c r="AG66" s="70"/>
      <c r="AH66" s="70"/>
      <c r="AI66" s="70"/>
      <c r="AJ66" s="70"/>
      <c r="AK66" s="70"/>
    </row>
    <row r="67" spans="1:37" s="119" customFormat="1">
      <c r="A67" s="116"/>
      <c r="B67" s="59"/>
      <c r="C67" s="97" t="s">
        <v>80</v>
      </c>
      <c r="D67" s="100">
        <f t="shared" si="0"/>
        <v>60.225806451612904</v>
      </c>
      <c r="E67" s="100">
        <f t="shared" si="0"/>
        <v>59.364516129032253</v>
      </c>
      <c r="F67" s="100">
        <f t="shared" si="0"/>
        <v>60.145161290322584</v>
      </c>
      <c r="G67" s="100">
        <f t="shared" si="0"/>
        <v>59.967741935483872</v>
      </c>
      <c r="H67" s="100">
        <f t="shared" si="0"/>
        <v>59.838709677419352</v>
      </c>
      <c r="I67" s="100">
        <f t="shared" si="0"/>
        <v>59.674193548387102</v>
      </c>
      <c r="J67" s="100">
        <f t="shared" si="0"/>
        <v>62.590322580645157</v>
      </c>
      <c r="K67" s="100">
        <f t="shared" si="0"/>
        <v>65.441935483870964</v>
      </c>
      <c r="L67" s="100">
        <f t="shared" si="0"/>
        <v>68.364516129032268</v>
      </c>
      <c r="M67" s="100">
        <f t="shared" si="0"/>
        <v>70.170967741935485</v>
      </c>
      <c r="N67" s="100">
        <f t="shared" si="0"/>
        <v>71.938709677419354</v>
      </c>
      <c r="O67" s="100">
        <f t="shared" si="0"/>
        <v>73.748387096774181</v>
      </c>
      <c r="P67" s="100">
        <f t="shared" si="0"/>
        <v>74.874193548387098</v>
      </c>
      <c r="Q67" s="100">
        <f t="shared" si="0"/>
        <v>75.935483870967744</v>
      </c>
      <c r="R67" s="100">
        <f t="shared" si="0"/>
        <v>77.07741935483871</v>
      </c>
      <c r="S67" s="100">
        <f t="shared" si="0"/>
        <v>76.409677419354836</v>
      </c>
      <c r="T67" s="100">
        <f t="shared" si="0"/>
        <v>75.712903225806443</v>
      </c>
      <c r="U67" s="100">
        <f t="shared" si="0"/>
        <v>75.041935483870972</v>
      </c>
      <c r="V67" s="100">
        <f t="shared" si="0"/>
        <v>72.50322580645161</v>
      </c>
      <c r="W67" s="100">
        <f t="shared" si="0"/>
        <v>70.016129032258064</v>
      </c>
      <c r="X67" s="100">
        <f t="shared" si="0"/>
        <v>67.532258064516128</v>
      </c>
      <c r="Y67" s="100">
        <f t="shared" si="0"/>
        <v>65.945161290322574</v>
      </c>
      <c r="Z67" s="100">
        <f t="shared" si="0"/>
        <v>64.345161290322579</v>
      </c>
      <c r="AA67" s="100">
        <f t="shared" si="0"/>
        <v>62.770967741935486</v>
      </c>
      <c r="AB67" s="79"/>
      <c r="AC67" s="79"/>
      <c r="AD67" s="79"/>
      <c r="AE67" s="79"/>
      <c r="AF67" s="70"/>
      <c r="AG67" s="70"/>
      <c r="AH67" s="70"/>
      <c r="AI67" s="70"/>
      <c r="AJ67" s="70"/>
      <c r="AK67" s="70"/>
    </row>
    <row r="68" spans="1:37" s="119" customFormat="1">
      <c r="A68" s="116"/>
      <c r="B68" s="59"/>
      <c r="C68" s="97" t="s">
        <v>81</v>
      </c>
      <c r="D68" s="100">
        <f t="shared" si="0"/>
        <v>52.773333333333333</v>
      </c>
      <c r="E68" s="100">
        <f t="shared" si="0"/>
        <v>52.126666666666665</v>
      </c>
      <c r="F68" s="100">
        <f t="shared" si="0"/>
        <v>51.486666666666665</v>
      </c>
      <c r="G68" s="100">
        <f t="shared" si="0"/>
        <v>51.25333333333333</v>
      </c>
      <c r="H68" s="100">
        <f t="shared" si="0"/>
        <v>51.01</v>
      </c>
      <c r="I68" s="100">
        <f t="shared" si="0"/>
        <v>50.766666666666666</v>
      </c>
      <c r="J68" s="100">
        <f t="shared" si="0"/>
        <v>53.123333333333335</v>
      </c>
      <c r="K68" s="100">
        <f t="shared" si="0"/>
        <v>55.41</v>
      </c>
      <c r="L68" s="100">
        <f t="shared" si="0"/>
        <v>57.786666666666662</v>
      </c>
      <c r="M68" s="100">
        <f t="shared" si="0"/>
        <v>60.41</v>
      </c>
      <c r="N68" s="100">
        <f t="shared" si="0"/>
        <v>63.01</v>
      </c>
      <c r="O68" s="100">
        <f t="shared" si="0"/>
        <v>65.63</v>
      </c>
      <c r="P68" s="100">
        <f t="shared" si="0"/>
        <v>66.489999999999995</v>
      </c>
      <c r="Q68" s="100">
        <f t="shared" si="0"/>
        <v>67.28</v>
      </c>
      <c r="R68" s="100">
        <f t="shared" si="0"/>
        <v>68.153333333333336</v>
      </c>
      <c r="S68" s="100">
        <f t="shared" si="0"/>
        <v>66.796666666666667</v>
      </c>
      <c r="T68" s="100">
        <f t="shared" si="0"/>
        <v>65.459999999999994</v>
      </c>
      <c r="U68" s="100">
        <f t="shared" si="0"/>
        <v>64.11</v>
      </c>
      <c r="V68" s="100">
        <f t="shared" si="0"/>
        <v>61.596666666666671</v>
      </c>
      <c r="W68" s="100">
        <f t="shared" si="0"/>
        <v>59.043333333333329</v>
      </c>
      <c r="X68" s="100">
        <f t="shared" si="0"/>
        <v>56.543333333333329</v>
      </c>
      <c r="Y68" s="100">
        <f t="shared" si="0"/>
        <v>55.43</v>
      </c>
      <c r="Z68" s="100">
        <f t="shared" si="0"/>
        <v>54.31</v>
      </c>
      <c r="AA68" s="100">
        <f t="shared" si="0"/>
        <v>53.216666666666669</v>
      </c>
      <c r="AB68" s="79"/>
      <c r="AC68" s="79"/>
      <c r="AD68" s="79"/>
      <c r="AE68" s="79"/>
      <c r="AF68" s="70"/>
      <c r="AG68" s="70"/>
      <c r="AH68" s="70"/>
      <c r="AI68" s="70"/>
      <c r="AJ68" s="70"/>
      <c r="AK68" s="70"/>
    </row>
    <row r="69" spans="1:37" s="119" customFormat="1">
      <c r="A69" s="116"/>
      <c r="B69" s="59"/>
      <c r="C69" s="97" t="s">
        <v>82</v>
      </c>
      <c r="D69" s="100">
        <f t="shared" si="0"/>
        <v>41.822580645161288</v>
      </c>
      <c r="E69" s="100">
        <f t="shared" si="0"/>
        <v>40.70967741935484</v>
      </c>
      <c r="F69" s="100">
        <f t="shared" si="0"/>
        <v>39.62580645161291</v>
      </c>
      <c r="G69" s="100">
        <f t="shared" si="0"/>
        <v>39.277419354838706</v>
      </c>
      <c r="H69" s="100">
        <f t="shared" si="0"/>
        <v>38.961290322580645</v>
      </c>
      <c r="I69" s="100">
        <f t="shared" si="0"/>
        <v>38.558064516129029</v>
      </c>
      <c r="J69" s="100">
        <f t="shared" si="0"/>
        <v>41.116129032258058</v>
      </c>
      <c r="K69" s="100">
        <f t="shared" si="0"/>
        <v>43.754838709677422</v>
      </c>
      <c r="L69" s="100">
        <f t="shared" si="0"/>
        <v>46.41935483870968</v>
      </c>
      <c r="M69" s="100">
        <f t="shared" si="0"/>
        <v>49.187096774193549</v>
      </c>
      <c r="N69" s="100">
        <f t="shared" si="0"/>
        <v>51.993548387096773</v>
      </c>
      <c r="O69" s="100">
        <f t="shared" si="0"/>
        <v>54.770967741935486</v>
      </c>
      <c r="P69" s="100">
        <f t="shared" si="0"/>
        <v>55.932258064516134</v>
      </c>
      <c r="Q69" s="100">
        <f t="shared" si="0"/>
        <v>57.103225806451611</v>
      </c>
      <c r="R69" s="100">
        <f t="shared" si="0"/>
        <v>58.258064516129032</v>
      </c>
      <c r="S69" s="100">
        <f t="shared" si="0"/>
        <v>56.229032258064514</v>
      </c>
      <c r="T69" s="100">
        <f t="shared" si="0"/>
        <v>54.238709677419358</v>
      </c>
      <c r="U69" s="100">
        <f t="shared" si="0"/>
        <v>52.183870967741939</v>
      </c>
      <c r="V69" s="100">
        <f t="shared" si="0"/>
        <v>50.229032258064514</v>
      </c>
      <c r="W69" s="100">
        <f t="shared" si="0"/>
        <v>48.296774193548387</v>
      </c>
      <c r="X69" s="100">
        <f t="shared" si="0"/>
        <v>46.345161290322579</v>
      </c>
      <c r="Y69" s="100">
        <f t="shared" si="0"/>
        <v>45.203225806451613</v>
      </c>
      <c r="Z69" s="100">
        <f t="shared" si="0"/>
        <v>44.093548387096774</v>
      </c>
      <c r="AA69" s="100">
        <f t="shared" si="0"/>
        <v>42.974193548387099</v>
      </c>
      <c r="AB69" s="79"/>
      <c r="AC69" s="79"/>
      <c r="AD69" s="79"/>
      <c r="AE69" s="79"/>
      <c r="AF69" s="70"/>
      <c r="AG69" s="70"/>
      <c r="AH69" s="70"/>
      <c r="AI69" s="70"/>
      <c r="AJ69" s="70"/>
      <c r="AK69" s="70"/>
    </row>
    <row r="70" spans="1:37" s="119" customFormat="1">
      <c r="A70" s="116"/>
      <c r="B70" s="59"/>
      <c r="C70" s="97" t="s">
        <v>83</v>
      </c>
      <c r="D70" s="100">
        <f t="shared" si="0"/>
        <v>29.056666666666668</v>
      </c>
      <c r="E70" s="100">
        <f t="shared" si="0"/>
        <v>28.856666666666669</v>
      </c>
      <c r="F70" s="100">
        <f t="shared" si="0"/>
        <v>28.63</v>
      </c>
      <c r="G70" s="100">
        <f t="shared" si="0"/>
        <v>28.383333333333333</v>
      </c>
      <c r="H70" s="100">
        <f t="shared" si="0"/>
        <v>28.11</v>
      </c>
      <c r="I70" s="100">
        <f t="shared" si="0"/>
        <v>27.84333333333333</v>
      </c>
      <c r="J70" s="100">
        <f t="shared" si="0"/>
        <v>28.453333333333333</v>
      </c>
      <c r="K70" s="100">
        <f t="shared" si="0"/>
        <v>29.12</v>
      </c>
      <c r="L70" s="100">
        <f t="shared" si="0"/>
        <v>29.773333333333333</v>
      </c>
      <c r="M70" s="100">
        <f t="shared" si="0"/>
        <v>31.866666666666667</v>
      </c>
      <c r="N70" s="100">
        <f t="shared" si="0"/>
        <v>33.943333333333335</v>
      </c>
      <c r="O70" s="100">
        <f t="shared" si="0"/>
        <v>36.033333333333331</v>
      </c>
      <c r="P70" s="100">
        <f t="shared" si="0"/>
        <v>36.903333333333329</v>
      </c>
      <c r="Q70" s="100">
        <f t="shared" si="0"/>
        <v>37.773333333333333</v>
      </c>
      <c r="R70" s="100">
        <f t="shared" si="0"/>
        <v>38.636666666666663</v>
      </c>
      <c r="S70" s="100">
        <f t="shared" ref="S70:AA70" si="1">S$10*S54</f>
        <v>36.67</v>
      </c>
      <c r="T70" s="100">
        <f t="shared" si="1"/>
        <v>34.68</v>
      </c>
      <c r="U70" s="100">
        <f t="shared" si="1"/>
        <v>32.706666666666671</v>
      </c>
      <c r="V70" s="100">
        <f t="shared" si="1"/>
        <v>31.776666666666664</v>
      </c>
      <c r="W70" s="100">
        <f t="shared" si="1"/>
        <v>30.92</v>
      </c>
      <c r="X70" s="100">
        <f t="shared" si="1"/>
        <v>30.033333333333335</v>
      </c>
      <c r="Y70" s="100">
        <f t="shared" si="1"/>
        <v>29.556666666666668</v>
      </c>
      <c r="Z70" s="100">
        <f t="shared" si="1"/>
        <v>29.066666666666666</v>
      </c>
      <c r="AA70" s="100">
        <f t="shared" si="1"/>
        <v>28.576666666666664</v>
      </c>
      <c r="AB70" s="79"/>
      <c r="AC70" s="79"/>
      <c r="AD70" s="79"/>
      <c r="AE70" s="79"/>
      <c r="AF70" s="70"/>
      <c r="AG70" s="70"/>
      <c r="AH70" s="70"/>
      <c r="AI70" s="70"/>
      <c r="AJ70" s="70"/>
      <c r="AK70" s="70"/>
    </row>
    <row r="71" spans="1:37" s="119" customFormat="1">
      <c r="A71" s="116"/>
      <c r="B71" s="59"/>
      <c r="C71" s="97" t="s">
        <v>84</v>
      </c>
      <c r="D71" s="100">
        <f t="shared" ref="D71:AA71" si="2">D$10*D55</f>
        <v>12.806451612903226</v>
      </c>
      <c r="E71" s="100">
        <f t="shared" si="2"/>
        <v>12.403225806451612</v>
      </c>
      <c r="F71" s="100">
        <f t="shared" si="2"/>
        <v>12.290322580645162</v>
      </c>
      <c r="G71" s="100">
        <f t="shared" si="2"/>
        <v>12.161290322580646</v>
      </c>
      <c r="H71" s="100">
        <f t="shared" si="2"/>
        <v>12.238709677419354</v>
      </c>
      <c r="I71" s="100">
        <f t="shared" si="2"/>
        <v>12.35483870967742</v>
      </c>
      <c r="J71" s="100">
        <f t="shared" si="2"/>
        <v>12.13225806451613</v>
      </c>
      <c r="K71" s="100">
        <f t="shared" si="2"/>
        <v>12.341935483870968</v>
      </c>
      <c r="L71" s="100">
        <f t="shared" si="2"/>
        <v>13.225806451612904</v>
      </c>
      <c r="M71" s="100">
        <f t="shared" si="2"/>
        <v>15.661290322580646</v>
      </c>
      <c r="N71" s="100">
        <f t="shared" si="2"/>
        <v>17.487096774193549</v>
      </c>
      <c r="O71" s="100">
        <f t="shared" si="2"/>
        <v>18.622580645161289</v>
      </c>
      <c r="P71" s="100">
        <f t="shared" si="2"/>
        <v>19.906451612903226</v>
      </c>
      <c r="Q71" s="100">
        <f t="shared" si="2"/>
        <v>20.545161290322579</v>
      </c>
      <c r="R71" s="100">
        <f t="shared" si="2"/>
        <v>20.454838709677421</v>
      </c>
      <c r="S71" s="100">
        <f t="shared" si="2"/>
        <v>19.477419354838709</v>
      </c>
      <c r="T71" s="100">
        <f t="shared" si="2"/>
        <v>17.63225806451613</v>
      </c>
      <c r="U71" s="100">
        <f t="shared" si="2"/>
        <v>15.80967741935484</v>
      </c>
      <c r="V71" s="100">
        <f t="shared" si="2"/>
        <v>14.729032258064517</v>
      </c>
      <c r="W71" s="100">
        <f t="shared" si="2"/>
        <v>14.093548387096773</v>
      </c>
      <c r="X71" s="100">
        <f t="shared" si="2"/>
        <v>13.564516129032258</v>
      </c>
      <c r="Y71" s="100">
        <f t="shared" si="2"/>
        <v>13.054838709677419</v>
      </c>
      <c r="Z71" s="100">
        <f t="shared" si="2"/>
        <v>12.432258064516128</v>
      </c>
      <c r="AA71" s="100">
        <f t="shared" si="2"/>
        <v>12.048387096774194</v>
      </c>
      <c r="AB71" s="79"/>
      <c r="AC71" s="79"/>
      <c r="AD71" s="79"/>
      <c r="AE71" s="79"/>
      <c r="AF71" s="70"/>
      <c r="AG71" s="70"/>
      <c r="AH71" s="70"/>
      <c r="AI71" s="70"/>
      <c r="AJ71" s="70"/>
      <c r="AK71" s="70"/>
    </row>
    <row r="72" spans="1:37" s="119" customFormat="1">
      <c r="A72" s="116"/>
      <c r="B72" s="59"/>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79"/>
      <c r="AC72" s="79"/>
      <c r="AD72" s="79"/>
      <c r="AE72" s="79"/>
      <c r="AF72" s="70"/>
      <c r="AG72" s="70"/>
      <c r="AH72" s="70"/>
      <c r="AI72" s="70"/>
      <c r="AJ72" s="70"/>
      <c r="AK72" s="70"/>
    </row>
    <row r="73" spans="1:37" s="119" customFormat="1" ht="18">
      <c r="A73" s="116"/>
      <c r="B73" s="59"/>
      <c r="C73" s="96" t="s">
        <v>86</v>
      </c>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0"/>
      <c r="AG73" s="70"/>
      <c r="AH73" s="70"/>
      <c r="AI73" s="70"/>
      <c r="AJ73" s="70"/>
      <c r="AK73" s="70"/>
    </row>
    <row r="74" spans="1:37" s="119" customFormat="1">
      <c r="A74" s="116"/>
      <c r="B74" s="59"/>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79"/>
      <c r="AC74" s="79"/>
      <c r="AD74" s="79"/>
      <c r="AE74" s="79"/>
      <c r="AF74" s="70"/>
      <c r="AG74" s="70"/>
      <c r="AH74" s="70"/>
      <c r="AI74" s="70"/>
      <c r="AJ74" s="70"/>
      <c r="AK74" s="70"/>
    </row>
    <row r="75" spans="1:37" s="119" customFormat="1" ht="15.75" thickBot="1">
      <c r="A75" s="116"/>
      <c r="B75" s="59"/>
      <c r="C75" s="98" t="s">
        <v>72</v>
      </c>
      <c r="D75" s="98">
        <v>0</v>
      </c>
      <c r="E75" s="98">
        <v>1</v>
      </c>
      <c r="F75" s="98">
        <v>2</v>
      </c>
      <c r="G75" s="98">
        <v>3</v>
      </c>
      <c r="H75" s="98">
        <v>4</v>
      </c>
      <c r="I75" s="98">
        <v>5</v>
      </c>
      <c r="J75" s="98">
        <v>6</v>
      </c>
      <c r="K75" s="98">
        <v>7</v>
      </c>
      <c r="L75" s="98">
        <v>8</v>
      </c>
      <c r="M75" s="98">
        <v>9</v>
      </c>
      <c r="N75" s="98">
        <v>10</v>
      </c>
      <c r="O75" s="98">
        <v>11</v>
      </c>
      <c r="P75" s="98">
        <v>12</v>
      </c>
      <c r="Q75" s="98">
        <v>13</v>
      </c>
      <c r="R75" s="98">
        <v>14</v>
      </c>
      <c r="S75" s="98">
        <v>15</v>
      </c>
      <c r="T75" s="98">
        <v>16</v>
      </c>
      <c r="U75" s="98">
        <v>17</v>
      </c>
      <c r="V75" s="98">
        <v>18</v>
      </c>
      <c r="W75" s="98">
        <v>19</v>
      </c>
      <c r="X75" s="98">
        <v>20</v>
      </c>
      <c r="Y75" s="98">
        <v>21</v>
      </c>
      <c r="Z75" s="98">
        <v>22</v>
      </c>
      <c r="AA75" s="98">
        <v>23</v>
      </c>
      <c r="AB75" s="79"/>
      <c r="AC75" s="79"/>
      <c r="AD75" s="79"/>
      <c r="AE75" s="79"/>
      <c r="AF75" s="70"/>
      <c r="AG75" s="70"/>
      <c r="AH75" s="70"/>
      <c r="AI75" s="70"/>
      <c r="AJ75" s="70"/>
      <c r="AK75" s="70"/>
    </row>
    <row r="76" spans="1:37" s="119" customFormat="1">
      <c r="A76" s="116"/>
      <c r="B76" s="59"/>
      <c r="C76" s="97" t="s">
        <v>73</v>
      </c>
      <c r="D76" s="100">
        <f t="shared" ref="D76:AA86" si="3">D$11*D44</f>
        <v>4.3516129032258064</v>
      </c>
      <c r="E76" s="100">
        <f t="shared" si="3"/>
        <v>4.0999999999999996</v>
      </c>
      <c r="F76" s="100">
        <f t="shared" si="3"/>
        <v>3.9064516129032256</v>
      </c>
      <c r="G76" s="100">
        <f t="shared" si="3"/>
        <v>3.5483870967741935</v>
      </c>
      <c r="H76" s="100">
        <f t="shared" si="3"/>
        <v>3.5064516129032257</v>
      </c>
      <c r="I76" s="100">
        <f t="shared" si="3"/>
        <v>3.5870967741935487</v>
      </c>
      <c r="J76" s="100">
        <f t="shared" si="3"/>
        <v>3.1387096774193548</v>
      </c>
      <c r="K76" s="100">
        <f t="shared" si="3"/>
        <v>2.6741935483870969</v>
      </c>
      <c r="L76" s="100">
        <f t="shared" si="3"/>
        <v>3.725806451612903</v>
      </c>
      <c r="M76" s="100">
        <f t="shared" si="3"/>
        <v>6.806451612903226</v>
      </c>
      <c r="N76" s="100">
        <f t="shared" si="3"/>
        <v>9.870967741935484</v>
      </c>
      <c r="O76" s="100">
        <f t="shared" si="3"/>
        <v>11.616129032258065</v>
      </c>
      <c r="P76" s="100">
        <f t="shared" si="3"/>
        <v>13.512903225806451</v>
      </c>
      <c r="Q76" s="100">
        <f t="shared" si="3"/>
        <v>13.970967741935485</v>
      </c>
      <c r="R76" s="100">
        <f t="shared" si="3"/>
        <v>14.432258064516128</v>
      </c>
      <c r="S76" s="100">
        <f t="shared" si="3"/>
        <v>13.993548387096775</v>
      </c>
      <c r="T76" s="100">
        <f t="shared" si="3"/>
        <v>12.129032258064516</v>
      </c>
      <c r="U76" s="100">
        <f t="shared" si="3"/>
        <v>9.935483870967742</v>
      </c>
      <c r="V76" s="100">
        <f t="shared" si="3"/>
        <v>8.0967741935483879</v>
      </c>
      <c r="W76" s="100">
        <f t="shared" si="3"/>
        <v>7.0096774193548388</v>
      </c>
      <c r="X76" s="100">
        <f t="shared" si="3"/>
        <v>6.3096774193548386</v>
      </c>
      <c r="Y76" s="100">
        <f t="shared" si="3"/>
        <v>5.4903225806451612</v>
      </c>
      <c r="Z76" s="100">
        <f t="shared" si="3"/>
        <v>4.9225806451612906</v>
      </c>
      <c r="AA76" s="100">
        <f t="shared" si="3"/>
        <v>4.6580645161290324</v>
      </c>
      <c r="AB76" s="79"/>
      <c r="AC76" s="79"/>
      <c r="AD76" s="79"/>
      <c r="AE76" s="79"/>
      <c r="AF76" s="70"/>
      <c r="AG76" s="70"/>
      <c r="AH76" s="70"/>
      <c r="AI76" s="70"/>
      <c r="AJ76" s="70"/>
      <c r="AK76" s="70"/>
    </row>
    <row r="77" spans="1:37" s="119" customFormat="1">
      <c r="A77" s="116"/>
      <c r="B77" s="59"/>
      <c r="C77" s="97" t="s">
        <v>74</v>
      </c>
      <c r="D77" s="100">
        <f t="shared" si="3"/>
        <v>9.4857142857142858</v>
      </c>
      <c r="E77" s="100">
        <f t="shared" si="3"/>
        <v>8.9</v>
      </c>
      <c r="F77" s="100">
        <f t="shared" si="3"/>
        <v>8.2607142857142861</v>
      </c>
      <c r="G77" s="100">
        <f t="shared" si="3"/>
        <v>7.4642857142857144</v>
      </c>
      <c r="H77" s="100">
        <f t="shared" si="3"/>
        <v>6.6714285714285717</v>
      </c>
      <c r="I77" s="100">
        <f t="shared" si="3"/>
        <v>5.8964285714285714</v>
      </c>
      <c r="J77" s="100">
        <f t="shared" si="3"/>
        <v>6.6571428571428575</v>
      </c>
      <c r="K77" s="100">
        <f t="shared" si="3"/>
        <v>7.4</v>
      </c>
      <c r="L77" s="100">
        <f t="shared" si="3"/>
        <v>8.1785714285714288</v>
      </c>
      <c r="M77" s="100">
        <f t="shared" si="3"/>
        <v>11.464285714285714</v>
      </c>
      <c r="N77" s="100">
        <f t="shared" si="3"/>
        <v>14.74642857142857</v>
      </c>
      <c r="O77" s="100">
        <f t="shared" si="3"/>
        <v>18.042857142857141</v>
      </c>
      <c r="P77" s="100">
        <f t="shared" si="3"/>
        <v>19.489285714285717</v>
      </c>
      <c r="Q77" s="100">
        <f t="shared" si="3"/>
        <v>20.889285714285712</v>
      </c>
      <c r="R77" s="100">
        <f t="shared" si="3"/>
        <v>22.357142857142858</v>
      </c>
      <c r="S77" s="100">
        <f t="shared" si="3"/>
        <v>21.296428571428571</v>
      </c>
      <c r="T77" s="100">
        <f t="shared" si="3"/>
        <v>20.2</v>
      </c>
      <c r="U77" s="100">
        <f t="shared" si="3"/>
        <v>19.146428571428572</v>
      </c>
      <c r="V77" s="100">
        <f t="shared" si="3"/>
        <v>17.3</v>
      </c>
      <c r="W77" s="100">
        <f t="shared" si="3"/>
        <v>15.521428571428572</v>
      </c>
      <c r="X77" s="100">
        <f t="shared" si="3"/>
        <v>13.725</v>
      </c>
      <c r="Y77" s="100">
        <f t="shared" si="3"/>
        <v>12.6</v>
      </c>
      <c r="Z77" s="100">
        <f t="shared" si="3"/>
        <v>11.49642857142857</v>
      </c>
      <c r="AA77" s="100">
        <f t="shared" si="3"/>
        <v>10.410714285714286</v>
      </c>
      <c r="AB77" s="79"/>
      <c r="AC77" s="79"/>
      <c r="AD77" s="79"/>
      <c r="AE77" s="79"/>
      <c r="AF77" s="70"/>
      <c r="AG77" s="70"/>
      <c r="AH77" s="70"/>
      <c r="AI77" s="70"/>
      <c r="AJ77" s="70"/>
      <c r="AK77" s="70"/>
    </row>
    <row r="78" spans="1:37" s="119" customFormat="1">
      <c r="A78" s="116"/>
      <c r="B78" s="59"/>
      <c r="C78" s="97" t="s">
        <v>75</v>
      </c>
      <c r="D78" s="100">
        <f t="shared" si="3"/>
        <v>20.545161290322579</v>
      </c>
      <c r="E78" s="100">
        <f t="shared" si="3"/>
        <v>20.048387096774192</v>
      </c>
      <c r="F78" s="100">
        <f t="shared" si="3"/>
        <v>19.522580645161291</v>
      </c>
      <c r="G78" s="100">
        <f t="shared" si="3"/>
        <v>19.370967741935484</v>
      </c>
      <c r="H78" s="100">
        <f t="shared" si="3"/>
        <v>19.216129032258067</v>
      </c>
      <c r="I78" s="100">
        <f t="shared" si="3"/>
        <v>19.051612903225806</v>
      </c>
      <c r="J78" s="100">
        <f t="shared" si="3"/>
        <v>20.35483870967742</v>
      </c>
      <c r="K78" s="100">
        <f t="shared" si="3"/>
        <v>21.712903225806453</v>
      </c>
      <c r="L78" s="100">
        <f t="shared" si="3"/>
        <v>23.061290322580643</v>
      </c>
      <c r="M78" s="100">
        <f t="shared" si="3"/>
        <v>25.158064516129031</v>
      </c>
      <c r="N78" s="100">
        <f t="shared" si="3"/>
        <v>27.232258064516131</v>
      </c>
      <c r="O78" s="100">
        <f t="shared" si="3"/>
        <v>29.325806451612905</v>
      </c>
      <c r="P78" s="100">
        <f t="shared" si="3"/>
        <v>30.254838709677419</v>
      </c>
      <c r="Q78" s="100">
        <f t="shared" si="3"/>
        <v>31.167741935483871</v>
      </c>
      <c r="R78" s="100">
        <f t="shared" si="3"/>
        <v>32.106451612903221</v>
      </c>
      <c r="S78" s="100">
        <f t="shared" si="3"/>
        <v>31.296774193548387</v>
      </c>
      <c r="T78" s="100">
        <f t="shared" si="3"/>
        <v>30.509677419354837</v>
      </c>
      <c r="U78" s="100">
        <f t="shared" si="3"/>
        <v>29.712903225806453</v>
      </c>
      <c r="V78" s="100">
        <f t="shared" si="3"/>
        <v>28.180645161290322</v>
      </c>
      <c r="W78" s="100">
        <f t="shared" si="3"/>
        <v>26.664516129032258</v>
      </c>
      <c r="X78" s="100">
        <f t="shared" si="3"/>
        <v>25.167741935483871</v>
      </c>
      <c r="Y78" s="100">
        <f t="shared" si="3"/>
        <v>24.151612903225807</v>
      </c>
      <c r="Z78" s="100">
        <f t="shared" si="3"/>
        <v>23.129032258064516</v>
      </c>
      <c r="AA78" s="100">
        <f t="shared" si="3"/>
        <v>22.138709677419353</v>
      </c>
      <c r="AB78" s="79"/>
      <c r="AC78" s="79"/>
      <c r="AD78" s="79"/>
      <c r="AE78" s="79"/>
      <c r="AF78" s="70"/>
      <c r="AG78" s="70"/>
      <c r="AH78" s="70"/>
      <c r="AI78" s="70"/>
      <c r="AJ78" s="70"/>
      <c r="AK78" s="70"/>
    </row>
    <row r="79" spans="1:37" s="119" customFormat="1">
      <c r="A79" s="116"/>
      <c r="B79" s="59"/>
      <c r="C79" s="97" t="s">
        <v>76</v>
      </c>
      <c r="D79" s="100">
        <f t="shared" si="3"/>
        <v>38</v>
      </c>
      <c r="E79" s="100">
        <f t="shared" si="3"/>
        <v>37.296666666666667</v>
      </c>
      <c r="F79" s="100">
        <f t="shared" si="3"/>
        <v>36.56666666666667</v>
      </c>
      <c r="G79" s="100">
        <f t="shared" si="3"/>
        <v>36.113333333333337</v>
      </c>
      <c r="H79" s="100">
        <f t="shared" si="3"/>
        <v>35.703333333333333</v>
      </c>
      <c r="I79" s="100">
        <f t="shared" si="3"/>
        <v>35.256666666666668</v>
      </c>
      <c r="J79" s="100">
        <f t="shared" si="3"/>
        <v>38.31333333333334</v>
      </c>
      <c r="K79" s="100">
        <f t="shared" si="3"/>
        <v>41.39</v>
      </c>
      <c r="L79" s="100">
        <f t="shared" si="3"/>
        <v>44.463333333333338</v>
      </c>
      <c r="M79" s="100">
        <f t="shared" si="3"/>
        <v>46.633333333333333</v>
      </c>
      <c r="N79" s="100">
        <f t="shared" si="3"/>
        <v>48.77</v>
      </c>
      <c r="O79" s="100">
        <f t="shared" si="3"/>
        <v>50.94</v>
      </c>
      <c r="P79" s="100">
        <f t="shared" si="3"/>
        <v>51.613333333333337</v>
      </c>
      <c r="Q79" s="100">
        <f t="shared" si="3"/>
        <v>52.27</v>
      </c>
      <c r="R79" s="100">
        <f t="shared" si="3"/>
        <v>52.93</v>
      </c>
      <c r="S79" s="100">
        <f t="shared" si="3"/>
        <v>52.31666666666667</v>
      </c>
      <c r="T79" s="100">
        <f t="shared" si="3"/>
        <v>51.733333333333334</v>
      </c>
      <c r="U79" s="100">
        <f t="shared" si="3"/>
        <v>51.136666666666663</v>
      </c>
      <c r="V79" s="100">
        <f t="shared" si="3"/>
        <v>48.27</v>
      </c>
      <c r="W79" s="100">
        <f t="shared" si="3"/>
        <v>45.43333333333333</v>
      </c>
      <c r="X79" s="100">
        <f t="shared" si="3"/>
        <v>42.67</v>
      </c>
      <c r="Y79" s="100">
        <f t="shared" si="3"/>
        <v>41.43666666666666</v>
      </c>
      <c r="Z79" s="100">
        <f t="shared" si="3"/>
        <v>40.286666666666662</v>
      </c>
      <c r="AA79" s="100">
        <f t="shared" si="3"/>
        <v>39.076666666666668</v>
      </c>
      <c r="AB79" s="79"/>
      <c r="AC79" s="79"/>
      <c r="AD79" s="79"/>
      <c r="AE79" s="79"/>
      <c r="AF79" s="70"/>
      <c r="AG79" s="70"/>
      <c r="AH79" s="70"/>
      <c r="AI79" s="70"/>
      <c r="AJ79" s="70"/>
      <c r="AK79" s="70"/>
    </row>
    <row r="80" spans="1:37" s="119" customFormat="1">
      <c r="A80" s="116"/>
      <c r="B80" s="59"/>
      <c r="C80" s="97" t="s">
        <v>77</v>
      </c>
      <c r="D80" s="100">
        <f t="shared" si="3"/>
        <v>51.332258064516125</v>
      </c>
      <c r="E80" s="100">
        <f t="shared" si="3"/>
        <v>50.49677419354839</v>
      </c>
      <c r="F80" s="100">
        <f t="shared" si="3"/>
        <v>49.62580645161291</v>
      </c>
      <c r="G80" s="100">
        <f t="shared" si="3"/>
        <v>49.596774193548384</v>
      </c>
      <c r="H80" s="100">
        <f t="shared" si="3"/>
        <v>49.548387096774192</v>
      </c>
      <c r="I80" s="100">
        <f t="shared" si="3"/>
        <v>49.50322580645161</v>
      </c>
      <c r="J80" s="100">
        <f t="shared" si="3"/>
        <v>52.593548387096774</v>
      </c>
      <c r="K80" s="100">
        <f t="shared" si="3"/>
        <v>55.654838709677421</v>
      </c>
      <c r="L80" s="100">
        <f t="shared" si="3"/>
        <v>58.732258064516131</v>
      </c>
      <c r="M80" s="100">
        <f t="shared" si="3"/>
        <v>60.7</v>
      </c>
      <c r="N80" s="100">
        <f t="shared" si="3"/>
        <v>62.62580645161291</v>
      </c>
      <c r="O80" s="100">
        <f t="shared" si="3"/>
        <v>64.596774193548384</v>
      </c>
      <c r="P80" s="100">
        <f t="shared" si="3"/>
        <v>65.303225806451621</v>
      </c>
      <c r="Q80" s="100">
        <f t="shared" si="3"/>
        <v>66.019354838709674</v>
      </c>
      <c r="R80" s="100">
        <f t="shared" si="3"/>
        <v>66.725806451612897</v>
      </c>
      <c r="S80" s="100">
        <f t="shared" si="3"/>
        <v>65.858064516129033</v>
      </c>
      <c r="T80" s="100">
        <f t="shared" si="3"/>
        <v>65.00322580645161</v>
      </c>
      <c r="U80" s="100">
        <f t="shared" si="3"/>
        <v>64.132258064516122</v>
      </c>
      <c r="V80" s="100">
        <f t="shared" si="3"/>
        <v>61.62903225806452</v>
      </c>
      <c r="W80" s="100">
        <f t="shared" si="3"/>
        <v>59.116129032258058</v>
      </c>
      <c r="X80" s="100">
        <f t="shared" si="3"/>
        <v>56.687096774193549</v>
      </c>
      <c r="Y80" s="100">
        <f t="shared" si="3"/>
        <v>55.254838709677422</v>
      </c>
      <c r="Z80" s="100">
        <f t="shared" si="3"/>
        <v>53.803225806451614</v>
      </c>
      <c r="AA80" s="100">
        <f t="shared" si="3"/>
        <v>52.390322580645162</v>
      </c>
      <c r="AB80" s="79"/>
      <c r="AC80" s="79"/>
      <c r="AD80" s="79"/>
      <c r="AE80" s="79"/>
      <c r="AF80" s="70"/>
      <c r="AG80" s="70"/>
      <c r="AH80" s="70"/>
      <c r="AI80" s="70"/>
      <c r="AJ80" s="70"/>
      <c r="AK80" s="70"/>
    </row>
    <row r="81" spans="1:37" s="119" customFormat="1">
      <c r="A81" s="116"/>
      <c r="B81" s="59"/>
      <c r="C81" s="97" t="s">
        <v>78</v>
      </c>
      <c r="D81" s="100">
        <f t="shared" si="3"/>
        <v>57.6</v>
      </c>
      <c r="E81" s="100">
        <f t="shared" si="3"/>
        <v>56.493333333333332</v>
      </c>
      <c r="F81" s="100">
        <f t="shared" si="3"/>
        <v>55.446666666666673</v>
      </c>
      <c r="G81" s="100">
        <f t="shared" si="3"/>
        <v>55.9</v>
      </c>
      <c r="H81" s="100">
        <f t="shared" si="3"/>
        <v>56.336666666666666</v>
      </c>
      <c r="I81" s="100">
        <f t="shared" si="3"/>
        <v>56.77</v>
      </c>
      <c r="J81" s="100">
        <f t="shared" si="3"/>
        <v>60.073333333333338</v>
      </c>
      <c r="K81" s="100">
        <f t="shared" si="3"/>
        <v>63.33</v>
      </c>
      <c r="L81" s="100">
        <f t="shared" si="3"/>
        <v>66.61666666666666</v>
      </c>
      <c r="M81" s="100">
        <f t="shared" si="3"/>
        <v>68.146666666666675</v>
      </c>
      <c r="N81" s="100">
        <f t="shared" si="3"/>
        <v>69.676666666666677</v>
      </c>
      <c r="O81" s="100">
        <f t="shared" si="3"/>
        <v>71.239999999999995</v>
      </c>
      <c r="P81" s="100">
        <f t="shared" si="3"/>
        <v>72.25333333333333</v>
      </c>
      <c r="Q81" s="100">
        <f t="shared" si="3"/>
        <v>73.266666666666666</v>
      </c>
      <c r="R81" s="100">
        <f t="shared" si="3"/>
        <v>74.276666666666671</v>
      </c>
      <c r="S81" s="100">
        <f t="shared" si="3"/>
        <v>73.290000000000006</v>
      </c>
      <c r="T81" s="100">
        <f t="shared" si="3"/>
        <v>72.33</v>
      </c>
      <c r="U81" s="100">
        <f t="shared" si="3"/>
        <v>71.343333333333334</v>
      </c>
      <c r="V81" s="100">
        <f t="shared" si="3"/>
        <v>68.91</v>
      </c>
      <c r="W81" s="100">
        <f t="shared" si="3"/>
        <v>66.546666666666667</v>
      </c>
      <c r="X81" s="100">
        <f t="shared" si="3"/>
        <v>64.14</v>
      </c>
      <c r="Y81" s="100">
        <f t="shared" si="3"/>
        <v>62.406666666666666</v>
      </c>
      <c r="Z81" s="100">
        <f t="shared" si="3"/>
        <v>60.69</v>
      </c>
      <c r="AA81" s="100">
        <f t="shared" si="3"/>
        <v>58.976666666666667</v>
      </c>
      <c r="AB81" s="79"/>
      <c r="AC81" s="79"/>
      <c r="AD81" s="79"/>
      <c r="AE81" s="79"/>
      <c r="AF81" s="70"/>
      <c r="AG81" s="70"/>
      <c r="AH81" s="70"/>
      <c r="AI81" s="70"/>
      <c r="AJ81" s="70"/>
      <c r="AK81" s="70"/>
    </row>
    <row r="82" spans="1:37" s="119" customFormat="1">
      <c r="A82" s="116"/>
      <c r="B82" s="59"/>
      <c r="C82" s="97" t="s">
        <v>79</v>
      </c>
      <c r="D82" s="100">
        <f t="shared" si="3"/>
        <v>65.103225806451618</v>
      </c>
      <c r="E82" s="100">
        <f t="shared" si="3"/>
        <v>64.261290322580649</v>
      </c>
      <c r="F82" s="100">
        <f t="shared" si="3"/>
        <v>61.71290322580645</v>
      </c>
      <c r="G82" s="100">
        <f t="shared" si="3"/>
        <v>61.79032258064516</v>
      </c>
      <c r="H82" s="100">
        <f t="shared" si="3"/>
        <v>61.883870967741942</v>
      </c>
      <c r="I82" s="100">
        <f t="shared" si="3"/>
        <v>61.958064516129035</v>
      </c>
      <c r="J82" s="100">
        <f t="shared" si="3"/>
        <v>64.57741935483871</v>
      </c>
      <c r="K82" s="100">
        <f t="shared" si="3"/>
        <v>67.229032258064507</v>
      </c>
      <c r="L82" s="100">
        <f t="shared" si="3"/>
        <v>69.870967741935488</v>
      </c>
      <c r="M82" s="100">
        <f t="shared" si="3"/>
        <v>71.722580645161287</v>
      </c>
      <c r="N82" s="100">
        <f t="shared" si="3"/>
        <v>73.558064516129036</v>
      </c>
      <c r="O82" s="100">
        <f t="shared" si="3"/>
        <v>75.41612903225807</v>
      </c>
      <c r="P82" s="100">
        <f t="shared" si="3"/>
        <v>76.293548387096777</v>
      </c>
      <c r="Q82" s="100">
        <f t="shared" si="3"/>
        <v>77.193548387096769</v>
      </c>
      <c r="R82" s="100">
        <f t="shared" si="3"/>
        <v>78.08387096774193</v>
      </c>
      <c r="S82" s="100">
        <f t="shared" si="3"/>
        <v>77.454838709677418</v>
      </c>
      <c r="T82" s="100">
        <f t="shared" si="3"/>
        <v>76.906451612903226</v>
      </c>
      <c r="U82" s="100">
        <f t="shared" si="3"/>
        <v>76.280645161290323</v>
      </c>
      <c r="V82" s="100">
        <f t="shared" si="3"/>
        <v>73.554838709677412</v>
      </c>
      <c r="W82" s="100">
        <f t="shared" si="3"/>
        <v>70.900000000000006</v>
      </c>
      <c r="X82" s="100">
        <f t="shared" si="3"/>
        <v>68.216129032258053</v>
      </c>
      <c r="Y82" s="100">
        <f t="shared" si="3"/>
        <v>66.809677419354841</v>
      </c>
      <c r="Z82" s="100">
        <f t="shared" si="3"/>
        <v>65.332258064516125</v>
      </c>
      <c r="AA82" s="100">
        <f t="shared" si="3"/>
        <v>63.970967741935482</v>
      </c>
      <c r="AB82" s="79"/>
      <c r="AC82" s="79"/>
      <c r="AD82" s="79"/>
      <c r="AE82" s="79"/>
      <c r="AF82" s="70"/>
      <c r="AG82" s="70"/>
      <c r="AH82" s="70"/>
      <c r="AI82" s="70"/>
      <c r="AJ82" s="70"/>
      <c r="AK82" s="70"/>
    </row>
    <row r="83" spans="1:37" s="119" customFormat="1">
      <c r="A83" s="116"/>
      <c r="B83" s="59"/>
      <c r="C83" s="97" t="s">
        <v>80</v>
      </c>
      <c r="D83" s="100">
        <f t="shared" si="3"/>
        <v>60.225806451612904</v>
      </c>
      <c r="E83" s="100">
        <f t="shared" si="3"/>
        <v>59.364516129032253</v>
      </c>
      <c r="F83" s="100">
        <f t="shared" si="3"/>
        <v>60.145161290322584</v>
      </c>
      <c r="G83" s="100">
        <f t="shared" si="3"/>
        <v>59.967741935483872</v>
      </c>
      <c r="H83" s="100">
        <f t="shared" si="3"/>
        <v>59.838709677419352</v>
      </c>
      <c r="I83" s="100">
        <f t="shared" si="3"/>
        <v>59.674193548387102</v>
      </c>
      <c r="J83" s="100">
        <f t="shared" si="3"/>
        <v>62.590322580645157</v>
      </c>
      <c r="K83" s="100">
        <f t="shared" si="3"/>
        <v>65.441935483870964</v>
      </c>
      <c r="L83" s="100">
        <f t="shared" si="3"/>
        <v>68.364516129032268</v>
      </c>
      <c r="M83" s="100">
        <f t="shared" si="3"/>
        <v>70.170967741935485</v>
      </c>
      <c r="N83" s="100">
        <f t="shared" si="3"/>
        <v>71.938709677419354</v>
      </c>
      <c r="O83" s="100">
        <f t="shared" si="3"/>
        <v>73.748387096774181</v>
      </c>
      <c r="P83" s="100">
        <f t="shared" si="3"/>
        <v>74.874193548387098</v>
      </c>
      <c r="Q83" s="100">
        <f t="shared" si="3"/>
        <v>75.935483870967744</v>
      </c>
      <c r="R83" s="100">
        <f t="shared" si="3"/>
        <v>77.07741935483871</v>
      </c>
      <c r="S83" s="100">
        <f t="shared" si="3"/>
        <v>76.409677419354836</v>
      </c>
      <c r="T83" s="100">
        <f t="shared" si="3"/>
        <v>75.712903225806443</v>
      </c>
      <c r="U83" s="100">
        <f t="shared" si="3"/>
        <v>75.041935483870972</v>
      </c>
      <c r="V83" s="100">
        <f t="shared" si="3"/>
        <v>72.50322580645161</v>
      </c>
      <c r="W83" s="100">
        <f t="shared" si="3"/>
        <v>70.016129032258064</v>
      </c>
      <c r="X83" s="100">
        <f t="shared" si="3"/>
        <v>67.532258064516128</v>
      </c>
      <c r="Y83" s="100">
        <f t="shared" si="3"/>
        <v>65.945161290322574</v>
      </c>
      <c r="Z83" s="100">
        <f t="shared" si="3"/>
        <v>64.345161290322579</v>
      </c>
      <c r="AA83" s="100">
        <f t="shared" si="3"/>
        <v>62.770967741935486</v>
      </c>
      <c r="AB83" s="79"/>
      <c r="AC83" s="79"/>
      <c r="AD83" s="79"/>
      <c r="AE83" s="79"/>
      <c r="AF83" s="70"/>
      <c r="AG83" s="70"/>
      <c r="AH83" s="70"/>
      <c r="AI83" s="70"/>
      <c r="AJ83" s="70"/>
      <c r="AK83" s="70"/>
    </row>
    <row r="84" spans="1:37" s="119" customFormat="1">
      <c r="A84" s="116"/>
      <c r="B84" s="59"/>
      <c r="C84" s="97" t="s">
        <v>81</v>
      </c>
      <c r="D84" s="100">
        <f t="shared" si="3"/>
        <v>52.773333333333333</v>
      </c>
      <c r="E84" s="100">
        <f t="shared" si="3"/>
        <v>52.126666666666665</v>
      </c>
      <c r="F84" s="100">
        <f t="shared" si="3"/>
        <v>51.486666666666665</v>
      </c>
      <c r="G84" s="100">
        <f t="shared" si="3"/>
        <v>51.25333333333333</v>
      </c>
      <c r="H84" s="100">
        <f t="shared" si="3"/>
        <v>51.01</v>
      </c>
      <c r="I84" s="100">
        <f t="shared" si="3"/>
        <v>50.766666666666666</v>
      </c>
      <c r="J84" s="100">
        <f t="shared" si="3"/>
        <v>53.123333333333335</v>
      </c>
      <c r="K84" s="100">
        <f t="shared" si="3"/>
        <v>55.41</v>
      </c>
      <c r="L84" s="100">
        <f t="shared" si="3"/>
        <v>57.786666666666662</v>
      </c>
      <c r="M84" s="100">
        <f t="shared" si="3"/>
        <v>60.41</v>
      </c>
      <c r="N84" s="100">
        <f t="shared" si="3"/>
        <v>63.01</v>
      </c>
      <c r="O84" s="100">
        <f t="shared" si="3"/>
        <v>65.63</v>
      </c>
      <c r="P84" s="100">
        <f t="shared" si="3"/>
        <v>66.489999999999995</v>
      </c>
      <c r="Q84" s="100">
        <f t="shared" si="3"/>
        <v>67.28</v>
      </c>
      <c r="R84" s="100">
        <f t="shared" si="3"/>
        <v>68.153333333333336</v>
      </c>
      <c r="S84" s="100">
        <f t="shared" si="3"/>
        <v>66.796666666666667</v>
      </c>
      <c r="T84" s="100">
        <f t="shared" si="3"/>
        <v>65.459999999999994</v>
      </c>
      <c r="U84" s="100">
        <f t="shared" si="3"/>
        <v>64.11</v>
      </c>
      <c r="V84" s="100">
        <f t="shared" si="3"/>
        <v>61.596666666666671</v>
      </c>
      <c r="W84" s="100">
        <f t="shared" si="3"/>
        <v>59.043333333333329</v>
      </c>
      <c r="X84" s="100">
        <f t="shared" si="3"/>
        <v>56.543333333333329</v>
      </c>
      <c r="Y84" s="100">
        <f t="shared" si="3"/>
        <v>55.43</v>
      </c>
      <c r="Z84" s="100">
        <f t="shared" si="3"/>
        <v>54.31</v>
      </c>
      <c r="AA84" s="100">
        <f t="shared" si="3"/>
        <v>53.216666666666669</v>
      </c>
      <c r="AB84" s="79"/>
      <c r="AC84" s="79"/>
      <c r="AD84" s="79"/>
      <c r="AE84" s="79"/>
      <c r="AF84" s="70"/>
      <c r="AG84" s="70"/>
      <c r="AH84" s="70"/>
      <c r="AI84" s="70"/>
      <c r="AJ84" s="70"/>
      <c r="AK84" s="70"/>
    </row>
    <row r="85" spans="1:37" s="119" customFormat="1">
      <c r="A85" s="116"/>
      <c r="B85" s="59"/>
      <c r="C85" s="97" t="s">
        <v>82</v>
      </c>
      <c r="D85" s="100">
        <f t="shared" si="3"/>
        <v>41.822580645161288</v>
      </c>
      <c r="E85" s="100">
        <f t="shared" si="3"/>
        <v>40.70967741935484</v>
      </c>
      <c r="F85" s="100">
        <f t="shared" si="3"/>
        <v>39.62580645161291</v>
      </c>
      <c r="G85" s="100">
        <f t="shared" si="3"/>
        <v>39.277419354838706</v>
      </c>
      <c r="H85" s="100">
        <f t="shared" si="3"/>
        <v>38.961290322580645</v>
      </c>
      <c r="I85" s="100">
        <f t="shared" si="3"/>
        <v>38.558064516129029</v>
      </c>
      <c r="J85" s="100">
        <f t="shared" si="3"/>
        <v>41.116129032258058</v>
      </c>
      <c r="K85" s="100">
        <f t="shared" si="3"/>
        <v>43.754838709677422</v>
      </c>
      <c r="L85" s="100">
        <f t="shared" si="3"/>
        <v>46.41935483870968</v>
      </c>
      <c r="M85" s="100">
        <f t="shared" si="3"/>
        <v>49.187096774193549</v>
      </c>
      <c r="N85" s="100">
        <f t="shared" si="3"/>
        <v>51.993548387096773</v>
      </c>
      <c r="O85" s="100">
        <f t="shared" si="3"/>
        <v>54.770967741935486</v>
      </c>
      <c r="P85" s="100">
        <f t="shared" si="3"/>
        <v>55.932258064516134</v>
      </c>
      <c r="Q85" s="100">
        <f t="shared" si="3"/>
        <v>57.103225806451611</v>
      </c>
      <c r="R85" s="100">
        <f t="shared" si="3"/>
        <v>58.258064516129032</v>
      </c>
      <c r="S85" s="100">
        <f t="shared" si="3"/>
        <v>56.229032258064514</v>
      </c>
      <c r="T85" s="100">
        <f t="shared" si="3"/>
        <v>54.238709677419358</v>
      </c>
      <c r="U85" s="100">
        <f t="shared" si="3"/>
        <v>52.183870967741939</v>
      </c>
      <c r="V85" s="100">
        <f t="shared" si="3"/>
        <v>50.229032258064514</v>
      </c>
      <c r="W85" s="100">
        <f t="shared" si="3"/>
        <v>48.296774193548387</v>
      </c>
      <c r="X85" s="100">
        <f t="shared" si="3"/>
        <v>46.345161290322579</v>
      </c>
      <c r="Y85" s="100">
        <f t="shared" si="3"/>
        <v>45.203225806451613</v>
      </c>
      <c r="Z85" s="100">
        <f t="shared" si="3"/>
        <v>44.093548387096774</v>
      </c>
      <c r="AA85" s="100">
        <f t="shared" si="3"/>
        <v>42.974193548387099</v>
      </c>
      <c r="AB85" s="79"/>
      <c r="AC85" s="79"/>
      <c r="AD85" s="79"/>
      <c r="AE85" s="79"/>
      <c r="AF85" s="70"/>
      <c r="AG85" s="70"/>
      <c r="AH85" s="70"/>
      <c r="AI85" s="70"/>
      <c r="AJ85" s="70"/>
      <c r="AK85" s="70"/>
    </row>
    <row r="86" spans="1:37" s="119" customFormat="1">
      <c r="A86" s="116"/>
      <c r="B86" s="59"/>
      <c r="C86" s="97" t="s">
        <v>83</v>
      </c>
      <c r="D86" s="100">
        <f t="shared" si="3"/>
        <v>29.056666666666668</v>
      </c>
      <c r="E86" s="100">
        <f t="shared" si="3"/>
        <v>28.856666666666669</v>
      </c>
      <c r="F86" s="100">
        <f t="shared" si="3"/>
        <v>28.63</v>
      </c>
      <c r="G86" s="100">
        <f t="shared" si="3"/>
        <v>28.383333333333333</v>
      </c>
      <c r="H86" s="100">
        <f t="shared" si="3"/>
        <v>28.11</v>
      </c>
      <c r="I86" s="100">
        <f t="shared" si="3"/>
        <v>27.84333333333333</v>
      </c>
      <c r="J86" s="100">
        <f t="shared" si="3"/>
        <v>28.453333333333333</v>
      </c>
      <c r="K86" s="100">
        <f t="shared" si="3"/>
        <v>29.12</v>
      </c>
      <c r="L86" s="100">
        <f t="shared" si="3"/>
        <v>29.773333333333333</v>
      </c>
      <c r="M86" s="100">
        <f t="shared" si="3"/>
        <v>31.866666666666667</v>
      </c>
      <c r="N86" s="100">
        <f t="shared" si="3"/>
        <v>33.943333333333335</v>
      </c>
      <c r="O86" s="100">
        <f t="shared" si="3"/>
        <v>36.033333333333331</v>
      </c>
      <c r="P86" s="100">
        <f t="shared" si="3"/>
        <v>36.903333333333329</v>
      </c>
      <c r="Q86" s="100">
        <f t="shared" si="3"/>
        <v>37.773333333333333</v>
      </c>
      <c r="R86" s="100">
        <f t="shared" si="3"/>
        <v>38.636666666666663</v>
      </c>
      <c r="S86" s="100">
        <f t="shared" ref="E86:AA87" si="4">S$11*S54</f>
        <v>36.67</v>
      </c>
      <c r="T86" s="100">
        <f t="shared" si="4"/>
        <v>34.68</v>
      </c>
      <c r="U86" s="100">
        <f t="shared" si="4"/>
        <v>32.706666666666671</v>
      </c>
      <c r="V86" s="100">
        <f t="shared" si="4"/>
        <v>31.776666666666664</v>
      </c>
      <c r="W86" s="100">
        <f t="shared" si="4"/>
        <v>30.92</v>
      </c>
      <c r="X86" s="100">
        <f t="shared" si="4"/>
        <v>30.033333333333335</v>
      </c>
      <c r="Y86" s="100">
        <f t="shared" si="4"/>
        <v>29.556666666666668</v>
      </c>
      <c r="Z86" s="100">
        <f t="shared" si="4"/>
        <v>29.066666666666666</v>
      </c>
      <c r="AA86" s="100">
        <f t="shared" si="4"/>
        <v>28.576666666666664</v>
      </c>
      <c r="AB86" s="79"/>
      <c r="AC86" s="79"/>
      <c r="AD86" s="79"/>
      <c r="AE86" s="79"/>
      <c r="AF86" s="70"/>
      <c r="AG86" s="70"/>
      <c r="AH86" s="70"/>
      <c r="AI86" s="70"/>
      <c r="AJ86" s="70"/>
      <c r="AK86" s="70"/>
    </row>
    <row r="87" spans="1:37" s="119" customFormat="1">
      <c r="A87" s="116"/>
      <c r="B87" s="59"/>
      <c r="C87" s="97" t="s">
        <v>84</v>
      </c>
      <c r="D87" s="100">
        <f t="shared" ref="D87" si="5">D$11*D55</f>
        <v>12.806451612903226</v>
      </c>
      <c r="E87" s="100">
        <f t="shared" si="4"/>
        <v>12.403225806451612</v>
      </c>
      <c r="F87" s="100">
        <f t="shared" si="4"/>
        <v>12.290322580645162</v>
      </c>
      <c r="G87" s="100">
        <f t="shared" si="4"/>
        <v>12.161290322580646</v>
      </c>
      <c r="H87" s="100">
        <f t="shared" si="4"/>
        <v>12.238709677419354</v>
      </c>
      <c r="I87" s="100">
        <f t="shared" si="4"/>
        <v>12.35483870967742</v>
      </c>
      <c r="J87" s="100">
        <f t="shared" si="4"/>
        <v>12.13225806451613</v>
      </c>
      <c r="K87" s="100">
        <f t="shared" si="4"/>
        <v>12.341935483870968</v>
      </c>
      <c r="L87" s="100">
        <f t="shared" si="4"/>
        <v>13.225806451612904</v>
      </c>
      <c r="M87" s="100">
        <f t="shared" si="4"/>
        <v>15.661290322580646</v>
      </c>
      <c r="N87" s="100">
        <f t="shared" si="4"/>
        <v>17.487096774193549</v>
      </c>
      <c r="O87" s="100">
        <f t="shared" si="4"/>
        <v>18.622580645161289</v>
      </c>
      <c r="P87" s="100">
        <f t="shared" si="4"/>
        <v>19.906451612903226</v>
      </c>
      <c r="Q87" s="100">
        <f t="shared" si="4"/>
        <v>20.545161290322579</v>
      </c>
      <c r="R87" s="100">
        <f t="shared" si="4"/>
        <v>20.454838709677421</v>
      </c>
      <c r="S87" s="100">
        <f t="shared" si="4"/>
        <v>19.477419354838709</v>
      </c>
      <c r="T87" s="100">
        <f>T$11*T55</f>
        <v>17.63225806451613</v>
      </c>
      <c r="U87" s="100">
        <f>U$11*U55</f>
        <v>15.80967741935484</v>
      </c>
      <c r="V87" s="100">
        <f t="shared" si="4"/>
        <v>14.729032258064517</v>
      </c>
      <c r="W87" s="100">
        <f t="shared" si="4"/>
        <v>14.093548387096773</v>
      </c>
      <c r="X87" s="100">
        <f t="shared" si="4"/>
        <v>13.564516129032258</v>
      </c>
      <c r="Y87" s="100">
        <f t="shared" si="4"/>
        <v>13.054838709677419</v>
      </c>
      <c r="Z87" s="100">
        <f t="shared" si="4"/>
        <v>12.432258064516128</v>
      </c>
      <c r="AA87" s="100">
        <f t="shared" si="4"/>
        <v>12.048387096774194</v>
      </c>
      <c r="AB87" s="79"/>
      <c r="AC87" s="79"/>
      <c r="AD87" s="79"/>
      <c r="AE87" s="79"/>
      <c r="AF87" s="70"/>
      <c r="AG87" s="70"/>
      <c r="AH87" s="70"/>
      <c r="AI87" s="70"/>
      <c r="AJ87" s="70"/>
      <c r="AK87" s="70"/>
    </row>
    <row r="88" spans="1:37" s="119" customFormat="1">
      <c r="A88" s="116"/>
      <c r="B88" s="59"/>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79"/>
      <c r="AC88" s="79"/>
      <c r="AD88" s="79"/>
      <c r="AE88" s="79"/>
      <c r="AF88" s="70"/>
      <c r="AG88" s="70"/>
      <c r="AH88" s="70"/>
      <c r="AI88" s="70"/>
      <c r="AJ88" s="70"/>
      <c r="AK88" s="70"/>
    </row>
    <row r="89" spans="1:37" s="119" customFormat="1" ht="18">
      <c r="A89" s="116"/>
      <c r="B89" s="59"/>
      <c r="C89" s="96" t="s">
        <v>87</v>
      </c>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0"/>
      <c r="AG89" s="70"/>
      <c r="AH89" s="70"/>
      <c r="AI89" s="70"/>
      <c r="AJ89" s="70"/>
      <c r="AK89" s="70"/>
    </row>
    <row r="90" spans="1:37" s="119" customFormat="1">
      <c r="A90" s="116"/>
      <c r="B90" s="59"/>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79"/>
      <c r="AC90" s="79"/>
      <c r="AD90" s="79"/>
      <c r="AE90" s="79"/>
      <c r="AF90" s="70"/>
      <c r="AG90" s="70"/>
      <c r="AH90" s="70"/>
      <c r="AI90" s="70"/>
      <c r="AJ90" s="70"/>
      <c r="AK90" s="70"/>
    </row>
    <row r="91" spans="1:37" s="119" customFormat="1" ht="15.75" thickBot="1">
      <c r="A91" s="116"/>
      <c r="B91" s="59"/>
      <c r="C91" s="98" t="s">
        <v>72</v>
      </c>
      <c r="D91" s="98">
        <v>0</v>
      </c>
      <c r="E91" s="98">
        <v>1</v>
      </c>
      <c r="F91" s="98">
        <v>2</v>
      </c>
      <c r="G91" s="98">
        <v>3</v>
      </c>
      <c r="H91" s="98">
        <v>4</v>
      </c>
      <c r="I91" s="98">
        <v>5</v>
      </c>
      <c r="J91" s="98">
        <v>6</v>
      </c>
      <c r="K91" s="98">
        <v>7</v>
      </c>
      <c r="L91" s="98">
        <v>8</v>
      </c>
      <c r="M91" s="98">
        <v>9</v>
      </c>
      <c r="N91" s="98">
        <v>10</v>
      </c>
      <c r="O91" s="98">
        <v>11</v>
      </c>
      <c r="P91" s="98">
        <v>12</v>
      </c>
      <c r="Q91" s="98">
        <v>13</v>
      </c>
      <c r="R91" s="98">
        <v>14</v>
      </c>
      <c r="S91" s="98">
        <v>15</v>
      </c>
      <c r="T91" s="98">
        <v>16</v>
      </c>
      <c r="U91" s="98">
        <v>17</v>
      </c>
      <c r="V91" s="98">
        <v>18</v>
      </c>
      <c r="W91" s="98">
        <v>19</v>
      </c>
      <c r="X91" s="98">
        <v>20</v>
      </c>
      <c r="Y91" s="98">
        <v>21</v>
      </c>
      <c r="Z91" s="98">
        <v>22</v>
      </c>
      <c r="AA91" s="98">
        <v>23</v>
      </c>
      <c r="AB91" s="79"/>
      <c r="AC91" s="79"/>
      <c r="AD91" s="79"/>
      <c r="AE91" s="79"/>
      <c r="AF91" s="70"/>
      <c r="AG91" s="70"/>
      <c r="AH91" s="70"/>
      <c r="AI91" s="70"/>
      <c r="AJ91" s="70"/>
      <c r="AK91" s="70"/>
    </row>
    <row r="92" spans="1:37" s="119" customFormat="1">
      <c r="A92" s="116"/>
      <c r="B92" s="59"/>
      <c r="C92" s="97" t="s">
        <v>73</v>
      </c>
      <c r="D92" s="100">
        <f t="shared" ref="D92:AA102" si="6">D$12*D44</f>
        <v>4.3516129032258064</v>
      </c>
      <c r="E92" s="100">
        <f t="shared" si="6"/>
        <v>4.0999999999999996</v>
      </c>
      <c r="F92" s="100">
        <f t="shared" si="6"/>
        <v>3.9064516129032256</v>
      </c>
      <c r="G92" s="100">
        <f t="shared" si="6"/>
        <v>3.5483870967741935</v>
      </c>
      <c r="H92" s="100">
        <f t="shared" si="6"/>
        <v>3.5064516129032257</v>
      </c>
      <c r="I92" s="100">
        <f t="shared" si="6"/>
        <v>3.5870967741935487</v>
      </c>
      <c r="J92" s="100">
        <f t="shared" si="6"/>
        <v>3.1387096774193548</v>
      </c>
      <c r="K92" s="100">
        <f t="shared" si="6"/>
        <v>2.6741935483870969</v>
      </c>
      <c r="L92" s="100">
        <f t="shared" si="6"/>
        <v>3.725806451612903</v>
      </c>
      <c r="M92" s="100">
        <f t="shared" si="6"/>
        <v>6.806451612903226</v>
      </c>
      <c r="N92" s="100">
        <f t="shared" si="6"/>
        <v>9.870967741935484</v>
      </c>
      <c r="O92" s="100">
        <f t="shared" si="6"/>
        <v>11.616129032258065</v>
      </c>
      <c r="P92" s="100">
        <f t="shared" si="6"/>
        <v>13.512903225806451</v>
      </c>
      <c r="Q92" s="100">
        <f t="shared" si="6"/>
        <v>13.970967741935485</v>
      </c>
      <c r="R92" s="100">
        <f t="shared" si="6"/>
        <v>14.432258064516128</v>
      </c>
      <c r="S92" s="100">
        <f t="shared" si="6"/>
        <v>13.993548387096775</v>
      </c>
      <c r="T92" s="100">
        <f t="shared" si="6"/>
        <v>12.129032258064516</v>
      </c>
      <c r="U92" s="100">
        <f t="shared" si="6"/>
        <v>9.935483870967742</v>
      </c>
      <c r="V92" s="100">
        <f t="shared" si="6"/>
        <v>8.0967741935483879</v>
      </c>
      <c r="W92" s="100">
        <f t="shared" si="6"/>
        <v>7.0096774193548388</v>
      </c>
      <c r="X92" s="100">
        <f t="shared" si="6"/>
        <v>6.3096774193548386</v>
      </c>
      <c r="Y92" s="100">
        <f t="shared" si="6"/>
        <v>5.4903225806451612</v>
      </c>
      <c r="Z92" s="100">
        <f t="shared" si="6"/>
        <v>4.9225806451612906</v>
      </c>
      <c r="AA92" s="100">
        <f t="shared" si="6"/>
        <v>4.6580645161290324</v>
      </c>
      <c r="AB92" s="79"/>
      <c r="AC92" s="79"/>
      <c r="AD92" s="79"/>
      <c r="AE92" s="79"/>
      <c r="AF92" s="70"/>
      <c r="AG92" s="70"/>
      <c r="AH92" s="70"/>
      <c r="AI92" s="70"/>
      <c r="AJ92" s="70"/>
      <c r="AK92" s="70"/>
    </row>
    <row r="93" spans="1:37" s="119" customFormat="1">
      <c r="A93" s="116"/>
      <c r="B93" s="59"/>
      <c r="C93" s="97" t="s">
        <v>74</v>
      </c>
      <c r="D93" s="100">
        <f t="shared" si="6"/>
        <v>9.4857142857142858</v>
      </c>
      <c r="E93" s="100">
        <f t="shared" si="6"/>
        <v>8.9</v>
      </c>
      <c r="F93" s="100">
        <f t="shared" si="6"/>
        <v>8.2607142857142861</v>
      </c>
      <c r="G93" s="100">
        <f t="shared" si="6"/>
        <v>7.4642857142857144</v>
      </c>
      <c r="H93" s="100">
        <f t="shared" si="6"/>
        <v>6.6714285714285717</v>
      </c>
      <c r="I93" s="100">
        <f t="shared" si="6"/>
        <v>5.8964285714285714</v>
      </c>
      <c r="J93" s="100">
        <f t="shared" si="6"/>
        <v>6.6571428571428575</v>
      </c>
      <c r="K93" s="100">
        <f t="shared" si="6"/>
        <v>7.4</v>
      </c>
      <c r="L93" s="100">
        <f t="shared" si="6"/>
        <v>8.1785714285714288</v>
      </c>
      <c r="M93" s="100">
        <f t="shared" si="6"/>
        <v>11.464285714285714</v>
      </c>
      <c r="N93" s="100">
        <f t="shared" si="6"/>
        <v>14.74642857142857</v>
      </c>
      <c r="O93" s="100">
        <f t="shared" si="6"/>
        <v>18.042857142857141</v>
      </c>
      <c r="P93" s="100">
        <f t="shared" si="6"/>
        <v>19.489285714285717</v>
      </c>
      <c r="Q93" s="100">
        <f t="shared" si="6"/>
        <v>20.889285714285712</v>
      </c>
      <c r="R93" s="100">
        <f t="shared" si="6"/>
        <v>22.357142857142858</v>
      </c>
      <c r="S93" s="100">
        <f t="shared" si="6"/>
        <v>21.296428571428571</v>
      </c>
      <c r="T93" s="100">
        <f t="shared" si="6"/>
        <v>20.2</v>
      </c>
      <c r="U93" s="100">
        <f t="shared" si="6"/>
        <v>19.146428571428572</v>
      </c>
      <c r="V93" s="100">
        <f t="shared" si="6"/>
        <v>17.3</v>
      </c>
      <c r="W93" s="100">
        <f t="shared" si="6"/>
        <v>15.521428571428572</v>
      </c>
      <c r="X93" s="100">
        <f t="shared" si="6"/>
        <v>13.725</v>
      </c>
      <c r="Y93" s="100">
        <f t="shared" si="6"/>
        <v>12.6</v>
      </c>
      <c r="Z93" s="100">
        <f t="shared" si="6"/>
        <v>11.49642857142857</v>
      </c>
      <c r="AA93" s="100">
        <f t="shared" si="6"/>
        <v>10.410714285714286</v>
      </c>
      <c r="AB93" s="79"/>
      <c r="AC93" s="79"/>
      <c r="AD93" s="79"/>
      <c r="AE93" s="79"/>
      <c r="AF93" s="70"/>
      <c r="AG93" s="70"/>
      <c r="AH93" s="70"/>
      <c r="AI93" s="70"/>
      <c r="AJ93" s="70"/>
      <c r="AK93" s="70"/>
    </row>
    <row r="94" spans="1:37" s="119" customFormat="1">
      <c r="A94" s="116"/>
      <c r="B94" s="59"/>
      <c r="C94" s="97" t="s">
        <v>75</v>
      </c>
      <c r="D94" s="100">
        <f t="shared" si="6"/>
        <v>20.545161290322579</v>
      </c>
      <c r="E94" s="100">
        <f t="shared" si="6"/>
        <v>20.048387096774192</v>
      </c>
      <c r="F94" s="100">
        <f t="shared" si="6"/>
        <v>19.522580645161291</v>
      </c>
      <c r="G94" s="100">
        <f t="shared" si="6"/>
        <v>19.370967741935484</v>
      </c>
      <c r="H94" s="100">
        <f t="shared" si="6"/>
        <v>19.216129032258067</v>
      </c>
      <c r="I94" s="100">
        <f t="shared" si="6"/>
        <v>19.051612903225806</v>
      </c>
      <c r="J94" s="100">
        <f t="shared" si="6"/>
        <v>20.35483870967742</v>
      </c>
      <c r="K94" s="100">
        <f t="shared" si="6"/>
        <v>21.712903225806453</v>
      </c>
      <c r="L94" s="100">
        <f t="shared" si="6"/>
        <v>23.061290322580643</v>
      </c>
      <c r="M94" s="100">
        <f t="shared" si="6"/>
        <v>25.158064516129031</v>
      </c>
      <c r="N94" s="100">
        <f t="shared" si="6"/>
        <v>27.232258064516131</v>
      </c>
      <c r="O94" s="100">
        <f t="shared" si="6"/>
        <v>29.325806451612905</v>
      </c>
      <c r="P94" s="100">
        <f t="shared" si="6"/>
        <v>30.254838709677419</v>
      </c>
      <c r="Q94" s="100">
        <f t="shared" si="6"/>
        <v>31.167741935483871</v>
      </c>
      <c r="R94" s="100">
        <f t="shared" si="6"/>
        <v>32.106451612903221</v>
      </c>
      <c r="S94" s="100">
        <f t="shared" si="6"/>
        <v>31.296774193548387</v>
      </c>
      <c r="T94" s="100">
        <f t="shared" si="6"/>
        <v>30.509677419354837</v>
      </c>
      <c r="U94" s="100">
        <f t="shared" si="6"/>
        <v>29.712903225806453</v>
      </c>
      <c r="V94" s="100">
        <f t="shared" si="6"/>
        <v>28.180645161290322</v>
      </c>
      <c r="W94" s="100">
        <f t="shared" si="6"/>
        <v>26.664516129032258</v>
      </c>
      <c r="X94" s="100">
        <f t="shared" si="6"/>
        <v>25.167741935483871</v>
      </c>
      <c r="Y94" s="100">
        <f t="shared" si="6"/>
        <v>24.151612903225807</v>
      </c>
      <c r="Z94" s="100">
        <f t="shared" si="6"/>
        <v>23.129032258064516</v>
      </c>
      <c r="AA94" s="100">
        <f t="shared" si="6"/>
        <v>22.138709677419353</v>
      </c>
      <c r="AB94" s="79"/>
      <c r="AC94" s="79"/>
      <c r="AD94" s="79"/>
      <c r="AE94" s="79"/>
      <c r="AF94" s="70"/>
      <c r="AG94" s="70"/>
      <c r="AH94" s="70"/>
      <c r="AI94" s="70"/>
      <c r="AJ94" s="70"/>
      <c r="AK94" s="70"/>
    </row>
    <row r="95" spans="1:37" s="119" customFormat="1">
      <c r="A95" s="116"/>
      <c r="B95" s="59"/>
      <c r="C95" s="97" t="s">
        <v>76</v>
      </c>
      <c r="D95" s="100">
        <f t="shared" si="6"/>
        <v>38</v>
      </c>
      <c r="E95" s="100">
        <f t="shared" si="6"/>
        <v>37.296666666666667</v>
      </c>
      <c r="F95" s="100">
        <f t="shared" si="6"/>
        <v>36.56666666666667</v>
      </c>
      <c r="G95" s="100">
        <f t="shared" si="6"/>
        <v>36.113333333333337</v>
      </c>
      <c r="H95" s="100">
        <f t="shared" si="6"/>
        <v>35.703333333333333</v>
      </c>
      <c r="I95" s="100">
        <f t="shared" si="6"/>
        <v>35.256666666666668</v>
      </c>
      <c r="J95" s="100">
        <f t="shared" si="6"/>
        <v>38.31333333333334</v>
      </c>
      <c r="K95" s="100">
        <f t="shared" si="6"/>
        <v>41.39</v>
      </c>
      <c r="L95" s="100">
        <f t="shared" si="6"/>
        <v>44.463333333333338</v>
      </c>
      <c r="M95" s="100">
        <f t="shared" si="6"/>
        <v>46.633333333333333</v>
      </c>
      <c r="N95" s="100">
        <f t="shared" si="6"/>
        <v>48.77</v>
      </c>
      <c r="O95" s="100">
        <f t="shared" si="6"/>
        <v>50.94</v>
      </c>
      <c r="P95" s="100">
        <f t="shared" si="6"/>
        <v>51.613333333333337</v>
      </c>
      <c r="Q95" s="100">
        <f t="shared" si="6"/>
        <v>52.27</v>
      </c>
      <c r="R95" s="100">
        <f t="shared" si="6"/>
        <v>52.93</v>
      </c>
      <c r="S95" s="100">
        <f t="shared" si="6"/>
        <v>52.31666666666667</v>
      </c>
      <c r="T95" s="100">
        <f t="shared" si="6"/>
        <v>51.733333333333334</v>
      </c>
      <c r="U95" s="100">
        <f t="shared" si="6"/>
        <v>51.136666666666663</v>
      </c>
      <c r="V95" s="100">
        <f t="shared" si="6"/>
        <v>48.27</v>
      </c>
      <c r="W95" s="100">
        <f t="shared" si="6"/>
        <v>45.43333333333333</v>
      </c>
      <c r="X95" s="100">
        <f t="shared" si="6"/>
        <v>42.67</v>
      </c>
      <c r="Y95" s="100">
        <f t="shared" si="6"/>
        <v>41.43666666666666</v>
      </c>
      <c r="Z95" s="100">
        <f t="shared" si="6"/>
        <v>40.286666666666662</v>
      </c>
      <c r="AA95" s="100">
        <f t="shared" si="6"/>
        <v>39.076666666666668</v>
      </c>
      <c r="AB95" s="79"/>
      <c r="AC95" s="79"/>
      <c r="AD95" s="79"/>
      <c r="AE95" s="79"/>
      <c r="AF95" s="70"/>
      <c r="AG95" s="70"/>
      <c r="AH95" s="70"/>
      <c r="AI95" s="70"/>
      <c r="AJ95" s="70"/>
      <c r="AK95" s="70"/>
    </row>
    <row r="96" spans="1:37" s="119" customFormat="1">
      <c r="A96" s="116"/>
      <c r="B96" s="59"/>
      <c r="C96" s="97" t="s">
        <v>77</v>
      </c>
      <c r="D96" s="100">
        <f t="shared" si="6"/>
        <v>51.332258064516125</v>
      </c>
      <c r="E96" s="100">
        <f t="shared" si="6"/>
        <v>50.49677419354839</v>
      </c>
      <c r="F96" s="100">
        <f t="shared" si="6"/>
        <v>49.62580645161291</v>
      </c>
      <c r="G96" s="100">
        <f t="shared" si="6"/>
        <v>49.596774193548384</v>
      </c>
      <c r="H96" s="100">
        <f t="shared" si="6"/>
        <v>49.548387096774192</v>
      </c>
      <c r="I96" s="100">
        <f t="shared" si="6"/>
        <v>49.50322580645161</v>
      </c>
      <c r="J96" s="100">
        <f t="shared" si="6"/>
        <v>52.593548387096774</v>
      </c>
      <c r="K96" s="100">
        <f t="shared" si="6"/>
        <v>55.654838709677421</v>
      </c>
      <c r="L96" s="100">
        <f t="shared" si="6"/>
        <v>58.732258064516131</v>
      </c>
      <c r="M96" s="100">
        <f t="shared" si="6"/>
        <v>60.7</v>
      </c>
      <c r="N96" s="100">
        <f t="shared" si="6"/>
        <v>62.62580645161291</v>
      </c>
      <c r="O96" s="100">
        <f t="shared" si="6"/>
        <v>64.596774193548384</v>
      </c>
      <c r="P96" s="100">
        <f t="shared" si="6"/>
        <v>65.303225806451621</v>
      </c>
      <c r="Q96" s="100">
        <f t="shared" si="6"/>
        <v>66.019354838709674</v>
      </c>
      <c r="R96" s="100">
        <f t="shared" si="6"/>
        <v>66.725806451612897</v>
      </c>
      <c r="S96" s="100">
        <f t="shared" si="6"/>
        <v>65.858064516129033</v>
      </c>
      <c r="T96" s="100">
        <f t="shared" si="6"/>
        <v>65.00322580645161</v>
      </c>
      <c r="U96" s="100">
        <f t="shared" si="6"/>
        <v>64.132258064516122</v>
      </c>
      <c r="V96" s="100">
        <f t="shared" si="6"/>
        <v>61.62903225806452</v>
      </c>
      <c r="W96" s="100">
        <f t="shared" si="6"/>
        <v>59.116129032258058</v>
      </c>
      <c r="X96" s="100">
        <f t="shared" si="6"/>
        <v>56.687096774193549</v>
      </c>
      <c r="Y96" s="100">
        <f t="shared" si="6"/>
        <v>55.254838709677422</v>
      </c>
      <c r="Z96" s="100">
        <f t="shared" si="6"/>
        <v>53.803225806451614</v>
      </c>
      <c r="AA96" s="100">
        <f t="shared" si="6"/>
        <v>52.390322580645162</v>
      </c>
      <c r="AB96" s="79"/>
      <c r="AC96" s="79"/>
      <c r="AD96" s="79"/>
      <c r="AE96" s="79"/>
      <c r="AF96" s="70"/>
      <c r="AG96" s="70"/>
      <c r="AH96" s="70"/>
      <c r="AI96" s="70"/>
      <c r="AJ96" s="70"/>
      <c r="AK96" s="70"/>
    </row>
    <row r="97" spans="1:37" s="119" customFormat="1">
      <c r="A97" s="116"/>
      <c r="B97" s="59"/>
      <c r="C97" s="97" t="s">
        <v>78</v>
      </c>
      <c r="D97" s="100">
        <f t="shared" si="6"/>
        <v>57.6</v>
      </c>
      <c r="E97" s="100">
        <f t="shared" si="6"/>
        <v>56.493333333333332</v>
      </c>
      <c r="F97" s="100">
        <f t="shared" si="6"/>
        <v>55.446666666666673</v>
      </c>
      <c r="G97" s="100">
        <f t="shared" si="6"/>
        <v>55.9</v>
      </c>
      <c r="H97" s="100">
        <f t="shared" si="6"/>
        <v>56.336666666666666</v>
      </c>
      <c r="I97" s="100">
        <f t="shared" si="6"/>
        <v>56.77</v>
      </c>
      <c r="J97" s="100">
        <f t="shared" si="6"/>
        <v>60.073333333333338</v>
      </c>
      <c r="K97" s="100">
        <f t="shared" si="6"/>
        <v>63.33</v>
      </c>
      <c r="L97" s="100">
        <f t="shared" si="6"/>
        <v>66.61666666666666</v>
      </c>
      <c r="M97" s="100">
        <f t="shared" si="6"/>
        <v>68.146666666666675</v>
      </c>
      <c r="N97" s="100">
        <f t="shared" si="6"/>
        <v>69.676666666666677</v>
      </c>
      <c r="O97" s="100">
        <f t="shared" si="6"/>
        <v>71.239999999999995</v>
      </c>
      <c r="P97" s="100">
        <f t="shared" si="6"/>
        <v>72.25333333333333</v>
      </c>
      <c r="Q97" s="100">
        <f t="shared" si="6"/>
        <v>73.266666666666666</v>
      </c>
      <c r="R97" s="100">
        <f t="shared" si="6"/>
        <v>74.276666666666671</v>
      </c>
      <c r="S97" s="100">
        <f t="shared" si="6"/>
        <v>73.290000000000006</v>
      </c>
      <c r="T97" s="100">
        <f t="shared" si="6"/>
        <v>72.33</v>
      </c>
      <c r="U97" s="100">
        <f t="shared" si="6"/>
        <v>71.343333333333334</v>
      </c>
      <c r="V97" s="100">
        <f t="shared" si="6"/>
        <v>68.91</v>
      </c>
      <c r="W97" s="100">
        <f t="shared" si="6"/>
        <v>66.546666666666667</v>
      </c>
      <c r="X97" s="100">
        <f t="shared" si="6"/>
        <v>64.14</v>
      </c>
      <c r="Y97" s="100">
        <f t="shared" si="6"/>
        <v>62.406666666666666</v>
      </c>
      <c r="Z97" s="100">
        <f t="shared" si="6"/>
        <v>60.69</v>
      </c>
      <c r="AA97" s="100">
        <f t="shared" si="6"/>
        <v>58.976666666666667</v>
      </c>
      <c r="AB97" s="79"/>
      <c r="AC97" s="79"/>
      <c r="AD97" s="79"/>
      <c r="AE97" s="79"/>
      <c r="AF97" s="70"/>
      <c r="AG97" s="70"/>
      <c r="AH97" s="70"/>
      <c r="AI97" s="70"/>
      <c r="AJ97" s="70"/>
      <c r="AK97" s="70"/>
    </row>
    <row r="98" spans="1:37" s="119" customFormat="1">
      <c r="A98" s="116"/>
      <c r="B98" s="59"/>
      <c r="C98" s="97" t="s">
        <v>79</v>
      </c>
      <c r="D98" s="100">
        <f t="shared" si="6"/>
        <v>65.103225806451618</v>
      </c>
      <c r="E98" s="100">
        <f t="shared" si="6"/>
        <v>64.261290322580649</v>
      </c>
      <c r="F98" s="100">
        <f t="shared" si="6"/>
        <v>61.71290322580645</v>
      </c>
      <c r="G98" s="100">
        <f t="shared" si="6"/>
        <v>61.79032258064516</v>
      </c>
      <c r="H98" s="100">
        <f t="shared" si="6"/>
        <v>61.883870967741942</v>
      </c>
      <c r="I98" s="100">
        <f t="shared" si="6"/>
        <v>61.958064516129035</v>
      </c>
      <c r="J98" s="100">
        <f t="shared" si="6"/>
        <v>64.57741935483871</v>
      </c>
      <c r="K98" s="100">
        <f t="shared" si="6"/>
        <v>67.229032258064507</v>
      </c>
      <c r="L98" s="100">
        <f t="shared" si="6"/>
        <v>69.870967741935488</v>
      </c>
      <c r="M98" s="100">
        <f t="shared" si="6"/>
        <v>71.722580645161287</v>
      </c>
      <c r="N98" s="100">
        <f t="shared" si="6"/>
        <v>73.558064516129036</v>
      </c>
      <c r="O98" s="100">
        <f t="shared" si="6"/>
        <v>75.41612903225807</v>
      </c>
      <c r="P98" s="100">
        <f t="shared" si="6"/>
        <v>76.293548387096777</v>
      </c>
      <c r="Q98" s="100">
        <f t="shared" si="6"/>
        <v>77.193548387096769</v>
      </c>
      <c r="R98" s="100">
        <f t="shared" si="6"/>
        <v>78.08387096774193</v>
      </c>
      <c r="S98" s="100">
        <f t="shared" si="6"/>
        <v>77.454838709677418</v>
      </c>
      <c r="T98" s="100">
        <f t="shared" si="6"/>
        <v>76.906451612903226</v>
      </c>
      <c r="U98" s="100">
        <f t="shared" si="6"/>
        <v>76.280645161290323</v>
      </c>
      <c r="V98" s="100">
        <f t="shared" si="6"/>
        <v>73.554838709677412</v>
      </c>
      <c r="W98" s="100">
        <f t="shared" si="6"/>
        <v>70.900000000000006</v>
      </c>
      <c r="X98" s="100">
        <f t="shared" si="6"/>
        <v>68.216129032258053</v>
      </c>
      <c r="Y98" s="100">
        <f t="shared" si="6"/>
        <v>66.809677419354841</v>
      </c>
      <c r="Z98" s="100">
        <f t="shared" si="6"/>
        <v>65.332258064516125</v>
      </c>
      <c r="AA98" s="100">
        <f t="shared" si="6"/>
        <v>63.970967741935482</v>
      </c>
      <c r="AB98" s="79"/>
      <c r="AC98" s="79"/>
      <c r="AD98" s="79"/>
      <c r="AE98" s="79"/>
      <c r="AF98" s="70"/>
      <c r="AG98" s="70"/>
      <c r="AH98" s="70"/>
      <c r="AI98" s="70"/>
      <c r="AJ98" s="70"/>
      <c r="AK98" s="70"/>
    </row>
    <row r="99" spans="1:37" s="119" customFormat="1">
      <c r="A99" s="116"/>
      <c r="B99" s="59"/>
      <c r="C99" s="97" t="s">
        <v>80</v>
      </c>
      <c r="D99" s="100">
        <f t="shared" si="6"/>
        <v>60.225806451612904</v>
      </c>
      <c r="E99" s="100">
        <f t="shared" si="6"/>
        <v>59.364516129032253</v>
      </c>
      <c r="F99" s="100">
        <f t="shared" si="6"/>
        <v>60.145161290322584</v>
      </c>
      <c r="G99" s="100">
        <f t="shared" si="6"/>
        <v>59.967741935483872</v>
      </c>
      <c r="H99" s="100">
        <f t="shared" si="6"/>
        <v>59.838709677419352</v>
      </c>
      <c r="I99" s="100">
        <f t="shared" si="6"/>
        <v>59.674193548387102</v>
      </c>
      <c r="J99" s="100">
        <f t="shared" si="6"/>
        <v>62.590322580645157</v>
      </c>
      <c r="K99" s="100">
        <f t="shared" si="6"/>
        <v>65.441935483870964</v>
      </c>
      <c r="L99" s="100">
        <f t="shared" si="6"/>
        <v>68.364516129032268</v>
      </c>
      <c r="M99" s="100">
        <f t="shared" si="6"/>
        <v>70.170967741935485</v>
      </c>
      <c r="N99" s="100">
        <f t="shared" si="6"/>
        <v>71.938709677419354</v>
      </c>
      <c r="O99" s="100">
        <f t="shared" si="6"/>
        <v>73.748387096774181</v>
      </c>
      <c r="P99" s="100">
        <f t="shared" si="6"/>
        <v>74.874193548387098</v>
      </c>
      <c r="Q99" s="100">
        <f t="shared" si="6"/>
        <v>75.935483870967744</v>
      </c>
      <c r="R99" s="100">
        <f t="shared" si="6"/>
        <v>77.07741935483871</v>
      </c>
      <c r="S99" s="100">
        <f t="shared" si="6"/>
        <v>76.409677419354836</v>
      </c>
      <c r="T99" s="100">
        <f t="shared" si="6"/>
        <v>75.712903225806443</v>
      </c>
      <c r="U99" s="100">
        <f t="shared" si="6"/>
        <v>75.041935483870972</v>
      </c>
      <c r="V99" s="100">
        <f t="shared" si="6"/>
        <v>72.50322580645161</v>
      </c>
      <c r="W99" s="100">
        <f t="shared" si="6"/>
        <v>70.016129032258064</v>
      </c>
      <c r="X99" s="100">
        <f t="shared" si="6"/>
        <v>67.532258064516128</v>
      </c>
      <c r="Y99" s="100">
        <f t="shared" si="6"/>
        <v>65.945161290322574</v>
      </c>
      <c r="Z99" s="100">
        <f t="shared" si="6"/>
        <v>64.345161290322579</v>
      </c>
      <c r="AA99" s="100">
        <f t="shared" si="6"/>
        <v>62.770967741935486</v>
      </c>
      <c r="AB99" s="79"/>
      <c r="AC99" s="79"/>
      <c r="AD99" s="79"/>
      <c r="AE99" s="79"/>
      <c r="AF99" s="70"/>
      <c r="AG99" s="70"/>
      <c r="AH99" s="70"/>
      <c r="AI99" s="70"/>
      <c r="AJ99" s="70"/>
      <c r="AK99" s="70"/>
    </row>
    <row r="100" spans="1:37" s="119" customFormat="1">
      <c r="A100" s="116"/>
      <c r="B100" s="59"/>
      <c r="C100" s="97" t="s">
        <v>81</v>
      </c>
      <c r="D100" s="100">
        <f t="shared" si="6"/>
        <v>52.773333333333333</v>
      </c>
      <c r="E100" s="100">
        <f t="shared" si="6"/>
        <v>52.126666666666665</v>
      </c>
      <c r="F100" s="100">
        <f t="shared" si="6"/>
        <v>51.486666666666665</v>
      </c>
      <c r="G100" s="100">
        <f t="shared" si="6"/>
        <v>51.25333333333333</v>
      </c>
      <c r="H100" s="100">
        <f t="shared" si="6"/>
        <v>51.01</v>
      </c>
      <c r="I100" s="100">
        <f t="shared" si="6"/>
        <v>50.766666666666666</v>
      </c>
      <c r="J100" s="100">
        <f t="shared" si="6"/>
        <v>53.123333333333335</v>
      </c>
      <c r="K100" s="100">
        <f t="shared" si="6"/>
        <v>55.41</v>
      </c>
      <c r="L100" s="100">
        <f t="shared" si="6"/>
        <v>57.786666666666662</v>
      </c>
      <c r="M100" s="100">
        <f t="shared" si="6"/>
        <v>60.41</v>
      </c>
      <c r="N100" s="100">
        <f t="shared" si="6"/>
        <v>63.01</v>
      </c>
      <c r="O100" s="100">
        <f t="shared" si="6"/>
        <v>65.63</v>
      </c>
      <c r="P100" s="100">
        <f t="shared" si="6"/>
        <v>66.489999999999995</v>
      </c>
      <c r="Q100" s="100">
        <f t="shared" si="6"/>
        <v>67.28</v>
      </c>
      <c r="R100" s="100">
        <f t="shared" si="6"/>
        <v>68.153333333333336</v>
      </c>
      <c r="S100" s="100">
        <f t="shared" si="6"/>
        <v>66.796666666666667</v>
      </c>
      <c r="T100" s="100">
        <f t="shared" si="6"/>
        <v>65.459999999999994</v>
      </c>
      <c r="U100" s="100">
        <f t="shared" si="6"/>
        <v>64.11</v>
      </c>
      <c r="V100" s="100">
        <f t="shared" si="6"/>
        <v>61.596666666666671</v>
      </c>
      <c r="W100" s="100">
        <f t="shared" si="6"/>
        <v>59.043333333333329</v>
      </c>
      <c r="X100" s="100">
        <f t="shared" si="6"/>
        <v>56.543333333333329</v>
      </c>
      <c r="Y100" s="100">
        <f t="shared" si="6"/>
        <v>55.43</v>
      </c>
      <c r="Z100" s="100">
        <f t="shared" si="6"/>
        <v>54.31</v>
      </c>
      <c r="AA100" s="100">
        <f t="shared" si="6"/>
        <v>53.216666666666669</v>
      </c>
      <c r="AB100" s="79"/>
      <c r="AC100" s="79"/>
      <c r="AD100" s="79"/>
      <c r="AE100" s="79"/>
      <c r="AF100" s="70"/>
      <c r="AG100" s="70"/>
      <c r="AH100" s="70"/>
      <c r="AI100" s="70"/>
      <c r="AJ100" s="70"/>
      <c r="AK100" s="70"/>
    </row>
    <row r="101" spans="1:37" s="119" customFormat="1">
      <c r="A101" s="116"/>
      <c r="B101" s="59"/>
      <c r="C101" s="97" t="s">
        <v>82</v>
      </c>
      <c r="D101" s="100">
        <f t="shared" si="6"/>
        <v>41.822580645161288</v>
      </c>
      <c r="E101" s="100">
        <f t="shared" si="6"/>
        <v>40.70967741935484</v>
      </c>
      <c r="F101" s="100">
        <f t="shared" si="6"/>
        <v>39.62580645161291</v>
      </c>
      <c r="G101" s="100">
        <f t="shared" si="6"/>
        <v>39.277419354838706</v>
      </c>
      <c r="H101" s="100">
        <f t="shared" si="6"/>
        <v>38.961290322580645</v>
      </c>
      <c r="I101" s="100">
        <f t="shared" si="6"/>
        <v>38.558064516129029</v>
      </c>
      <c r="J101" s="100">
        <f t="shared" si="6"/>
        <v>41.116129032258058</v>
      </c>
      <c r="K101" s="100">
        <f t="shared" si="6"/>
        <v>43.754838709677422</v>
      </c>
      <c r="L101" s="100">
        <f t="shared" si="6"/>
        <v>46.41935483870968</v>
      </c>
      <c r="M101" s="100">
        <f t="shared" si="6"/>
        <v>49.187096774193549</v>
      </c>
      <c r="N101" s="100">
        <f t="shared" si="6"/>
        <v>51.993548387096773</v>
      </c>
      <c r="O101" s="100">
        <f t="shared" si="6"/>
        <v>54.770967741935486</v>
      </c>
      <c r="P101" s="100">
        <f t="shared" si="6"/>
        <v>55.932258064516134</v>
      </c>
      <c r="Q101" s="100">
        <f t="shared" si="6"/>
        <v>57.103225806451611</v>
      </c>
      <c r="R101" s="100">
        <f t="shared" si="6"/>
        <v>58.258064516129032</v>
      </c>
      <c r="S101" s="100">
        <f t="shared" si="6"/>
        <v>56.229032258064514</v>
      </c>
      <c r="T101" s="100">
        <f t="shared" si="6"/>
        <v>54.238709677419358</v>
      </c>
      <c r="U101" s="100">
        <f t="shared" si="6"/>
        <v>52.183870967741939</v>
      </c>
      <c r="V101" s="100">
        <f t="shared" si="6"/>
        <v>50.229032258064514</v>
      </c>
      <c r="W101" s="100">
        <f t="shared" si="6"/>
        <v>48.296774193548387</v>
      </c>
      <c r="X101" s="100">
        <f t="shared" si="6"/>
        <v>46.345161290322579</v>
      </c>
      <c r="Y101" s="100">
        <f t="shared" si="6"/>
        <v>45.203225806451613</v>
      </c>
      <c r="Z101" s="100">
        <f t="shared" si="6"/>
        <v>44.093548387096774</v>
      </c>
      <c r="AA101" s="100">
        <f t="shared" si="6"/>
        <v>42.974193548387099</v>
      </c>
      <c r="AB101" s="79"/>
      <c r="AC101" s="79"/>
      <c r="AD101" s="79"/>
      <c r="AE101" s="79"/>
      <c r="AF101" s="70"/>
      <c r="AG101" s="70"/>
      <c r="AH101" s="70"/>
      <c r="AI101" s="70"/>
      <c r="AJ101" s="70"/>
      <c r="AK101" s="70"/>
    </row>
    <row r="102" spans="1:37" s="119" customFormat="1">
      <c r="A102" s="116"/>
      <c r="B102" s="59"/>
      <c r="C102" s="97" t="s">
        <v>83</v>
      </c>
      <c r="D102" s="100">
        <f t="shared" si="6"/>
        <v>29.056666666666668</v>
      </c>
      <c r="E102" s="100">
        <f t="shared" si="6"/>
        <v>28.856666666666669</v>
      </c>
      <c r="F102" s="100">
        <f t="shared" si="6"/>
        <v>28.63</v>
      </c>
      <c r="G102" s="100">
        <f t="shared" si="6"/>
        <v>28.383333333333333</v>
      </c>
      <c r="H102" s="100">
        <f t="shared" si="6"/>
        <v>28.11</v>
      </c>
      <c r="I102" s="100">
        <f t="shared" si="6"/>
        <v>27.84333333333333</v>
      </c>
      <c r="J102" s="100">
        <f t="shared" si="6"/>
        <v>28.453333333333333</v>
      </c>
      <c r="K102" s="100">
        <f t="shared" si="6"/>
        <v>29.12</v>
      </c>
      <c r="L102" s="100">
        <f t="shared" si="6"/>
        <v>29.773333333333333</v>
      </c>
      <c r="M102" s="100">
        <f t="shared" si="6"/>
        <v>31.866666666666667</v>
      </c>
      <c r="N102" s="100">
        <f t="shared" si="6"/>
        <v>33.943333333333335</v>
      </c>
      <c r="O102" s="100">
        <f t="shared" si="6"/>
        <v>36.033333333333331</v>
      </c>
      <c r="P102" s="100">
        <f t="shared" si="6"/>
        <v>36.903333333333329</v>
      </c>
      <c r="Q102" s="100">
        <f t="shared" si="6"/>
        <v>37.773333333333333</v>
      </c>
      <c r="R102" s="100">
        <f t="shared" si="6"/>
        <v>38.636666666666663</v>
      </c>
      <c r="S102" s="100">
        <f t="shared" ref="E102:AA103" si="7">S$12*S54</f>
        <v>36.67</v>
      </c>
      <c r="T102" s="100">
        <f t="shared" si="7"/>
        <v>34.68</v>
      </c>
      <c r="U102" s="100">
        <f t="shared" si="7"/>
        <v>32.706666666666671</v>
      </c>
      <c r="V102" s="100">
        <f t="shared" si="7"/>
        <v>31.776666666666664</v>
      </c>
      <c r="W102" s="100">
        <f t="shared" si="7"/>
        <v>30.92</v>
      </c>
      <c r="X102" s="100">
        <f t="shared" si="7"/>
        <v>30.033333333333335</v>
      </c>
      <c r="Y102" s="100">
        <f t="shared" si="7"/>
        <v>29.556666666666668</v>
      </c>
      <c r="Z102" s="100">
        <f t="shared" si="7"/>
        <v>29.066666666666666</v>
      </c>
      <c r="AA102" s="100">
        <f t="shared" si="7"/>
        <v>28.576666666666664</v>
      </c>
      <c r="AB102" s="79"/>
      <c r="AC102" s="79"/>
      <c r="AD102" s="79"/>
      <c r="AE102" s="79"/>
      <c r="AF102" s="70"/>
      <c r="AG102" s="70"/>
      <c r="AH102" s="70"/>
      <c r="AI102" s="70"/>
      <c r="AJ102" s="70"/>
      <c r="AK102" s="70"/>
    </row>
    <row r="103" spans="1:37" s="119" customFormat="1">
      <c r="A103" s="116"/>
      <c r="B103" s="59"/>
      <c r="C103" s="97" t="s">
        <v>84</v>
      </c>
      <c r="D103" s="100">
        <f t="shared" ref="D103" si="8">D$12*D55</f>
        <v>12.806451612903226</v>
      </c>
      <c r="E103" s="100">
        <f t="shared" si="7"/>
        <v>12.403225806451612</v>
      </c>
      <c r="F103" s="100">
        <f t="shared" si="7"/>
        <v>12.290322580645162</v>
      </c>
      <c r="G103" s="100">
        <f t="shared" si="7"/>
        <v>12.161290322580646</v>
      </c>
      <c r="H103" s="100">
        <f t="shared" si="7"/>
        <v>12.238709677419354</v>
      </c>
      <c r="I103" s="100">
        <f t="shared" si="7"/>
        <v>12.35483870967742</v>
      </c>
      <c r="J103" s="100">
        <f t="shared" si="7"/>
        <v>12.13225806451613</v>
      </c>
      <c r="K103" s="100">
        <f t="shared" si="7"/>
        <v>12.341935483870968</v>
      </c>
      <c r="L103" s="100">
        <f t="shared" si="7"/>
        <v>13.225806451612904</v>
      </c>
      <c r="M103" s="100">
        <f t="shared" si="7"/>
        <v>15.661290322580646</v>
      </c>
      <c r="N103" s="100">
        <f t="shared" si="7"/>
        <v>17.487096774193549</v>
      </c>
      <c r="O103" s="100">
        <f t="shared" si="7"/>
        <v>18.622580645161289</v>
      </c>
      <c r="P103" s="100">
        <f t="shared" si="7"/>
        <v>19.906451612903226</v>
      </c>
      <c r="Q103" s="100">
        <f t="shared" si="7"/>
        <v>20.545161290322579</v>
      </c>
      <c r="R103" s="100">
        <f t="shared" si="7"/>
        <v>20.454838709677421</v>
      </c>
      <c r="S103" s="100">
        <f t="shared" si="7"/>
        <v>19.477419354838709</v>
      </c>
      <c r="T103" s="100">
        <f>T$12*T55</f>
        <v>17.63225806451613</v>
      </c>
      <c r="U103" s="100">
        <f>U$12*U55</f>
        <v>15.80967741935484</v>
      </c>
      <c r="V103" s="100">
        <f t="shared" si="7"/>
        <v>14.729032258064517</v>
      </c>
      <c r="W103" s="100">
        <f t="shared" si="7"/>
        <v>14.093548387096773</v>
      </c>
      <c r="X103" s="100">
        <f t="shared" si="7"/>
        <v>13.564516129032258</v>
      </c>
      <c r="Y103" s="100">
        <f t="shared" si="7"/>
        <v>13.054838709677419</v>
      </c>
      <c r="Z103" s="100">
        <f t="shared" si="7"/>
        <v>12.432258064516128</v>
      </c>
      <c r="AA103" s="100">
        <f t="shared" si="7"/>
        <v>12.048387096774194</v>
      </c>
      <c r="AB103" s="79"/>
      <c r="AC103" s="79"/>
      <c r="AD103" s="79"/>
      <c r="AE103" s="79"/>
      <c r="AF103" s="70"/>
      <c r="AG103" s="70"/>
      <c r="AH103" s="70"/>
      <c r="AI103" s="70"/>
      <c r="AJ103" s="70"/>
      <c r="AK103" s="70"/>
    </row>
    <row r="104" spans="1:37" s="119" customFormat="1">
      <c r="A104" s="116"/>
      <c r="B104" s="59"/>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79"/>
      <c r="AC104" s="79"/>
      <c r="AD104" s="79"/>
      <c r="AE104" s="79"/>
      <c r="AF104" s="70"/>
      <c r="AG104" s="70"/>
      <c r="AH104" s="70"/>
      <c r="AI104" s="70"/>
      <c r="AJ104" s="70"/>
      <c r="AK104" s="70"/>
    </row>
    <row r="105" spans="1:37" s="119" customFormat="1">
      <c r="A105" s="116"/>
      <c r="B105" s="59"/>
      <c r="C105" s="101" t="s">
        <v>88</v>
      </c>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79"/>
      <c r="AC105" s="79"/>
      <c r="AD105" s="79"/>
      <c r="AE105" s="79"/>
      <c r="AF105" s="70"/>
      <c r="AG105" s="70"/>
      <c r="AH105" s="70"/>
      <c r="AI105" s="70"/>
      <c r="AJ105" s="70"/>
      <c r="AK105" s="70"/>
    </row>
    <row r="106" spans="1:37" s="119" customFormat="1">
      <c r="A106" s="116"/>
      <c r="B106" s="59"/>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79"/>
      <c r="AC106" s="79"/>
      <c r="AD106" s="79"/>
      <c r="AE106" s="79"/>
      <c r="AF106" s="70"/>
      <c r="AG106" s="70"/>
      <c r="AH106" s="70"/>
      <c r="AI106" s="70"/>
      <c r="AJ106" s="70"/>
      <c r="AK106" s="70"/>
    </row>
    <row r="107" spans="1:37" s="119" customFormat="1" ht="15.75" thickBot="1">
      <c r="A107" s="116"/>
      <c r="B107" s="59"/>
      <c r="C107" s="98"/>
      <c r="D107" s="98">
        <v>0</v>
      </c>
      <c r="E107" s="98">
        <v>1</v>
      </c>
      <c r="F107" s="98">
        <v>2</v>
      </c>
      <c r="G107" s="98">
        <v>3</v>
      </c>
      <c r="H107" s="98">
        <v>4</v>
      </c>
      <c r="I107" s="98">
        <v>5</v>
      </c>
      <c r="J107" s="98">
        <v>6</v>
      </c>
      <c r="K107" s="98">
        <v>7</v>
      </c>
      <c r="L107" s="98">
        <v>8</v>
      </c>
      <c r="M107" s="98">
        <v>9</v>
      </c>
      <c r="N107" s="98">
        <v>10</v>
      </c>
      <c r="O107" s="98">
        <v>11</v>
      </c>
      <c r="P107" s="98">
        <v>12</v>
      </c>
      <c r="Q107" s="98">
        <v>13</v>
      </c>
      <c r="R107" s="98">
        <v>14</v>
      </c>
      <c r="S107" s="98">
        <v>15</v>
      </c>
      <c r="T107" s="98">
        <v>16</v>
      </c>
      <c r="U107" s="98">
        <v>17</v>
      </c>
      <c r="V107" s="98">
        <v>18</v>
      </c>
      <c r="W107" s="98">
        <v>19</v>
      </c>
      <c r="X107" s="98">
        <v>20</v>
      </c>
      <c r="Y107" s="98">
        <v>21</v>
      </c>
      <c r="Z107" s="98">
        <v>22</v>
      </c>
      <c r="AA107" s="98">
        <v>23</v>
      </c>
      <c r="AB107" s="79"/>
      <c r="AC107" s="79"/>
      <c r="AD107" s="79"/>
      <c r="AE107" s="79"/>
      <c r="AF107" s="70"/>
      <c r="AG107" s="70"/>
      <c r="AH107" s="70"/>
      <c r="AI107" s="70"/>
      <c r="AJ107" s="70"/>
      <c r="AK107" s="70"/>
    </row>
    <row r="108" spans="1:37" s="119" customFormat="1">
      <c r="A108" s="116"/>
      <c r="B108" s="59"/>
      <c r="C108" s="97" t="s">
        <v>73</v>
      </c>
      <c r="D108" s="97">
        <f t="shared" ref="D108:AA118" si="9">(D44&gt;=90)+(D44&gt;=85)+(D44&gt;=80)+(D44&gt;=75)+(D44&gt;=70)+(D44&gt;=65)+(D44&gt;=60)+(D44&gt;=55)+(D44&gt;=50)+(D44&gt;=45)+(D44&gt;=40)+(D44&gt;=35)+(D44&gt;=30)+(D44&gt;=25)+(D44&gt;=20)+(D44&gt;=15)+(D44&gt;=10)</f>
        <v>0</v>
      </c>
      <c r="E108" s="97">
        <f t="shared" si="9"/>
        <v>0</v>
      </c>
      <c r="F108" s="97">
        <f t="shared" si="9"/>
        <v>0</v>
      </c>
      <c r="G108" s="97">
        <f t="shared" si="9"/>
        <v>0</v>
      </c>
      <c r="H108" s="97">
        <f t="shared" si="9"/>
        <v>0</v>
      </c>
      <c r="I108" s="97">
        <f t="shared" si="9"/>
        <v>0</v>
      </c>
      <c r="J108" s="97">
        <f t="shared" si="9"/>
        <v>0</v>
      </c>
      <c r="K108" s="97">
        <f t="shared" si="9"/>
        <v>0</v>
      </c>
      <c r="L108" s="97">
        <f t="shared" si="9"/>
        <v>0</v>
      </c>
      <c r="M108" s="97">
        <f t="shared" si="9"/>
        <v>0</v>
      </c>
      <c r="N108" s="97">
        <f t="shared" si="9"/>
        <v>0</v>
      </c>
      <c r="O108" s="97">
        <f t="shared" si="9"/>
        <v>1</v>
      </c>
      <c r="P108" s="97">
        <f t="shared" si="9"/>
        <v>1</v>
      </c>
      <c r="Q108" s="97">
        <f t="shared" si="9"/>
        <v>1</v>
      </c>
      <c r="R108" s="97">
        <f t="shared" si="9"/>
        <v>1</v>
      </c>
      <c r="S108" s="97">
        <f t="shared" si="9"/>
        <v>1</v>
      </c>
      <c r="T108" s="97">
        <f t="shared" si="9"/>
        <v>1</v>
      </c>
      <c r="U108" s="97">
        <f t="shared" si="9"/>
        <v>0</v>
      </c>
      <c r="V108" s="97">
        <f t="shared" si="9"/>
        <v>0</v>
      </c>
      <c r="W108" s="97">
        <f t="shared" si="9"/>
        <v>0</v>
      </c>
      <c r="X108" s="97">
        <f t="shared" si="9"/>
        <v>0</v>
      </c>
      <c r="Y108" s="97">
        <f t="shared" si="9"/>
        <v>0</v>
      </c>
      <c r="Z108" s="97">
        <f t="shared" si="9"/>
        <v>0</v>
      </c>
      <c r="AA108" s="97">
        <f t="shared" si="9"/>
        <v>0</v>
      </c>
      <c r="AB108" s="79"/>
      <c r="AC108" s="79"/>
      <c r="AD108" s="79"/>
      <c r="AE108" s="79"/>
      <c r="AF108" s="70"/>
      <c r="AG108" s="70"/>
      <c r="AH108" s="70"/>
      <c r="AI108" s="70"/>
      <c r="AJ108" s="70"/>
      <c r="AK108" s="70"/>
    </row>
    <row r="109" spans="1:37" s="119" customFormat="1">
      <c r="A109" s="116"/>
      <c r="B109" s="59"/>
      <c r="C109" s="97" t="s">
        <v>74</v>
      </c>
      <c r="D109" s="97">
        <f t="shared" si="9"/>
        <v>0</v>
      </c>
      <c r="E109" s="97">
        <f t="shared" si="9"/>
        <v>0</v>
      </c>
      <c r="F109" s="97">
        <f t="shared" si="9"/>
        <v>0</v>
      </c>
      <c r="G109" s="97">
        <f t="shared" si="9"/>
        <v>0</v>
      </c>
      <c r="H109" s="97">
        <f t="shared" si="9"/>
        <v>0</v>
      </c>
      <c r="I109" s="97">
        <f t="shared" si="9"/>
        <v>0</v>
      </c>
      <c r="J109" s="97">
        <f t="shared" si="9"/>
        <v>0</v>
      </c>
      <c r="K109" s="97">
        <f t="shared" si="9"/>
        <v>0</v>
      </c>
      <c r="L109" s="97">
        <f t="shared" si="9"/>
        <v>0</v>
      </c>
      <c r="M109" s="97">
        <f t="shared" si="9"/>
        <v>1</v>
      </c>
      <c r="N109" s="97">
        <f t="shared" si="9"/>
        <v>1</v>
      </c>
      <c r="O109" s="97">
        <f t="shared" si="9"/>
        <v>2</v>
      </c>
      <c r="P109" s="97">
        <f t="shared" si="9"/>
        <v>2</v>
      </c>
      <c r="Q109" s="97">
        <f t="shared" si="9"/>
        <v>3</v>
      </c>
      <c r="R109" s="97">
        <f t="shared" si="9"/>
        <v>3</v>
      </c>
      <c r="S109" s="97">
        <f t="shared" si="9"/>
        <v>3</v>
      </c>
      <c r="T109" s="97">
        <f t="shared" si="9"/>
        <v>3</v>
      </c>
      <c r="U109" s="97">
        <f t="shared" si="9"/>
        <v>2</v>
      </c>
      <c r="V109" s="97">
        <f t="shared" si="9"/>
        <v>2</v>
      </c>
      <c r="W109" s="97">
        <f t="shared" si="9"/>
        <v>2</v>
      </c>
      <c r="X109" s="97">
        <f t="shared" si="9"/>
        <v>1</v>
      </c>
      <c r="Y109" s="97">
        <f t="shared" si="9"/>
        <v>1</v>
      </c>
      <c r="Z109" s="97">
        <f t="shared" si="9"/>
        <v>1</v>
      </c>
      <c r="AA109" s="97">
        <f t="shared" si="9"/>
        <v>1</v>
      </c>
      <c r="AB109" s="79"/>
      <c r="AC109" s="79"/>
      <c r="AD109" s="79"/>
      <c r="AE109" s="79"/>
      <c r="AF109" s="70"/>
      <c r="AG109" s="70"/>
      <c r="AH109" s="70"/>
      <c r="AI109" s="70"/>
      <c r="AJ109" s="70"/>
      <c r="AK109" s="70"/>
    </row>
    <row r="110" spans="1:37" s="119" customFormat="1">
      <c r="A110" s="116"/>
      <c r="B110" s="59"/>
      <c r="C110" s="97" t="s">
        <v>75</v>
      </c>
      <c r="D110" s="97">
        <f t="shared" si="9"/>
        <v>3</v>
      </c>
      <c r="E110" s="97">
        <f t="shared" si="9"/>
        <v>3</v>
      </c>
      <c r="F110" s="97">
        <f t="shared" si="9"/>
        <v>2</v>
      </c>
      <c r="G110" s="97">
        <f t="shared" si="9"/>
        <v>2</v>
      </c>
      <c r="H110" s="97">
        <f t="shared" si="9"/>
        <v>2</v>
      </c>
      <c r="I110" s="97">
        <f t="shared" si="9"/>
        <v>2</v>
      </c>
      <c r="J110" s="97">
        <f t="shared" si="9"/>
        <v>3</v>
      </c>
      <c r="K110" s="97">
        <f t="shared" si="9"/>
        <v>3</v>
      </c>
      <c r="L110" s="97">
        <f t="shared" si="9"/>
        <v>3</v>
      </c>
      <c r="M110" s="97">
        <f t="shared" si="9"/>
        <v>4</v>
      </c>
      <c r="N110" s="97">
        <f t="shared" si="9"/>
        <v>4</v>
      </c>
      <c r="O110" s="97">
        <f t="shared" si="9"/>
        <v>4</v>
      </c>
      <c r="P110" s="97">
        <f t="shared" si="9"/>
        <v>5</v>
      </c>
      <c r="Q110" s="97">
        <f t="shared" si="9"/>
        <v>5</v>
      </c>
      <c r="R110" s="97">
        <f t="shared" si="9"/>
        <v>5</v>
      </c>
      <c r="S110" s="97">
        <f t="shared" si="9"/>
        <v>5</v>
      </c>
      <c r="T110" s="97">
        <f t="shared" si="9"/>
        <v>5</v>
      </c>
      <c r="U110" s="97">
        <f t="shared" si="9"/>
        <v>4</v>
      </c>
      <c r="V110" s="97">
        <f t="shared" si="9"/>
        <v>4</v>
      </c>
      <c r="W110" s="97">
        <f t="shared" si="9"/>
        <v>4</v>
      </c>
      <c r="X110" s="97">
        <f t="shared" si="9"/>
        <v>4</v>
      </c>
      <c r="Y110" s="97">
        <f t="shared" si="9"/>
        <v>3</v>
      </c>
      <c r="Z110" s="97">
        <f t="shared" si="9"/>
        <v>3</v>
      </c>
      <c r="AA110" s="97">
        <f t="shared" si="9"/>
        <v>3</v>
      </c>
      <c r="AB110" s="79"/>
      <c r="AC110" s="79"/>
      <c r="AD110" s="79"/>
      <c r="AE110" s="79"/>
      <c r="AF110" s="70"/>
      <c r="AG110" s="70"/>
      <c r="AH110" s="70"/>
      <c r="AI110" s="70"/>
      <c r="AJ110" s="70"/>
      <c r="AK110" s="70"/>
    </row>
    <row r="111" spans="1:37" s="119" customFormat="1">
      <c r="A111" s="116"/>
      <c r="B111" s="59"/>
      <c r="C111" s="97" t="s">
        <v>76</v>
      </c>
      <c r="D111" s="97">
        <f t="shared" si="9"/>
        <v>6</v>
      </c>
      <c r="E111" s="97">
        <f t="shared" si="9"/>
        <v>6</v>
      </c>
      <c r="F111" s="97">
        <f t="shared" si="9"/>
        <v>6</v>
      </c>
      <c r="G111" s="97">
        <f t="shared" si="9"/>
        <v>6</v>
      </c>
      <c r="H111" s="97">
        <f t="shared" si="9"/>
        <v>6</v>
      </c>
      <c r="I111" s="97">
        <f t="shared" si="9"/>
        <v>6</v>
      </c>
      <c r="J111" s="97">
        <f t="shared" si="9"/>
        <v>6</v>
      </c>
      <c r="K111" s="97">
        <f t="shared" si="9"/>
        <v>7</v>
      </c>
      <c r="L111" s="97">
        <f t="shared" si="9"/>
        <v>7</v>
      </c>
      <c r="M111" s="97">
        <f t="shared" si="9"/>
        <v>8</v>
      </c>
      <c r="N111" s="97">
        <f t="shared" si="9"/>
        <v>8</v>
      </c>
      <c r="O111" s="97">
        <f t="shared" si="9"/>
        <v>9</v>
      </c>
      <c r="P111" s="97">
        <f t="shared" si="9"/>
        <v>9</v>
      </c>
      <c r="Q111" s="97">
        <f t="shared" si="9"/>
        <v>9</v>
      </c>
      <c r="R111" s="97">
        <f t="shared" si="9"/>
        <v>9</v>
      </c>
      <c r="S111" s="97">
        <f t="shared" si="9"/>
        <v>9</v>
      </c>
      <c r="T111" s="97">
        <f t="shared" si="9"/>
        <v>9</v>
      </c>
      <c r="U111" s="97">
        <f t="shared" si="9"/>
        <v>9</v>
      </c>
      <c r="V111" s="97">
        <f t="shared" si="9"/>
        <v>8</v>
      </c>
      <c r="W111" s="97">
        <f t="shared" si="9"/>
        <v>8</v>
      </c>
      <c r="X111" s="97">
        <f t="shared" si="9"/>
        <v>7</v>
      </c>
      <c r="Y111" s="97">
        <f t="shared" si="9"/>
        <v>7</v>
      </c>
      <c r="Z111" s="97">
        <f t="shared" si="9"/>
        <v>7</v>
      </c>
      <c r="AA111" s="97">
        <f t="shared" si="9"/>
        <v>6</v>
      </c>
      <c r="AB111" s="79"/>
      <c r="AC111" s="79"/>
      <c r="AD111" s="79"/>
      <c r="AE111" s="79"/>
      <c r="AF111" s="70"/>
      <c r="AG111" s="70"/>
      <c r="AH111" s="70"/>
      <c r="AI111" s="70"/>
      <c r="AJ111" s="70"/>
      <c r="AK111" s="70"/>
    </row>
    <row r="112" spans="1:37" s="119" customFormat="1">
      <c r="A112" s="116"/>
      <c r="B112" s="59"/>
      <c r="C112" s="97" t="s">
        <v>77</v>
      </c>
      <c r="D112" s="97">
        <f t="shared" si="9"/>
        <v>9</v>
      </c>
      <c r="E112" s="97">
        <f t="shared" si="9"/>
        <v>9</v>
      </c>
      <c r="F112" s="97">
        <f t="shared" si="9"/>
        <v>8</v>
      </c>
      <c r="G112" s="97">
        <f t="shared" si="9"/>
        <v>8</v>
      </c>
      <c r="H112" s="97">
        <f t="shared" si="9"/>
        <v>8</v>
      </c>
      <c r="I112" s="97">
        <f t="shared" si="9"/>
        <v>8</v>
      </c>
      <c r="J112" s="97">
        <f t="shared" si="9"/>
        <v>9</v>
      </c>
      <c r="K112" s="97">
        <f t="shared" si="9"/>
        <v>10</v>
      </c>
      <c r="L112" s="97">
        <f t="shared" si="9"/>
        <v>10</v>
      </c>
      <c r="M112" s="97">
        <f t="shared" si="9"/>
        <v>11</v>
      </c>
      <c r="N112" s="97">
        <f t="shared" si="9"/>
        <v>11</v>
      </c>
      <c r="O112" s="97">
        <f t="shared" si="9"/>
        <v>11</v>
      </c>
      <c r="P112" s="97">
        <f t="shared" si="9"/>
        <v>12</v>
      </c>
      <c r="Q112" s="97">
        <f t="shared" si="9"/>
        <v>12</v>
      </c>
      <c r="R112" s="97">
        <f t="shared" si="9"/>
        <v>12</v>
      </c>
      <c r="S112" s="97">
        <f t="shared" si="9"/>
        <v>12</v>
      </c>
      <c r="T112" s="97">
        <f t="shared" si="9"/>
        <v>12</v>
      </c>
      <c r="U112" s="97">
        <f t="shared" si="9"/>
        <v>11</v>
      </c>
      <c r="V112" s="97">
        <f t="shared" si="9"/>
        <v>11</v>
      </c>
      <c r="W112" s="97">
        <f t="shared" si="9"/>
        <v>10</v>
      </c>
      <c r="X112" s="97">
        <f t="shared" si="9"/>
        <v>10</v>
      </c>
      <c r="Y112" s="97">
        <f t="shared" si="9"/>
        <v>10</v>
      </c>
      <c r="Z112" s="97">
        <f t="shared" si="9"/>
        <v>9</v>
      </c>
      <c r="AA112" s="97">
        <f t="shared" si="9"/>
        <v>9</v>
      </c>
      <c r="AB112" s="79"/>
      <c r="AC112" s="79"/>
      <c r="AD112" s="79"/>
      <c r="AE112" s="79"/>
      <c r="AF112" s="70"/>
      <c r="AG112" s="70"/>
      <c r="AH112" s="70"/>
      <c r="AI112" s="70"/>
      <c r="AJ112" s="70"/>
      <c r="AK112" s="70"/>
    </row>
    <row r="113" spans="1:37" s="119" customFormat="1">
      <c r="A113" s="116"/>
      <c r="B113" s="59"/>
      <c r="C113" s="97" t="s">
        <v>78</v>
      </c>
      <c r="D113" s="97">
        <f t="shared" si="9"/>
        <v>10</v>
      </c>
      <c r="E113" s="97">
        <f t="shared" si="9"/>
        <v>10</v>
      </c>
      <c r="F113" s="97">
        <f t="shared" si="9"/>
        <v>10</v>
      </c>
      <c r="G113" s="97">
        <f t="shared" si="9"/>
        <v>10</v>
      </c>
      <c r="H113" s="97">
        <f t="shared" si="9"/>
        <v>10</v>
      </c>
      <c r="I113" s="97">
        <f t="shared" si="9"/>
        <v>10</v>
      </c>
      <c r="J113" s="97">
        <f t="shared" si="9"/>
        <v>11</v>
      </c>
      <c r="K113" s="97">
        <f t="shared" si="9"/>
        <v>11</v>
      </c>
      <c r="L113" s="97">
        <f t="shared" si="9"/>
        <v>12</v>
      </c>
      <c r="M113" s="97">
        <f t="shared" si="9"/>
        <v>12</v>
      </c>
      <c r="N113" s="97">
        <f t="shared" si="9"/>
        <v>12</v>
      </c>
      <c r="O113" s="97">
        <f t="shared" si="9"/>
        <v>13</v>
      </c>
      <c r="P113" s="97">
        <f t="shared" si="9"/>
        <v>13</v>
      </c>
      <c r="Q113" s="97">
        <f t="shared" si="9"/>
        <v>13</v>
      </c>
      <c r="R113" s="97">
        <f t="shared" si="9"/>
        <v>13</v>
      </c>
      <c r="S113" s="97">
        <f t="shared" si="9"/>
        <v>13</v>
      </c>
      <c r="T113" s="97">
        <f t="shared" si="9"/>
        <v>13</v>
      </c>
      <c r="U113" s="97">
        <f t="shared" si="9"/>
        <v>13</v>
      </c>
      <c r="V113" s="97">
        <f t="shared" si="9"/>
        <v>12</v>
      </c>
      <c r="W113" s="97">
        <f t="shared" si="9"/>
        <v>12</v>
      </c>
      <c r="X113" s="97">
        <f t="shared" si="9"/>
        <v>11</v>
      </c>
      <c r="Y113" s="97">
        <f t="shared" si="9"/>
        <v>11</v>
      </c>
      <c r="Z113" s="97">
        <f t="shared" si="9"/>
        <v>11</v>
      </c>
      <c r="AA113" s="97">
        <f t="shared" si="9"/>
        <v>10</v>
      </c>
      <c r="AB113" s="79"/>
      <c r="AC113" s="79"/>
      <c r="AD113" s="79"/>
      <c r="AE113" s="79"/>
      <c r="AF113" s="70"/>
      <c r="AG113" s="70"/>
      <c r="AH113" s="70"/>
      <c r="AI113" s="70"/>
      <c r="AJ113" s="70"/>
      <c r="AK113" s="70"/>
    </row>
    <row r="114" spans="1:37" s="119" customFormat="1">
      <c r="A114" s="116"/>
      <c r="B114" s="59"/>
      <c r="C114" s="97" t="s">
        <v>79</v>
      </c>
      <c r="D114" s="97">
        <f t="shared" si="9"/>
        <v>12</v>
      </c>
      <c r="E114" s="97">
        <f t="shared" si="9"/>
        <v>11</v>
      </c>
      <c r="F114" s="97">
        <f t="shared" si="9"/>
        <v>11</v>
      </c>
      <c r="G114" s="97">
        <f t="shared" si="9"/>
        <v>11</v>
      </c>
      <c r="H114" s="97">
        <f t="shared" si="9"/>
        <v>11</v>
      </c>
      <c r="I114" s="97">
        <f t="shared" si="9"/>
        <v>11</v>
      </c>
      <c r="J114" s="97">
        <f t="shared" si="9"/>
        <v>11</v>
      </c>
      <c r="K114" s="97">
        <f t="shared" si="9"/>
        <v>12</v>
      </c>
      <c r="L114" s="97">
        <f t="shared" si="9"/>
        <v>12</v>
      </c>
      <c r="M114" s="97">
        <f t="shared" si="9"/>
        <v>13</v>
      </c>
      <c r="N114" s="97">
        <f t="shared" si="9"/>
        <v>13</v>
      </c>
      <c r="O114" s="97">
        <f t="shared" si="9"/>
        <v>14</v>
      </c>
      <c r="P114" s="97">
        <f t="shared" si="9"/>
        <v>14</v>
      </c>
      <c r="Q114" s="97">
        <f t="shared" si="9"/>
        <v>14</v>
      </c>
      <c r="R114" s="97">
        <f t="shared" si="9"/>
        <v>14</v>
      </c>
      <c r="S114" s="97">
        <f t="shared" si="9"/>
        <v>14</v>
      </c>
      <c r="T114" s="97">
        <f t="shared" si="9"/>
        <v>14</v>
      </c>
      <c r="U114" s="97">
        <f t="shared" si="9"/>
        <v>14</v>
      </c>
      <c r="V114" s="97">
        <f t="shared" si="9"/>
        <v>13</v>
      </c>
      <c r="W114" s="97">
        <f t="shared" si="9"/>
        <v>13</v>
      </c>
      <c r="X114" s="97">
        <f t="shared" si="9"/>
        <v>12</v>
      </c>
      <c r="Y114" s="97">
        <f t="shared" si="9"/>
        <v>12</v>
      </c>
      <c r="Z114" s="97">
        <f t="shared" si="9"/>
        <v>12</v>
      </c>
      <c r="AA114" s="97">
        <f t="shared" si="9"/>
        <v>11</v>
      </c>
      <c r="AB114" s="79"/>
      <c r="AC114" s="79"/>
      <c r="AD114" s="79"/>
      <c r="AE114" s="79"/>
      <c r="AF114" s="70"/>
      <c r="AG114" s="70"/>
      <c r="AH114" s="70"/>
      <c r="AI114" s="70"/>
      <c r="AJ114" s="70"/>
      <c r="AK114" s="70"/>
    </row>
    <row r="115" spans="1:37" s="119" customFormat="1">
      <c r="A115" s="116"/>
      <c r="B115" s="59"/>
      <c r="C115" s="97" t="s">
        <v>80</v>
      </c>
      <c r="D115" s="97">
        <f t="shared" si="9"/>
        <v>11</v>
      </c>
      <c r="E115" s="97">
        <f t="shared" si="9"/>
        <v>10</v>
      </c>
      <c r="F115" s="97">
        <f t="shared" si="9"/>
        <v>11</v>
      </c>
      <c r="G115" s="97">
        <f t="shared" si="9"/>
        <v>10</v>
      </c>
      <c r="H115" s="97">
        <f t="shared" si="9"/>
        <v>10</v>
      </c>
      <c r="I115" s="97">
        <f t="shared" si="9"/>
        <v>10</v>
      </c>
      <c r="J115" s="97">
        <f t="shared" si="9"/>
        <v>11</v>
      </c>
      <c r="K115" s="97">
        <f t="shared" si="9"/>
        <v>12</v>
      </c>
      <c r="L115" s="97">
        <f t="shared" si="9"/>
        <v>12</v>
      </c>
      <c r="M115" s="97">
        <f t="shared" si="9"/>
        <v>13</v>
      </c>
      <c r="N115" s="97">
        <f t="shared" si="9"/>
        <v>13</v>
      </c>
      <c r="O115" s="97">
        <f t="shared" si="9"/>
        <v>13</v>
      </c>
      <c r="P115" s="97">
        <f t="shared" si="9"/>
        <v>13</v>
      </c>
      <c r="Q115" s="97">
        <f t="shared" si="9"/>
        <v>14</v>
      </c>
      <c r="R115" s="97">
        <f t="shared" si="9"/>
        <v>14</v>
      </c>
      <c r="S115" s="97">
        <f t="shared" si="9"/>
        <v>14</v>
      </c>
      <c r="T115" s="97">
        <f t="shared" si="9"/>
        <v>14</v>
      </c>
      <c r="U115" s="97">
        <f t="shared" si="9"/>
        <v>14</v>
      </c>
      <c r="V115" s="97">
        <f t="shared" si="9"/>
        <v>13</v>
      </c>
      <c r="W115" s="97">
        <f t="shared" si="9"/>
        <v>13</v>
      </c>
      <c r="X115" s="97">
        <f t="shared" si="9"/>
        <v>12</v>
      </c>
      <c r="Y115" s="97">
        <f t="shared" si="9"/>
        <v>12</v>
      </c>
      <c r="Z115" s="97">
        <f t="shared" si="9"/>
        <v>11</v>
      </c>
      <c r="AA115" s="97">
        <f t="shared" si="9"/>
        <v>11</v>
      </c>
      <c r="AB115" s="79"/>
      <c r="AC115" s="79"/>
      <c r="AD115" s="79"/>
      <c r="AE115" s="79"/>
      <c r="AF115" s="70"/>
      <c r="AG115" s="70"/>
      <c r="AH115" s="70"/>
      <c r="AI115" s="70"/>
      <c r="AJ115" s="70"/>
      <c r="AK115" s="70"/>
    </row>
    <row r="116" spans="1:37" s="119" customFormat="1">
      <c r="A116" s="116"/>
      <c r="B116" s="59"/>
      <c r="C116" s="97" t="s">
        <v>81</v>
      </c>
      <c r="D116" s="97">
        <f t="shared" si="9"/>
        <v>9</v>
      </c>
      <c r="E116" s="97">
        <f t="shared" si="9"/>
        <v>9</v>
      </c>
      <c r="F116" s="97">
        <f t="shared" si="9"/>
        <v>9</v>
      </c>
      <c r="G116" s="97">
        <f t="shared" si="9"/>
        <v>9</v>
      </c>
      <c r="H116" s="97">
        <f t="shared" si="9"/>
        <v>9</v>
      </c>
      <c r="I116" s="97">
        <f t="shared" si="9"/>
        <v>9</v>
      </c>
      <c r="J116" s="97">
        <f t="shared" si="9"/>
        <v>9</v>
      </c>
      <c r="K116" s="97">
        <f t="shared" si="9"/>
        <v>10</v>
      </c>
      <c r="L116" s="97">
        <f t="shared" si="9"/>
        <v>10</v>
      </c>
      <c r="M116" s="97">
        <f t="shared" si="9"/>
        <v>11</v>
      </c>
      <c r="N116" s="97">
        <f t="shared" si="9"/>
        <v>11</v>
      </c>
      <c r="O116" s="97">
        <f t="shared" si="9"/>
        <v>12</v>
      </c>
      <c r="P116" s="97">
        <f t="shared" si="9"/>
        <v>12</v>
      </c>
      <c r="Q116" s="97">
        <f t="shared" si="9"/>
        <v>12</v>
      </c>
      <c r="R116" s="97">
        <f t="shared" si="9"/>
        <v>12</v>
      </c>
      <c r="S116" s="97">
        <f t="shared" si="9"/>
        <v>12</v>
      </c>
      <c r="T116" s="97">
        <f t="shared" si="9"/>
        <v>12</v>
      </c>
      <c r="U116" s="97">
        <f t="shared" si="9"/>
        <v>11</v>
      </c>
      <c r="V116" s="97">
        <f t="shared" si="9"/>
        <v>11</v>
      </c>
      <c r="W116" s="97">
        <f t="shared" si="9"/>
        <v>10</v>
      </c>
      <c r="X116" s="97">
        <f t="shared" si="9"/>
        <v>10</v>
      </c>
      <c r="Y116" s="97">
        <f t="shared" si="9"/>
        <v>10</v>
      </c>
      <c r="Z116" s="97">
        <f t="shared" si="9"/>
        <v>9</v>
      </c>
      <c r="AA116" s="97">
        <f t="shared" si="9"/>
        <v>9</v>
      </c>
      <c r="AB116" s="79"/>
      <c r="AC116" s="79"/>
      <c r="AD116" s="79"/>
      <c r="AE116" s="79"/>
      <c r="AF116" s="70"/>
      <c r="AG116" s="70"/>
      <c r="AH116" s="70"/>
      <c r="AI116" s="70"/>
      <c r="AJ116" s="70"/>
      <c r="AK116" s="70"/>
    </row>
    <row r="117" spans="1:37" s="119" customFormat="1">
      <c r="A117" s="116"/>
      <c r="B117" s="59"/>
      <c r="C117" s="97" t="s">
        <v>82</v>
      </c>
      <c r="D117" s="97">
        <f t="shared" si="9"/>
        <v>7</v>
      </c>
      <c r="E117" s="97">
        <f t="shared" si="9"/>
        <v>7</v>
      </c>
      <c r="F117" s="97">
        <f t="shared" si="9"/>
        <v>6</v>
      </c>
      <c r="G117" s="97">
        <f t="shared" si="9"/>
        <v>6</v>
      </c>
      <c r="H117" s="97">
        <f t="shared" si="9"/>
        <v>6</v>
      </c>
      <c r="I117" s="97">
        <f t="shared" si="9"/>
        <v>6</v>
      </c>
      <c r="J117" s="97">
        <f t="shared" si="9"/>
        <v>7</v>
      </c>
      <c r="K117" s="97">
        <f t="shared" si="9"/>
        <v>7</v>
      </c>
      <c r="L117" s="97">
        <f t="shared" si="9"/>
        <v>8</v>
      </c>
      <c r="M117" s="97">
        <f t="shared" si="9"/>
        <v>8</v>
      </c>
      <c r="N117" s="97">
        <f t="shared" si="9"/>
        <v>9</v>
      </c>
      <c r="O117" s="97">
        <f t="shared" si="9"/>
        <v>9</v>
      </c>
      <c r="P117" s="97">
        <f t="shared" si="9"/>
        <v>10</v>
      </c>
      <c r="Q117" s="97">
        <f t="shared" si="9"/>
        <v>10</v>
      </c>
      <c r="R117" s="97">
        <f t="shared" si="9"/>
        <v>10</v>
      </c>
      <c r="S117" s="97">
        <f t="shared" si="9"/>
        <v>10</v>
      </c>
      <c r="T117" s="97">
        <f t="shared" si="9"/>
        <v>9</v>
      </c>
      <c r="U117" s="97">
        <f t="shared" si="9"/>
        <v>9</v>
      </c>
      <c r="V117" s="97">
        <f t="shared" si="9"/>
        <v>9</v>
      </c>
      <c r="W117" s="97">
        <f t="shared" si="9"/>
        <v>8</v>
      </c>
      <c r="X117" s="97">
        <f t="shared" si="9"/>
        <v>8</v>
      </c>
      <c r="Y117" s="97">
        <f t="shared" si="9"/>
        <v>8</v>
      </c>
      <c r="Z117" s="97">
        <f t="shared" si="9"/>
        <v>7</v>
      </c>
      <c r="AA117" s="97">
        <f t="shared" si="9"/>
        <v>7</v>
      </c>
      <c r="AB117" s="79"/>
      <c r="AC117" s="79"/>
      <c r="AD117" s="79"/>
      <c r="AE117" s="79"/>
      <c r="AF117" s="70"/>
      <c r="AG117" s="70"/>
      <c r="AH117" s="70"/>
      <c r="AI117" s="70"/>
      <c r="AJ117" s="70"/>
      <c r="AK117" s="70"/>
    </row>
    <row r="118" spans="1:37" s="119" customFormat="1">
      <c r="A118" s="116"/>
      <c r="B118" s="59"/>
      <c r="C118" s="97" t="s">
        <v>83</v>
      </c>
      <c r="D118" s="97">
        <f t="shared" si="9"/>
        <v>4</v>
      </c>
      <c r="E118" s="97">
        <f t="shared" si="9"/>
        <v>4</v>
      </c>
      <c r="F118" s="97">
        <f t="shared" si="9"/>
        <v>4</v>
      </c>
      <c r="G118" s="97">
        <f t="shared" si="9"/>
        <v>4</v>
      </c>
      <c r="H118" s="97">
        <f t="shared" si="9"/>
        <v>4</v>
      </c>
      <c r="I118" s="97">
        <f t="shared" si="9"/>
        <v>4</v>
      </c>
      <c r="J118" s="97">
        <f t="shared" si="9"/>
        <v>4</v>
      </c>
      <c r="K118" s="97">
        <f t="shared" si="9"/>
        <v>4</v>
      </c>
      <c r="L118" s="97">
        <f t="shared" si="9"/>
        <v>4</v>
      </c>
      <c r="M118" s="97">
        <f t="shared" si="9"/>
        <v>5</v>
      </c>
      <c r="N118" s="97">
        <f t="shared" si="9"/>
        <v>5</v>
      </c>
      <c r="O118" s="97">
        <f t="shared" si="9"/>
        <v>6</v>
      </c>
      <c r="P118" s="97">
        <f t="shared" si="9"/>
        <v>6</v>
      </c>
      <c r="Q118" s="97">
        <f t="shared" si="9"/>
        <v>6</v>
      </c>
      <c r="R118" s="97">
        <f t="shared" si="9"/>
        <v>6</v>
      </c>
      <c r="S118" s="97">
        <f t="shared" ref="S118:AA118" si="10">(S54&gt;=90)+(S54&gt;=85)+(S54&gt;=80)+(S54&gt;=75)+(S54&gt;=70)+(S54&gt;=65)+(S54&gt;=60)+(S54&gt;=55)+(S54&gt;=50)+(S54&gt;=45)+(S54&gt;=40)+(S54&gt;=35)+(S54&gt;=30)+(S54&gt;=25)+(S54&gt;=20)+(S54&gt;=15)+(S54&gt;=10)</f>
        <v>6</v>
      </c>
      <c r="T118" s="97">
        <f t="shared" si="10"/>
        <v>5</v>
      </c>
      <c r="U118" s="97">
        <f t="shared" si="10"/>
        <v>5</v>
      </c>
      <c r="V118" s="97">
        <f t="shared" si="10"/>
        <v>5</v>
      </c>
      <c r="W118" s="97">
        <f t="shared" si="10"/>
        <v>5</v>
      </c>
      <c r="X118" s="97">
        <f t="shared" si="10"/>
        <v>5</v>
      </c>
      <c r="Y118" s="97">
        <f t="shared" si="10"/>
        <v>4</v>
      </c>
      <c r="Z118" s="97">
        <f t="shared" si="10"/>
        <v>4</v>
      </c>
      <c r="AA118" s="97">
        <f t="shared" si="10"/>
        <v>4</v>
      </c>
      <c r="AB118" s="79"/>
      <c r="AC118" s="79"/>
      <c r="AD118" s="79"/>
      <c r="AE118" s="79"/>
      <c r="AF118" s="70"/>
      <c r="AG118" s="70"/>
      <c r="AH118" s="70"/>
      <c r="AI118" s="70"/>
      <c r="AJ118" s="70"/>
      <c r="AK118" s="70"/>
    </row>
    <row r="119" spans="1:37" s="119" customFormat="1">
      <c r="A119" s="116"/>
      <c r="B119" s="59"/>
      <c r="C119" s="97" t="s">
        <v>84</v>
      </c>
      <c r="D119" s="97">
        <f t="shared" ref="D119:AA119" si="11">(D55&gt;=90)+(D55&gt;=85)+(D55&gt;=80)+(D55&gt;=75)+(D55&gt;=70)+(D55&gt;=65)+(D55&gt;=60)+(D55&gt;=55)+(D55&gt;=50)+(D55&gt;=45)+(D55&gt;=40)+(D55&gt;=35)+(D55&gt;=30)+(D55&gt;=25)+(D55&gt;=20)+(D55&gt;=15)+(D55&gt;=10)</f>
        <v>1</v>
      </c>
      <c r="E119" s="97">
        <f t="shared" si="11"/>
        <v>1</v>
      </c>
      <c r="F119" s="97">
        <f t="shared" si="11"/>
        <v>1</v>
      </c>
      <c r="G119" s="97">
        <f t="shared" si="11"/>
        <v>1</v>
      </c>
      <c r="H119" s="97">
        <f t="shared" si="11"/>
        <v>1</v>
      </c>
      <c r="I119" s="97">
        <f t="shared" si="11"/>
        <v>1</v>
      </c>
      <c r="J119" s="97">
        <f t="shared" si="11"/>
        <v>1</v>
      </c>
      <c r="K119" s="97">
        <f t="shared" si="11"/>
        <v>1</v>
      </c>
      <c r="L119" s="97">
        <f t="shared" si="11"/>
        <v>1</v>
      </c>
      <c r="M119" s="97">
        <f t="shared" si="11"/>
        <v>2</v>
      </c>
      <c r="N119" s="97">
        <f t="shared" si="11"/>
        <v>2</v>
      </c>
      <c r="O119" s="97">
        <f t="shared" si="11"/>
        <v>2</v>
      </c>
      <c r="P119" s="97">
        <f t="shared" si="11"/>
        <v>2</v>
      </c>
      <c r="Q119" s="97">
        <f t="shared" si="11"/>
        <v>3</v>
      </c>
      <c r="R119" s="97">
        <f t="shared" si="11"/>
        <v>3</v>
      </c>
      <c r="S119" s="97">
        <f t="shared" si="11"/>
        <v>2</v>
      </c>
      <c r="T119" s="97">
        <f t="shared" si="11"/>
        <v>2</v>
      </c>
      <c r="U119" s="97">
        <f t="shared" si="11"/>
        <v>2</v>
      </c>
      <c r="V119" s="97">
        <f t="shared" si="11"/>
        <v>1</v>
      </c>
      <c r="W119" s="97">
        <f t="shared" si="11"/>
        <v>1</v>
      </c>
      <c r="X119" s="97">
        <f t="shared" si="11"/>
        <v>1</v>
      </c>
      <c r="Y119" s="97">
        <f t="shared" si="11"/>
        <v>1</v>
      </c>
      <c r="Z119" s="97">
        <f t="shared" si="11"/>
        <v>1</v>
      </c>
      <c r="AA119" s="97">
        <f t="shared" si="11"/>
        <v>1</v>
      </c>
      <c r="AB119" s="79"/>
      <c r="AC119" s="79"/>
      <c r="AD119" s="79"/>
      <c r="AE119" s="79"/>
      <c r="AF119" s="70"/>
      <c r="AG119" s="70"/>
      <c r="AH119" s="70"/>
      <c r="AI119" s="70"/>
      <c r="AJ119" s="70"/>
      <c r="AK119" s="70"/>
    </row>
    <row r="120" spans="1:37" s="119" customFormat="1">
      <c r="A120" s="116"/>
      <c r="B120" s="59"/>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79"/>
      <c r="AC120" s="79"/>
      <c r="AD120" s="79"/>
      <c r="AE120" s="79"/>
      <c r="AF120" s="70"/>
      <c r="AG120" s="70"/>
      <c r="AH120" s="70"/>
      <c r="AI120" s="70"/>
      <c r="AJ120" s="70"/>
      <c r="AK120" s="70"/>
    </row>
    <row r="121" spans="1:37" s="119" customFormat="1">
      <c r="A121" s="116"/>
      <c r="B121" s="59"/>
      <c r="C121" s="101" t="s">
        <v>89</v>
      </c>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79"/>
      <c r="AC121" s="79"/>
      <c r="AD121" s="79"/>
      <c r="AE121" s="79"/>
      <c r="AF121" s="70"/>
      <c r="AG121" s="70"/>
      <c r="AH121" s="70"/>
      <c r="AI121" s="70"/>
      <c r="AJ121" s="70"/>
      <c r="AK121" s="70"/>
    </row>
    <row r="122" spans="1:37" s="119" customFormat="1">
      <c r="A122" s="116"/>
      <c r="B122" s="59"/>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79"/>
      <c r="AC122" s="79"/>
      <c r="AD122" s="79"/>
      <c r="AE122" s="79"/>
      <c r="AF122" s="70"/>
      <c r="AG122" s="70"/>
      <c r="AH122" s="70"/>
      <c r="AI122" s="70"/>
      <c r="AJ122" s="70"/>
      <c r="AK122" s="70"/>
    </row>
    <row r="123" spans="1:37" s="119" customFormat="1" ht="15.75" thickBot="1">
      <c r="A123" s="116"/>
      <c r="B123" s="59"/>
      <c r="C123" s="98"/>
      <c r="D123" s="98">
        <v>0</v>
      </c>
      <c r="E123" s="98">
        <v>1</v>
      </c>
      <c r="F123" s="98">
        <v>2</v>
      </c>
      <c r="G123" s="98">
        <v>3</v>
      </c>
      <c r="H123" s="98">
        <v>4</v>
      </c>
      <c r="I123" s="98">
        <v>5</v>
      </c>
      <c r="J123" s="98">
        <v>6</v>
      </c>
      <c r="K123" s="98">
        <v>7</v>
      </c>
      <c r="L123" s="98">
        <v>8</v>
      </c>
      <c r="M123" s="98">
        <v>9</v>
      </c>
      <c r="N123" s="98">
        <v>10</v>
      </c>
      <c r="O123" s="98">
        <v>11</v>
      </c>
      <c r="P123" s="98">
        <v>12</v>
      </c>
      <c r="Q123" s="98">
        <v>13</v>
      </c>
      <c r="R123" s="98">
        <v>14</v>
      </c>
      <c r="S123" s="98">
        <v>15</v>
      </c>
      <c r="T123" s="98">
        <v>16</v>
      </c>
      <c r="U123" s="98">
        <v>17</v>
      </c>
      <c r="V123" s="98">
        <v>18</v>
      </c>
      <c r="W123" s="98">
        <v>19</v>
      </c>
      <c r="X123" s="98">
        <v>20</v>
      </c>
      <c r="Y123" s="98">
        <v>21</v>
      </c>
      <c r="Z123" s="98">
        <v>22</v>
      </c>
      <c r="AA123" s="98">
        <v>23</v>
      </c>
      <c r="AB123" s="79"/>
      <c r="AC123" s="79"/>
      <c r="AD123" s="79"/>
      <c r="AE123" s="79"/>
      <c r="AF123" s="70"/>
      <c r="AG123" s="70"/>
      <c r="AH123" s="70"/>
      <c r="AI123" s="70"/>
      <c r="AJ123" s="70"/>
      <c r="AK123" s="70"/>
    </row>
    <row r="124" spans="1:37" s="119" customFormat="1">
      <c r="A124" s="116"/>
      <c r="B124" s="59"/>
      <c r="C124" s="97" t="s">
        <v>73</v>
      </c>
      <c r="D124" s="97">
        <f t="shared" ref="D124:AA134" si="12">(D60&gt;=90)+(D60&gt;=85)+(D60&gt;=80)+(D60&gt;=75)+(D60&gt;=70)+(D60&gt;=65)+(D60&gt;=60)+(D60&gt;=55)+(D60&gt;=50)+(D60&gt;=45)+(D60&gt;=40)+(D60&gt;=35)+(D60&gt;=30)+(D60&gt;=25)+(D60&gt;=20)+(D60&gt;=15)+(D60&gt;=10)</f>
        <v>0</v>
      </c>
      <c r="E124" s="97">
        <f t="shared" si="12"/>
        <v>0</v>
      </c>
      <c r="F124" s="97">
        <f t="shared" si="12"/>
        <v>0</v>
      </c>
      <c r="G124" s="97">
        <f t="shared" si="12"/>
        <v>0</v>
      </c>
      <c r="H124" s="97">
        <f t="shared" si="12"/>
        <v>0</v>
      </c>
      <c r="I124" s="97">
        <f t="shared" si="12"/>
        <v>0</v>
      </c>
      <c r="J124" s="97">
        <f t="shared" si="12"/>
        <v>0</v>
      </c>
      <c r="K124" s="97">
        <f t="shared" si="12"/>
        <v>0</v>
      </c>
      <c r="L124" s="97">
        <f t="shared" si="12"/>
        <v>0</v>
      </c>
      <c r="M124" s="97">
        <f t="shared" si="12"/>
        <v>0</v>
      </c>
      <c r="N124" s="97">
        <f t="shared" si="12"/>
        <v>0</v>
      </c>
      <c r="O124" s="97">
        <f t="shared" si="12"/>
        <v>1</v>
      </c>
      <c r="P124" s="97">
        <f t="shared" si="12"/>
        <v>1</v>
      </c>
      <c r="Q124" s="97">
        <f t="shared" si="12"/>
        <v>1</v>
      </c>
      <c r="R124" s="97">
        <f t="shared" si="12"/>
        <v>1</v>
      </c>
      <c r="S124" s="97">
        <f t="shared" si="12"/>
        <v>1</v>
      </c>
      <c r="T124" s="97">
        <f t="shared" si="12"/>
        <v>1</v>
      </c>
      <c r="U124" s="97">
        <f t="shared" si="12"/>
        <v>0</v>
      </c>
      <c r="V124" s="97">
        <f t="shared" si="12"/>
        <v>0</v>
      </c>
      <c r="W124" s="97">
        <f t="shared" si="12"/>
        <v>0</v>
      </c>
      <c r="X124" s="97">
        <f t="shared" si="12"/>
        <v>0</v>
      </c>
      <c r="Y124" s="97">
        <f t="shared" si="12"/>
        <v>0</v>
      </c>
      <c r="Z124" s="97">
        <f t="shared" si="12"/>
        <v>0</v>
      </c>
      <c r="AA124" s="97">
        <f t="shared" si="12"/>
        <v>0</v>
      </c>
      <c r="AB124" s="79"/>
      <c r="AC124" s="79"/>
      <c r="AD124" s="79"/>
      <c r="AE124" s="79"/>
      <c r="AF124" s="70"/>
      <c r="AG124" s="70"/>
      <c r="AH124" s="70"/>
      <c r="AI124" s="70"/>
      <c r="AJ124" s="70"/>
      <c r="AK124" s="70"/>
    </row>
    <row r="125" spans="1:37" s="119" customFormat="1">
      <c r="A125" s="116"/>
      <c r="B125" s="59"/>
      <c r="C125" s="97" t="s">
        <v>74</v>
      </c>
      <c r="D125" s="97">
        <f t="shared" si="12"/>
        <v>0</v>
      </c>
      <c r="E125" s="97">
        <f t="shared" si="12"/>
        <v>0</v>
      </c>
      <c r="F125" s="97">
        <f t="shared" si="12"/>
        <v>0</v>
      </c>
      <c r="G125" s="97">
        <f t="shared" si="12"/>
        <v>0</v>
      </c>
      <c r="H125" s="97">
        <f t="shared" si="12"/>
        <v>0</v>
      </c>
      <c r="I125" s="97">
        <f t="shared" si="12"/>
        <v>0</v>
      </c>
      <c r="J125" s="97">
        <f t="shared" si="12"/>
        <v>0</v>
      </c>
      <c r="K125" s="97">
        <f t="shared" si="12"/>
        <v>0</v>
      </c>
      <c r="L125" s="97">
        <f t="shared" si="12"/>
        <v>0</v>
      </c>
      <c r="M125" s="97">
        <f t="shared" si="12"/>
        <v>1</v>
      </c>
      <c r="N125" s="97">
        <f t="shared" si="12"/>
        <v>1</v>
      </c>
      <c r="O125" s="97">
        <f t="shared" si="12"/>
        <v>2</v>
      </c>
      <c r="P125" s="97">
        <f t="shared" si="12"/>
        <v>2</v>
      </c>
      <c r="Q125" s="97">
        <f t="shared" si="12"/>
        <v>3</v>
      </c>
      <c r="R125" s="97">
        <f t="shared" si="12"/>
        <v>3</v>
      </c>
      <c r="S125" s="97">
        <f t="shared" si="12"/>
        <v>3</v>
      </c>
      <c r="T125" s="97">
        <f t="shared" si="12"/>
        <v>3</v>
      </c>
      <c r="U125" s="97">
        <f t="shared" si="12"/>
        <v>2</v>
      </c>
      <c r="V125" s="97">
        <f t="shared" si="12"/>
        <v>2</v>
      </c>
      <c r="W125" s="97">
        <f t="shared" si="12"/>
        <v>2</v>
      </c>
      <c r="X125" s="97">
        <f t="shared" si="12"/>
        <v>1</v>
      </c>
      <c r="Y125" s="97">
        <f t="shared" si="12"/>
        <v>1</v>
      </c>
      <c r="Z125" s="97">
        <f t="shared" si="12"/>
        <v>1</v>
      </c>
      <c r="AA125" s="97">
        <f t="shared" si="12"/>
        <v>1</v>
      </c>
      <c r="AB125" s="79"/>
      <c r="AC125" s="79"/>
      <c r="AD125" s="79"/>
      <c r="AE125" s="79"/>
      <c r="AF125" s="70"/>
      <c r="AG125" s="70"/>
      <c r="AH125" s="70"/>
      <c r="AI125" s="70"/>
      <c r="AJ125" s="70"/>
      <c r="AK125" s="70"/>
    </row>
    <row r="126" spans="1:37" s="119" customFormat="1">
      <c r="A126" s="116"/>
      <c r="B126" s="59"/>
      <c r="C126" s="97" t="s">
        <v>75</v>
      </c>
      <c r="D126" s="97">
        <f t="shared" si="12"/>
        <v>3</v>
      </c>
      <c r="E126" s="97">
        <f t="shared" si="12"/>
        <v>3</v>
      </c>
      <c r="F126" s="97">
        <f t="shared" si="12"/>
        <v>2</v>
      </c>
      <c r="G126" s="97">
        <f t="shared" si="12"/>
        <v>2</v>
      </c>
      <c r="H126" s="97">
        <f t="shared" si="12"/>
        <v>2</v>
      </c>
      <c r="I126" s="97">
        <f t="shared" si="12"/>
        <v>2</v>
      </c>
      <c r="J126" s="97">
        <f t="shared" si="12"/>
        <v>3</v>
      </c>
      <c r="K126" s="97">
        <f t="shared" si="12"/>
        <v>3</v>
      </c>
      <c r="L126" s="97">
        <f t="shared" si="12"/>
        <v>3</v>
      </c>
      <c r="M126" s="97">
        <f t="shared" si="12"/>
        <v>4</v>
      </c>
      <c r="N126" s="97">
        <f t="shared" si="12"/>
        <v>4</v>
      </c>
      <c r="O126" s="97">
        <f t="shared" si="12"/>
        <v>4</v>
      </c>
      <c r="P126" s="97">
        <f t="shared" si="12"/>
        <v>5</v>
      </c>
      <c r="Q126" s="97">
        <f t="shared" si="12"/>
        <v>5</v>
      </c>
      <c r="R126" s="97">
        <f t="shared" si="12"/>
        <v>5</v>
      </c>
      <c r="S126" s="97">
        <f t="shared" si="12"/>
        <v>5</v>
      </c>
      <c r="T126" s="97">
        <f t="shared" si="12"/>
        <v>5</v>
      </c>
      <c r="U126" s="97">
        <f t="shared" si="12"/>
        <v>4</v>
      </c>
      <c r="V126" s="97">
        <f t="shared" si="12"/>
        <v>4</v>
      </c>
      <c r="W126" s="97">
        <f t="shared" si="12"/>
        <v>4</v>
      </c>
      <c r="X126" s="97">
        <f t="shared" si="12"/>
        <v>4</v>
      </c>
      <c r="Y126" s="97">
        <f t="shared" si="12"/>
        <v>3</v>
      </c>
      <c r="Z126" s="97">
        <f t="shared" si="12"/>
        <v>3</v>
      </c>
      <c r="AA126" s="97">
        <f t="shared" si="12"/>
        <v>3</v>
      </c>
      <c r="AB126" s="79"/>
      <c r="AC126" s="79"/>
      <c r="AD126" s="79"/>
      <c r="AE126" s="79"/>
      <c r="AF126" s="70"/>
      <c r="AG126" s="70"/>
      <c r="AH126" s="70"/>
      <c r="AI126" s="70"/>
      <c r="AJ126" s="70"/>
      <c r="AK126" s="70"/>
    </row>
    <row r="127" spans="1:37" s="119" customFormat="1">
      <c r="A127" s="116"/>
      <c r="B127" s="59"/>
      <c r="C127" s="97" t="s">
        <v>76</v>
      </c>
      <c r="D127" s="97">
        <f t="shared" si="12"/>
        <v>6</v>
      </c>
      <c r="E127" s="97">
        <f t="shared" si="12"/>
        <v>6</v>
      </c>
      <c r="F127" s="97">
        <f t="shared" si="12"/>
        <v>6</v>
      </c>
      <c r="G127" s="97">
        <f t="shared" si="12"/>
        <v>6</v>
      </c>
      <c r="H127" s="97">
        <f t="shared" si="12"/>
        <v>6</v>
      </c>
      <c r="I127" s="97">
        <f t="shared" si="12"/>
        <v>6</v>
      </c>
      <c r="J127" s="97">
        <f t="shared" si="12"/>
        <v>6</v>
      </c>
      <c r="K127" s="97">
        <f t="shared" si="12"/>
        <v>7</v>
      </c>
      <c r="L127" s="97">
        <f t="shared" si="12"/>
        <v>7</v>
      </c>
      <c r="M127" s="97">
        <f t="shared" si="12"/>
        <v>8</v>
      </c>
      <c r="N127" s="97">
        <f t="shared" si="12"/>
        <v>8</v>
      </c>
      <c r="O127" s="97">
        <f t="shared" si="12"/>
        <v>9</v>
      </c>
      <c r="P127" s="97">
        <f t="shared" si="12"/>
        <v>9</v>
      </c>
      <c r="Q127" s="97">
        <f t="shared" si="12"/>
        <v>9</v>
      </c>
      <c r="R127" s="97">
        <f t="shared" si="12"/>
        <v>9</v>
      </c>
      <c r="S127" s="97">
        <f t="shared" si="12"/>
        <v>9</v>
      </c>
      <c r="T127" s="97">
        <f t="shared" si="12"/>
        <v>9</v>
      </c>
      <c r="U127" s="97">
        <f t="shared" si="12"/>
        <v>9</v>
      </c>
      <c r="V127" s="97">
        <f t="shared" si="12"/>
        <v>8</v>
      </c>
      <c r="W127" s="97">
        <f t="shared" si="12"/>
        <v>8</v>
      </c>
      <c r="X127" s="97">
        <f t="shared" si="12"/>
        <v>7</v>
      </c>
      <c r="Y127" s="97">
        <f t="shared" si="12"/>
        <v>7</v>
      </c>
      <c r="Z127" s="97">
        <f t="shared" si="12"/>
        <v>7</v>
      </c>
      <c r="AA127" s="97">
        <f t="shared" si="12"/>
        <v>6</v>
      </c>
      <c r="AB127" s="79"/>
      <c r="AC127" s="79"/>
      <c r="AD127" s="79"/>
      <c r="AE127" s="79"/>
      <c r="AF127" s="70"/>
      <c r="AG127" s="70"/>
      <c r="AH127" s="70"/>
      <c r="AI127" s="70"/>
      <c r="AJ127" s="70"/>
      <c r="AK127" s="70"/>
    </row>
    <row r="128" spans="1:37" s="119" customFormat="1">
      <c r="A128" s="116"/>
      <c r="B128" s="59"/>
      <c r="C128" s="97" t="s">
        <v>77</v>
      </c>
      <c r="D128" s="97">
        <f t="shared" si="12"/>
        <v>9</v>
      </c>
      <c r="E128" s="97">
        <f t="shared" si="12"/>
        <v>9</v>
      </c>
      <c r="F128" s="97">
        <f t="shared" si="12"/>
        <v>8</v>
      </c>
      <c r="G128" s="97">
        <f t="shared" si="12"/>
        <v>8</v>
      </c>
      <c r="H128" s="97">
        <f t="shared" si="12"/>
        <v>8</v>
      </c>
      <c r="I128" s="97">
        <f t="shared" si="12"/>
        <v>8</v>
      </c>
      <c r="J128" s="97">
        <f t="shared" si="12"/>
        <v>9</v>
      </c>
      <c r="K128" s="97">
        <f t="shared" si="12"/>
        <v>10</v>
      </c>
      <c r="L128" s="97">
        <f t="shared" si="12"/>
        <v>10</v>
      </c>
      <c r="M128" s="97">
        <f t="shared" si="12"/>
        <v>11</v>
      </c>
      <c r="N128" s="97">
        <f t="shared" si="12"/>
        <v>11</v>
      </c>
      <c r="O128" s="97">
        <f t="shared" si="12"/>
        <v>11</v>
      </c>
      <c r="P128" s="97">
        <f t="shared" si="12"/>
        <v>12</v>
      </c>
      <c r="Q128" s="97">
        <f t="shared" si="12"/>
        <v>12</v>
      </c>
      <c r="R128" s="97">
        <f t="shared" si="12"/>
        <v>12</v>
      </c>
      <c r="S128" s="97">
        <f t="shared" si="12"/>
        <v>12</v>
      </c>
      <c r="T128" s="97">
        <f t="shared" si="12"/>
        <v>12</v>
      </c>
      <c r="U128" s="97">
        <f t="shared" si="12"/>
        <v>11</v>
      </c>
      <c r="V128" s="97">
        <f t="shared" si="12"/>
        <v>11</v>
      </c>
      <c r="W128" s="97">
        <f t="shared" si="12"/>
        <v>10</v>
      </c>
      <c r="X128" s="97">
        <f t="shared" si="12"/>
        <v>10</v>
      </c>
      <c r="Y128" s="97">
        <f t="shared" si="12"/>
        <v>10</v>
      </c>
      <c r="Z128" s="97">
        <f t="shared" si="12"/>
        <v>9</v>
      </c>
      <c r="AA128" s="97">
        <f t="shared" si="12"/>
        <v>9</v>
      </c>
      <c r="AB128" s="79"/>
      <c r="AC128" s="79"/>
      <c r="AD128" s="79"/>
      <c r="AE128" s="79"/>
      <c r="AF128" s="70"/>
      <c r="AG128" s="70"/>
      <c r="AH128" s="70"/>
      <c r="AI128" s="70"/>
      <c r="AJ128" s="70"/>
      <c r="AK128" s="70"/>
    </row>
    <row r="129" spans="1:37" s="119" customFormat="1">
      <c r="A129" s="116"/>
      <c r="B129" s="59"/>
      <c r="C129" s="97" t="s">
        <v>78</v>
      </c>
      <c r="D129" s="97">
        <f t="shared" si="12"/>
        <v>10</v>
      </c>
      <c r="E129" s="97">
        <f t="shared" si="12"/>
        <v>10</v>
      </c>
      <c r="F129" s="97">
        <f t="shared" si="12"/>
        <v>10</v>
      </c>
      <c r="G129" s="97">
        <f t="shared" si="12"/>
        <v>10</v>
      </c>
      <c r="H129" s="97">
        <f t="shared" si="12"/>
        <v>10</v>
      </c>
      <c r="I129" s="97">
        <f t="shared" si="12"/>
        <v>10</v>
      </c>
      <c r="J129" s="97">
        <f t="shared" si="12"/>
        <v>11</v>
      </c>
      <c r="K129" s="97">
        <f t="shared" si="12"/>
        <v>11</v>
      </c>
      <c r="L129" s="97">
        <f t="shared" si="12"/>
        <v>12</v>
      </c>
      <c r="M129" s="97">
        <f t="shared" si="12"/>
        <v>12</v>
      </c>
      <c r="N129" s="97">
        <f t="shared" si="12"/>
        <v>12</v>
      </c>
      <c r="O129" s="97">
        <f t="shared" si="12"/>
        <v>13</v>
      </c>
      <c r="P129" s="97">
        <f t="shared" si="12"/>
        <v>13</v>
      </c>
      <c r="Q129" s="97">
        <f t="shared" si="12"/>
        <v>13</v>
      </c>
      <c r="R129" s="97">
        <f t="shared" si="12"/>
        <v>13</v>
      </c>
      <c r="S129" s="97">
        <f t="shared" si="12"/>
        <v>13</v>
      </c>
      <c r="T129" s="97">
        <f t="shared" si="12"/>
        <v>13</v>
      </c>
      <c r="U129" s="97">
        <f t="shared" si="12"/>
        <v>13</v>
      </c>
      <c r="V129" s="97">
        <f t="shared" si="12"/>
        <v>12</v>
      </c>
      <c r="W129" s="97">
        <f t="shared" si="12"/>
        <v>12</v>
      </c>
      <c r="X129" s="97">
        <f t="shared" si="12"/>
        <v>11</v>
      </c>
      <c r="Y129" s="97">
        <f t="shared" si="12"/>
        <v>11</v>
      </c>
      <c r="Z129" s="97">
        <f t="shared" si="12"/>
        <v>11</v>
      </c>
      <c r="AA129" s="97">
        <f t="shared" si="12"/>
        <v>10</v>
      </c>
      <c r="AB129" s="79"/>
      <c r="AC129" s="79"/>
      <c r="AD129" s="79"/>
      <c r="AE129" s="79"/>
      <c r="AF129" s="70"/>
      <c r="AG129" s="70"/>
      <c r="AH129" s="70"/>
      <c r="AI129" s="70"/>
      <c r="AJ129" s="70"/>
      <c r="AK129" s="70"/>
    </row>
    <row r="130" spans="1:37" s="119" customFormat="1">
      <c r="A130" s="116"/>
      <c r="B130" s="59"/>
      <c r="C130" s="97" t="s">
        <v>79</v>
      </c>
      <c r="D130" s="97">
        <f t="shared" si="12"/>
        <v>12</v>
      </c>
      <c r="E130" s="97">
        <f t="shared" si="12"/>
        <v>11</v>
      </c>
      <c r="F130" s="97">
        <f t="shared" si="12"/>
        <v>11</v>
      </c>
      <c r="G130" s="97">
        <f t="shared" si="12"/>
        <v>11</v>
      </c>
      <c r="H130" s="97">
        <f t="shared" si="12"/>
        <v>11</v>
      </c>
      <c r="I130" s="97">
        <f t="shared" si="12"/>
        <v>11</v>
      </c>
      <c r="J130" s="97">
        <f t="shared" si="12"/>
        <v>11</v>
      </c>
      <c r="K130" s="97">
        <f t="shared" si="12"/>
        <v>12</v>
      </c>
      <c r="L130" s="97">
        <f t="shared" si="12"/>
        <v>12</v>
      </c>
      <c r="M130" s="97">
        <f t="shared" si="12"/>
        <v>13</v>
      </c>
      <c r="N130" s="97">
        <f t="shared" si="12"/>
        <v>13</v>
      </c>
      <c r="O130" s="97">
        <f t="shared" si="12"/>
        <v>14</v>
      </c>
      <c r="P130" s="97">
        <f t="shared" si="12"/>
        <v>14</v>
      </c>
      <c r="Q130" s="97">
        <f t="shared" si="12"/>
        <v>14</v>
      </c>
      <c r="R130" s="97">
        <f t="shared" si="12"/>
        <v>14</v>
      </c>
      <c r="S130" s="97">
        <f t="shared" si="12"/>
        <v>14</v>
      </c>
      <c r="T130" s="97">
        <f t="shared" si="12"/>
        <v>14</v>
      </c>
      <c r="U130" s="97">
        <f t="shared" si="12"/>
        <v>14</v>
      </c>
      <c r="V130" s="97">
        <f t="shared" si="12"/>
        <v>13</v>
      </c>
      <c r="W130" s="97">
        <f t="shared" si="12"/>
        <v>13</v>
      </c>
      <c r="X130" s="97">
        <f t="shared" si="12"/>
        <v>12</v>
      </c>
      <c r="Y130" s="97">
        <f t="shared" si="12"/>
        <v>12</v>
      </c>
      <c r="Z130" s="97">
        <f t="shared" si="12"/>
        <v>12</v>
      </c>
      <c r="AA130" s="97">
        <f t="shared" si="12"/>
        <v>11</v>
      </c>
      <c r="AB130" s="79"/>
      <c r="AC130" s="79"/>
      <c r="AD130" s="79"/>
      <c r="AE130" s="79"/>
      <c r="AF130" s="70"/>
      <c r="AG130" s="70"/>
      <c r="AH130" s="70"/>
      <c r="AI130" s="70"/>
      <c r="AJ130" s="70"/>
      <c r="AK130" s="70"/>
    </row>
    <row r="131" spans="1:37" s="119" customFormat="1">
      <c r="A131" s="116"/>
      <c r="B131" s="59"/>
      <c r="C131" s="97" t="s">
        <v>80</v>
      </c>
      <c r="D131" s="97">
        <f t="shared" si="12"/>
        <v>11</v>
      </c>
      <c r="E131" s="97">
        <f t="shared" si="12"/>
        <v>10</v>
      </c>
      <c r="F131" s="97">
        <f t="shared" si="12"/>
        <v>11</v>
      </c>
      <c r="G131" s="97">
        <f t="shared" si="12"/>
        <v>10</v>
      </c>
      <c r="H131" s="97">
        <f t="shared" si="12"/>
        <v>10</v>
      </c>
      <c r="I131" s="97">
        <f t="shared" si="12"/>
        <v>10</v>
      </c>
      <c r="J131" s="97">
        <f t="shared" si="12"/>
        <v>11</v>
      </c>
      <c r="K131" s="97">
        <f t="shared" si="12"/>
        <v>12</v>
      </c>
      <c r="L131" s="97">
        <f t="shared" si="12"/>
        <v>12</v>
      </c>
      <c r="M131" s="97">
        <f t="shared" si="12"/>
        <v>13</v>
      </c>
      <c r="N131" s="97">
        <f t="shared" si="12"/>
        <v>13</v>
      </c>
      <c r="O131" s="97">
        <f t="shared" si="12"/>
        <v>13</v>
      </c>
      <c r="P131" s="97">
        <f t="shared" si="12"/>
        <v>13</v>
      </c>
      <c r="Q131" s="97">
        <f t="shared" si="12"/>
        <v>14</v>
      </c>
      <c r="R131" s="97">
        <f t="shared" si="12"/>
        <v>14</v>
      </c>
      <c r="S131" s="97">
        <f t="shared" si="12"/>
        <v>14</v>
      </c>
      <c r="T131" s="97">
        <f t="shared" si="12"/>
        <v>14</v>
      </c>
      <c r="U131" s="97">
        <f t="shared" si="12"/>
        <v>14</v>
      </c>
      <c r="V131" s="97">
        <f t="shared" si="12"/>
        <v>13</v>
      </c>
      <c r="W131" s="97">
        <f t="shared" si="12"/>
        <v>13</v>
      </c>
      <c r="X131" s="97">
        <f t="shared" si="12"/>
        <v>12</v>
      </c>
      <c r="Y131" s="97">
        <f t="shared" si="12"/>
        <v>12</v>
      </c>
      <c r="Z131" s="97">
        <f t="shared" si="12"/>
        <v>11</v>
      </c>
      <c r="AA131" s="97">
        <f t="shared" si="12"/>
        <v>11</v>
      </c>
      <c r="AB131" s="79"/>
      <c r="AC131" s="79"/>
      <c r="AD131" s="79"/>
      <c r="AE131" s="79"/>
      <c r="AF131" s="70"/>
      <c r="AG131" s="70"/>
      <c r="AH131" s="70"/>
      <c r="AI131" s="70"/>
      <c r="AJ131" s="70"/>
      <c r="AK131" s="70"/>
    </row>
    <row r="132" spans="1:37" s="119" customFormat="1">
      <c r="A132" s="116"/>
      <c r="B132" s="59"/>
      <c r="C132" s="97" t="s">
        <v>81</v>
      </c>
      <c r="D132" s="97">
        <f t="shared" si="12"/>
        <v>9</v>
      </c>
      <c r="E132" s="97">
        <f t="shared" si="12"/>
        <v>9</v>
      </c>
      <c r="F132" s="97">
        <f t="shared" si="12"/>
        <v>9</v>
      </c>
      <c r="G132" s="97">
        <f t="shared" si="12"/>
        <v>9</v>
      </c>
      <c r="H132" s="97">
        <f t="shared" si="12"/>
        <v>9</v>
      </c>
      <c r="I132" s="97">
        <f t="shared" si="12"/>
        <v>9</v>
      </c>
      <c r="J132" s="97">
        <f t="shared" si="12"/>
        <v>9</v>
      </c>
      <c r="K132" s="97">
        <f t="shared" si="12"/>
        <v>10</v>
      </c>
      <c r="L132" s="97">
        <f t="shared" si="12"/>
        <v>10</v>
      </c>
      <c r="M132" s="97">
        <f t="shared" si="12"/>
        <v>11</v>
      </c>
      <c r="N132" s="97">
        <f t="shared" si="12"/>
        <v>11</v>
      </c>
      <c r="O132" s="97">
        <f t="shared" si="12"/>
        <v>12</v>
      </c>
      <c r="P132" s="97">
        <f t="shared" si="12"/>
        <v>12</v>
      </c>
      <c r="Q132" s="97">
        <f t="shared" si="12"/>
        <v>12</v>
      </c>
      <c r="R132" s="97">
        <f t="shared" si="12"/>
        <v>12</v>
      </c>
      <c r="S132" s="97">
        <f t="shared" si="12"/>
        <v>12</v>
      </c>
      <c r="T132" s="97">
        <f t="shared" si="12"/>
        <v>12</v>
      </c>
      <c r="U132" s="97">
        <f t="shared" si="12"/>
        <v>11</v>
      </c>
      <c r="V132" s="97">
        <f t="shared" si="12"/>
        <v>11</v>
      </c>
      <c r="W132" s="97">
        <f t="shared" si="12"/>
        <v>10</v>
      </c>
      <c r="X132" s="97">
        <f t="shared" si="12"/>
        <v>10</v>
      </c>
      <c r="Y132" s="97">
        <f t="shared" si="12"/>
        <v>10</v>
      </c>
      <c r="Z132" s="97">
        <f t="shared" si="12"/>
        <v>9</v>
      </c>
      <c r="AA132" s="97">
        <f t="shared" si="12"/>
        <v>9</v>
      </c>
      <c r="AB132" s="79"/>
      <c r="AC132" s="79"/>
      <c r="AD132" s="79"/>
      <c r="AE132" s="79"/>
      <c r="AF132" s="70"/>
      <c r="AG132" s="70"/>
      <c r="AH132" s="70"/>
      <c r="AI132" s="70"/>
      <c r="AJ132" s="70"/>
      <c r="AK132" s="70"/>
    </row>
    <row r="133" spans="1:37" s="119" customFormat="1">
      <c r="A133" s="116"/>
      <c r="B133" s="59"/>
      <c r="C133" s="97" t="s">
        <v>82</v>
      </c>
      <c r="D133" s="97">
        <f t="shared" si="12"/>
        <v>7</v>
      </c>
      <c r="E133" s="97">
        <f t="shared" si="12"/>
        <v>7</v>
      </c>
      <c r="F133" s="97">
        <f t="shared" si="12"/>
        <v>6</v>
      </c>
      <c r="G133" s="97">
        <f t="shared" si="12"/>
        <v>6</v>
      </c>
      <c r="H133" s="97">
        <f t="shared" si="12"/>
        <v>6</v>
      </c>
      <c r="I133" s="97">
        <f t="shared" si="12"/>
        <v>6</v>
      </c>
      <c r="J133" s="97">
        <f t="shared" si="12"/>
        <v>7</v>
      </c>
      <c r="K133" s="97">
        <f t="shared" si="12"/>
        <v>7</v>
      </c>
      <c r="L133" s="97">
        <f t="shared" si="12"/>
        <v>8</v>
      </c>
      <c r="M133" s="97">
        <f t="shared" si="12"/>
        <v>8</v>
      </c>
      <c r="N133" s="97">
        <f t="shared" si="12"/>
        <v>9</v>
      </c>
      <c r="O133" s="97">
        <f t="shared" si="12"/>
        <v>9</v>
      </c>
      <c r="P133" s="97">
        <f t="shared" si="12"/>
        <v>10</v>
      </c>
      <c r="Q133" s="97">
        <f t="shared" si="12"/>
        <v>10</v>
      </c>
      <c r="R133" s="97">
        <f t="shared" si="12"/>
        <v>10</v>
      </c>
      <c r="S133" s="97">
        <f t="shared" si="12"/>
        <v>10</v>
      </c>
      <c r="T133" s="97">
        <f t="shared" si="12"/>
        <v>9</v>
      </c>
      <c r="U133" s="97">
        <f t="shared" si="12"/>
        <v>9</v>
      </c>
      <c r="V133" s="97">
        <f t="shared" si="12"/>
        <v>9</v>
      </c>
      <c r="W133" s="97">
        <f t="shared" si="12"/>
        <v>8</v>
      </c>
      <c r="X133" s="97">
        <f t="shared" si="12"/>
        <v>8</v>
      </c>
      <c r="Y133" s="97">
        <f t="shared" si="12"/>
        <v>8</v>
      </c>
      <c r="Z133" s="97">
        <f t="shared" si="12"/>
        <v>7</v>
      </c>
      <c r="AA133" s="97">
        <f t="shared" si="12"/>
        <v>7</v>
      </c>
      <c r="AB133" s="79"/>
      <c r="AC133" s="79"/>
      <c r="AD133" s="79"/>
      <c r="AE133" s="79"/>
      <c r="AF133" s="70"/>
      <c r="AG133" s="70"/>
      <c r="AH133" s="70"/>
      <c r="AI133" s="70"/>
      <c r="AJ133" s="70"/>
      <c r="AK133" s="70"/>
    </row>
    <row r="134" spans="1:37" s="119" customFormat="1">
      <c r="A134" s="116"/>
      <c r="B134" s="59"/>
      <c r="C134" s="97" t="s">
        <v>83</v>
      </c>
      <c r="D134" s="97">
        <f t="shared" si="12"/>
        <v>4</v>
      </c>
      <c r="E134" s="97">
        <f t="shared" si="12"/>
        <v>4</v>
      </c>
      <c r="F134" s="97">
        <f t="shared" si="12"/>
        <v>4</v>
      </c>
      <c r="G134" s="97">
        <f t="shared" si="12"/>
        <v>4</v>
      </c>
      <c r="H134" s="97">
        <f t="shared" si="12"/>
        <v>4</v>
      </c>
      <c r="I134" s="97">
        <f t="shared" si="12"/>
        <v>4</v>
      </c>
      <c r="J134" s="97">
        <f t="shared" si="12"/>
        <v>4</v>
      </c>
      <c r="K134" s="97">
        <f t="shared" si="12"/>
        <v>4</v>
      </c>
      <c r="L134" s="97">
        <f t="shared" si="12"/>
        <v>4</v>
      </c>
      <c r="M134" s="97">
        <f t="shared" si="12"/>
        <v>5</v>
      </c>
      <c r="N134" s="97">
        <f t="shared" si="12"/>
        <v>5</v>
      </c>
      <c r="O134" s="97">
        <f t="shared" si="12"/>
        <v>6</v>
      </c>
      <c r="P134" s="97">
        <f t="shared" si="12"/>
        <v>6</v>
      </c>
      <c r="Q134" s="97">
        <f t="shared" si="12"/>
        <v>6</v>
      </c>
      <c r="R134" s="97">
        <f t="shared" si="12"/>
        <v>6</v>
      </c>
      <c r="S134" s="97">
        <f t="shared" ref="S134:AA134" si="13">(S70&gt;=90)+(S70&gt;=85)+(S70&gt;=80)+(S70&gt;=75)+(S70&gt;=70)+(S70&gt;=65)+(S70&gt;=60)+(S70&gt;=55)+(S70&gt;=50)+(S70&gt;=45)+(S70&gt;=40)+(S70&gt;=35)+(S70&gt;=30)+(S70&gt;=25)+(S70&gt;=20)+(S70&gt;=15)+(S70&gt;=10)</f>
        <v>6</v>
      </c>
      <c r="T134" s="97">
        <f t="shared" si="13"/>
        <v>5</v>
      </c>
      <c r="U134" s="97">
        <f t="shared" si="13"/>
        <v>5</v>
      </c>
      <c r="V134" s="97">
        <f t="shared" si="13"/>
        <v>5</v>
      </c>
      <c r="W134" s="97">
        <f t="shared" si="13"/>
        <v>5</v>
      </c>
      <c r="X134" s="97">
        <f t="shared" si="13"/>
        <v>5</v>
      </c>
      <c r="Y134" s="97">
        <f t="shared" si="13"/>
        <v>4</v>
      </c>
      <c r="Z134" s="97">
        <f t="shared" si="13"/>
        <v>4</v>
      </c>
      <c r="AA134" s="97">
        <f t="shared" si="13"/>
        <v>4</v>
      </c>
      <c r="AB134" s="79"/>
      <c r="AC134" s="79"/>
      <c r="AD134" s="79"/>
      <c r="AE134" s="79"/>
      <c r="AF134" s="70"/>
      <c r="AG134" s="70"/>
      <c r="AH134" s="70"/>
      <c r="AI134" s="70"/>
      <c r="AJ134" s="70"/>
      <c r="AK134" s="70"/>
    </row>
    <row r="135" spans="1:37" s="119" customFormat="1">
      <c r="A135" s="116"/>
      <c r="B135" s="59"/>
      <c r="C135" s="97" t="s">
        <v>84</v>
      </c>
      <c r="D135" s="97">
        <f t="shared" ref="D135:AA135" si="14">(D71&gt;=90)+(D71&gt;=85)+(D71&gt;=80)+(D71&gt;=75)+(D71&gt;=70)+(D71&gt;=65)+(D71&gt;=60)+(D71&gt;=55)+(D71&gt;=50)+(D71&gt;=45)+(D71&gt;=40)+(D71&gt;=35)+(D71&gt;=30)+(D71&gt;=25)+(D71&gt;=20)+(D71&gt;=15)+(D71&gt;=10)</f>
        <v>1</v>
      </c>
      <c r="E135" s="97">
        <f t="shared" si="14"/>
        <v>1</v>
      </c>
      <c r="F135" s="97">
        <f t="shared" si="14"/>
        <v>1</v>
      </c>
      <c r="G135" s="97">
        <f t="shared" si="14"/>
        <v>1</v>
      </c>
      <c r="H135" s="97">
        <f t="shared" si="14"/>
        <v>1</v>
      </c>
      <c r="I135" s="97">
        <f t="shared" si="14"/>
        <v>1</v>
      </c>
      <c r="J135" s="97">
        <f t="shared" si="14"/>
        <v>1</v>
      </c>
      <c r="K135" s="97">
        <f t="shared" si="14"/>
        <v>1</v>
      </c>
      <c r="L135" s="97">
        <f t="shared" si="14"/>
        <v>1</v>
      </c>
      <c r="M135" s="97">
        <f t="shared" si="14"/>
        <v>2</v>
      </c>
      <c r="N135" s="97">
        <f t="shared" si="14"/>
        <v>2</v>
      </c>
      <c r="O135" s="97">
        <f t="shared" si="14"/>
        <v>2</v>
      </c>
      <c r="P135" s="97">
        <f t="shared" si="14"/>
        <v>2</v>
      </c>
      <c r="Q135" s="97">
        <f t="shared" si="14"/>
        <v>3</v>
      </c>
      <c r="R135" s="97">
        <f t="shared" si="14"/>
        <v>3</v>
      </c>
      <c r="S135" s="97">
        <f t="shared" si="14"/>
        <v>2</v>
      </c>
      <c r="T135" s="97">
        <f t="shared" si="14"/>
        <v>2</v>
      </c>
      <c r="U135" s="97">
        <f t="shared" si="14"/>
        <v>2</v>
      </c>
      <c r="V135" s="97">
        <f t="shared" si="14"/>
        <v>1</v>
      </c>
      <c r="W135" s="97">
        <f t="shared" si="14"/>
        <v>1</v>
      </c>
      <c r="X135" s="97">
        <f t="shared" si="14"/>
        <v>1</v>
      </c>
      <c r="Y135" s="97">
        <f t="shared" si="14"/>
        <v>1</v>
      </c>
      <c r="Z135" s="97">
        <f t="shared" si="14"/>
        <v>1</v>
      </c>
      <c r="AA135" s="97">
        <f t="shared" si="14"/>
        <v>1</v>
      </c>
      <c r="AB135" s="79"/>
      <c r="AC135" s="79"/>
      <c r="AD135" s="79"/>
      <c r="AE135" s="79"/>
      <c r="AF135" s="70"/>
      <c r="AG135" s="70"/>
      <c r="AH135" s="70"/>
      <c r="AI135" s="70"/>
      <c r="AJ135" s="70"/>
      <c r="AK135" s="70"/>
    </row>
    <row r="136" spans="1:37" s="119" customFormat="1">
      <c r="A136" s="116"/>
      <c r="B136" s="59"/>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79"/>
      <c r="AC136" s="79"/>
      <c r="AD136" s="79"/>
      <c r="AE136" s="79"/>
      <c r="AF136" s="70"/>
      <c r="AG136" s="70"/>
      <c r="AH136" s="70"/>
      <c r="AI136" s="70"/>
      <c r="AJ136" s="70"/>
      <c r="AK136" s="70"/>
    </row>
    <row r="137" spans="1:37" s="119" customFormat="1">
      <c r="A137" s="116"/>
      <c r="B137" s="59"/>
      <c r="C137" s="101" t="s">
        <v>90</v>
      </c>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79"/>
      <c r="AC137" s="79"/>
      <c r="AD137" s="79"/>
      <c r="AE137" s="79"/>
      <c r="AF137" s="70"/>
      <c r="AG137" s="70"/>
      <c r="AH137" s="70"/>
      <c r="AI137" s="70"/>
      <c r="AJ137" s="70"/>
      <c r="AK137" s="70"/>
    </row>
    <row r="138" spans="1:37" s="119" customFormat="1">
      <c r="A138" s="116"/>
      <c r="B138" s="59"/>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79"/>
      <c r="AC138" s="79"/>
      <c r="AD138" s="79"/>
      <c r="AE138" s="79"/>
      <c r="AF138" s="70"/>
      <c r="AG138" s="70"/>
      <c r="AH138" s="70"/>
      <c r="AI138" s="70"/>
      <c r="AJ138" s="70"/>
      <c r="AK138" s="70"/>
    </row>
    <row r="139" spans="1:37" s="119" customFormat="1" ht="15.75" thickBot="1">
      <c r="A139" s="116"/>
      <c r="B139" s="59"/>
      <c r="C139" s="98"/>
      <c r="D139" s="98">
        <v>0</v>
      </c>
      <c r="E139" s="98">
        <v>1</v>
      </c>
      <c r="F139" s="98">
        <v>2</v>
      </c>
      <c r="G139" s="98">
        <v>3</v>
      </c>
      <c r="H139" s="98">
        <v>4</v>
      </c>
      <c r="I139" s="98">
        <v>5</v>
      </c>
      <c r="J139" s="98">
        <v>6</v>
      </c>
      <c r="K139" s="98">
        <v>7</v>
      </c>
      <c r="L139" s="98">
        <v>8</v>
      </c>
      <c r="M139" s="98">
        <v>9</v>
      </c>
      <c r="N139" s="98">
        <v>10</v>
      </c>
      <c r="O139" s="98">
        <v>11</v>
      </c>
      <c r="P139" s="98">
        <v>12</v>
      </c>
      <c r="Q139" s="98">
        <v>13</v>
      </c>
      <c r="R139" s="98">
        <v>14</v>
      </c>
      <c r="S139" s="98">
        <v>15</v>
      </c>
      <c r="T139" s="98">
        <v>16</v>
      </c>
      <c r="U139" s="98">
        <v>17</v>
      </c>
      <c r="V139" s="98">
        <v>18</v>
      </c>
      <c r="W139" s="98">
        <v>19</v>
      </c>
      <c r="X139" s="98">
        <v>20</v>
      </c>
      <c r="Y139" s="98">
        <v>21</v>
      </c>
      <c r="Z139" s="98">
        <v>22</v>
      </c>
      <c r="AA139" s="98">
        <v>23</v>
      </c>
      <c r="AB139" s="79"/>
      <c r="AC139" s="79"/>
      <c r="AD139" s="79"/>
      <c r="AE139" s="79"/>
      <c r="AF139" s="70"/>
      <c r="AG139" s="70"/>
      <c r="AH139" s="70"/>
      <c r="AI139" s="70"/>
      <c r="AJ139" s="70"/>
      <c r="AK139" s="70"/>
    </row>
    <row r="140" spans="1:37" s="119" customFormat="1">
      <c r="A140" s="116"/>
      <c r="B140" s="59"/>
      <c r="C140" s="97" t="s">
        <v>73</v>
      </c>
      <c r="D140" s="97">
        <f t="shared" ref="D140:AA150" si="15">(D76&gt;=90)+(D76&gt;=85)+(D76&gt;=80)+(D76&gt;=75)+(D76&gt;=70)+(D76&gt;=65)+(D76&gt;=60)+(D76&gt;=55)+(D76&gt;=50)+(D76&gt;=45)+(D76&gt;=40)+(D76&gt;=35)+(D76&gt;=30)+(D76&gt;=25)+(D76&gt;=20)+(D76&gt;=15)+(D76&gt;=10)</f>
        <v>0</v>
      </c>
      <c r="E140" s="97">
        <f t="shared" si="15"/>
        <v>0</v>
      </c>
      <c r="F140" s="97">
        <f t="shared" si="15"/>
        <v>0</v>
      </c>
      <c r="G140" s="97">
        <f t="shared" si="15"/>
        <v>0</v>
      </c>
      <c r="H140" s="97">
        <f t="shared" si="15"/>
        <v>0</v>
      </c>
      <c r="I140" s="97">
        <f t="shared" si="15"/>
        <v>0</v>
      </c>
      <c r="J140" s="97">
        <f t="shared" si="15"/>
        <v>0</v>
      </c>
      <c r="K140" s="97">
        <f t="shared" si="15"/>
        <v>0</v>
      </c>
      <c r="L140" s="97">
        <f t="shared" si="15"/>
        <v>0</v>
      </c>
      <c r="M140" s="97">
        <f t="shared" si="15"/>
        <v>0</v>
      </c>
      <c r="N140" s="97">
        <f t="shared" si="15"/>
        <v>0</v>
      </c>
      <c r="O140" s="97">
        <f t="shared" si="15"/>
        <v>1</v>
      </c>
      <c r="P140" s="97">
        <f t="shared" si="15"/>
        <v>1</v>
      </c>
      <c r="Q140" s="97">
        <f t="shared" si="15"/>
        <v>1</v>
      </c>
      <c r="R140" s="97">
        <f t="shared" si="15"/>
        <v>1</v>
      </c>
      <c r="S140" s="97">
        <f t="shared" si="15"/>
        <v>1</v>
      </c>
      <c r="T140" s="97">
        <f t="shared" si="15"/>
        <v>1</v>
      </c>
      <c r="U140" s="97">
        <f t="shared" si="15"/>
        <v>0</v>
      </c>
      <c r="V140" s="97">
        <f t="shared" si="15"/>
        <v>0</v>
      </c>
      <c r="W140" s="97">
        <f t="shared" si="15"/>
        <v>0</v>
      </c>
      <c r="X140" s="97">
        <f t="shared" si="15"/>
        <v>0</v>
      </c>
      <c r="Y140" s="97">
        <f t="shared" si="15"/>
        <v>0</v>
      </c>
      <c r="Z140" s="97">
        <f t="shared" si="15"/>
        <v>0</v>
      </c>
      <c r="AA140" s="97">
        <f t="shared" si="15"/>
        <v>0</v>
      </c>
      <c r="AB140" s="79"/>
      <c r="AC140" s="79"/>
      <c r="AD140" s="79"/>
      <c r="AE140" s="79"/>
      <c r="AF140" s="70"/>
      <c r="AG140" s="70"/>
      <c r="AH140" s="70"/>
      <c r="AI140" s="70"/>
      <c r="AJ140" s="70"/>
      <c r="AK140" s="70"/>
    </row>
    <row r="141" spans="1:37" s="119" customFormat="1">
      <c r="A141" s="116"/>
      <c r="B141" s="59"/>
      <c r="C141" s="97" t="s">
        <v>74</v>
      </c>
      <c r="D141" s="97">
        <f t="shared" si="15"/>
        <v>0</v>
      </c>
      <c r="E141" s="97">
        <f t="shared" si="15"/>
        <v>0</v>
      </c>
      <c r="F141" s="97">
        <f t="shared" si="15"/>
        <v>0</v>
      </c>
      <c r="G141" s="97">
        <f t="shared" si="15"/>
        <v>0</v>
      </c>
      <c r="H141" s="97">
        <f t="shared" si="15"/>
        <v>0</v>
      </c>
      <c r="I141" s="97">
        <f t="shared" si="15"/>
        <v>0</v>
      </c>
      <c r="J141" s="97">
        <f t="shared" si="15"/>
        <v>0</v>
      </c>
      <c r="K141" s="97">
        <f t="shared" si="15"/>
        <v>0</v>
      </c>
      <c r="L141" s="97">
        <f t="shared" si="15"/>
        <v>0</v>
      </c>
      <c r="M141" s="97">
        <f t="shared" si="15"/>
        <v>1</v>
      </c>
      <c r="N141" s="97">
        <f t="shared" si="15"/>
        <v>1</v>
      </c>
      <c r="O141" s="97">
        <f t="shared" si="15"/>
        <v>2</v>
      </c>
      <c r="P141" s="97">
        <f t="shared" si="15"/>
        <v>2</v>
      </c>
      <c r="Q141" s="97">
        <f t="shared" si="15"/>
        <v>3</v>
      </c>
      <c r="R141" s="97">
        <f t="shared" si="15"/>
        <v>3</v>
      </c>
      <c r="S141" s="97">
        <f t="shared" si="15"/>
        <v>3</v>
      </c>
      <c r="T141" s="97">
        <f t="shared" si="15"/>
        <v>3</v>
      </c>
      <c r="U141" s="97">
        <f t="shared" si="15"/>
        <v>2</v>
      </c>
      <c r="V141" s="97">
        <f t="shared" si="15"/>
        <v>2</v>
      </c>
      <c r="W141" s="97">
        <f t="shared" si="15"/>
        <v>2</v>
      </c>
      <c r="X141" s="97">
        <f t="shared" si="15"/>
        <v>1</v>
      </c>
      <c r="Y141" s="97">
        <f t="shared" si="15"/>
        <v>1</v>
      </c>
      <c r="Z141" s="97">
        <f t="shared" si="15"/>
        <v>1</v>
      </c>
      <c r="AA141" s="97">
        <f t="shared" si="15"/>
        <v>1</v>
      </c>
      <c r="AB141" s="79"/>
      <c r="AC141" s="79"/>
      <c r="AD141" s="79"/>
      <c r="AE141" s="79"/>
      <c r="AF141" s="70"/>
      <c r="AG141" s="70"/>
      <c r="AH141" s="70"/>
      <c r="AI141" s="70"/>
      <c r="AJ141" s="70"/>
      <c r="AK141" s="70"/>
    </row>
    <row r="142" spans="1:37" s="119" customFormat="1">
      <c r="A142" s="116"/>
      <c r="B142" s="59"/>
      <c r="C142" s="97" t="s">
        <v>75</v>
      </c>
      <c r="D142" s="97">
        <f t="shared" si="15"/>
        <v>3</v>
      </c>
      <c r="E142" s="97">
        <f t="shared" si="15"/>
        <v>3</v>
      </c>
      <c r="F142" s="97">
        <f t="shared" si="15"/>
        <v>2</v>
      </c>
      <c r="G142" s="97">
        <f t="shared" si="15"/>
        <v>2</v>
      </c>
      <c r="H142" s="97">
        <f t="shared" si="15"/>
        <v>2</v>
      </c>
      <c r="I142" s="97">
        <f t="shared" si="15"/>
        <v>2</v>
      </c>
      <c r="J142" s="97">
        <f t="shared" si="15"/>
        <v>3</v>
      </c>
      <c r="K142" s="97">
        <f t="shared" si="15"/>
        <v>3</v>
      </c>
      <c r="L142" s="97">
        <f t="shared" si="15"/>
        <v>3</v>
      </c>
      <c r="M142" s="97">
        <f t="shared" si="15"/>
        <v>4</v>
      </c>
      <c r="N142" s="97">
        <f t="shared" si="15"/>
        <v>4</v>
      </c>
      <c r="O142" s="97">
        <f t="shared" si="15"/>
        <v>4</v>
      </c>
      <c r="P142" s="97">
        <f t="shared" si="15"/>
        <v>5</v>
      </c>
      <c r="Q142" s="97">
        <f t="shared" si="15"/>
        <v>5</v>
      </c>
      <c r="R142" s="97">
        <f t="shared" si="15"/>
        <v>5</v>
      </c>
      <c r="S142" s="97">
        <f t="shared" si="15"/>
        <v>5</v>
      </c>
      <c r="T142" s="97">
        <f t="shared" si="15"/>
        <v>5</v>
      </c>
      <c r="U142" s="97">
        <f t="shared" si="15"/>
        <v>4</v>
      </c>
      <c r="V142" s="97">
        <f t="shared" si="15"/>
        <v>4</v>
      </c>
      <c r="W142" s="97">
        <f t="shared" si="15"/>
        <v>4</v>
      </c>
      <c r="X142" s="97">
        <f t="shared" si="15"/>
        <v>4</v>
      </c>
      <c r="Y142" s="97">
        <f t="shared" si="15"/>
        <v>3</v>
      </c>
      <c r="Z142" s="97">
        <f t="shared" si="15"/>
        <v>3</v>
      </c>
      <c r="AA142" s="97">
        <f t="shared" si="15"/>
        <v>3</v>
      </c>
      <c r="AB142" s="79"/>
      <c r="AC142" s="79"/>
      <c r="AD142" s="79"/>
      <c r="AE142" s="79"/>
      <c r="AF142" s="70"/>
      <c r="AG142" s="70"/>
      <c r="AH142" s="70"/>
      <c r="AI142" s="70"/>
      <c r="AJ142" s="70"/>
      <c r="AK142" s="70"/>
    </row>
    <row r="143" spans="1:37" s="119" customFormat="1">
      <c r="A143" s="116"/>
      <c r="B143" s="59"/>
      <c r="C143" s="97" t="s">
        <v>76</v>
      </c>
      <c r="D143" s="97">
        <f t="shared" si="15"/>
        <v>6</v>
      </c>
      <c r="E143" s="97">
        <f t="shared" si="15"/>
        <v>6</v>
      </c>
      <c r="F143" s="97">
        <f t="shared" si="15"/>
        <v>6</v>
      </c>
      <c r="G143" s="97">
        <f t="shared" si="15"/>
        <v>6</v>
      </c>
      <c r="H143" s="97">
        <f t="shared" si="15"/>
        <v>6</v>
      </c>
      <c r="I143" s="97">
        <f t="shared" si="15"/>
        <v>6</v>
      </c>
      <c r="J143" s="97">
        <f t="shared" si="15"/>
        <v>6</v>
      </c>
      <c r="K143" s="97">
        <f t="shared" si="15"/>
        <v>7</v>
      </c>
      <c r="L143" s="97">
        <f t="shared" si="15"/>
        <v>7</v>
      </c>
      <c r="M143" s="97">
        <f t="shared" si="15"/>
        <v>8</v>
      </c>
      <c r="N143" s="97">
        <f t="shared" si="15"/>
        <v>8</v>
      </c>
      <c r="O143" s="97">
        <f t="shared" si="15"/>
        <v>9</v>
      </c>
      <c r="P143" s="97">
        <f t="shared" si="15"/>
        <v>9</v>
      </c>
      <c r="Q143" s="97">
        <f t="shared" si="15"/>
        <v>9</v>
      </c>
      <c r="R143" s="97">
        <f t="shared" si="15"/>
        <v>9</v>
      </c>
      <c r="S143" s="97">
        <f t="shared" si="15"/>
        <v>9</v>
      </c>
      <c r="T143" s="97">
        <f t="shared" si="15"/>
        <v>9</v>
      </c>
      <c r="U143" s="97">
        <f t="shared" si="15"/>
        <v>9</v>
      </c>
      <c r="V143" s="97">
        <f t="shared" si="15"/>
        <v>8</v>
      </c>
      <c r="W143" s="97">
        <f t="shared" si="15"/>
        <v>8</v>
      </c>
      <c r="X143" s="97">
        <f t="shared" si="15"/>
        <v>7</v>
      </c>
      <c r="Y143" s="97">
        <f t="shared" si="15"/>
        <v>7</v>
      </c>
      <c r="Z143" s="97">
        <f t="shared" si="15"/>
        <v>7</v>
      </c>
      <c r="AA143" s="97">
        <f t="shared" si="15"/>
        <v>6</v>
      </c>
      <c r="AB143" s="79"/>
      <c r="AC143" s="79"/>
      <c r="AD143" s="79"/>
      <c r="AE143" s="79"/>
      <c r="AF143" s="70"/>
      <c r="AG143" s="70"/>
      <c r="AH143" s="70"/>
      <c r="AI143" s="70"/>
      <c r="AJ143" s="70"/>
      <c r="AK143" s="70"/>
    </row>
    <row r="144" spans="1:37" s="119" customFormat="1">
      <c r="A144" s="116"/>
      <c r="B144" s="59"/>
      <c r="C144" s="97" t="s">
        <v>77</v>
      </c>
      <c r="D144" s="97">
        <f t="shared" si="15"/>
        <v>9</v>
      </c>
      <c r="E144" s="97">
        <f t="shared" si="15"/>
        <v>9</v>
      </c>
      <c r="F144" s="97">
        <f t="shared" si="15"/>
        <v>8</v>
      </c>
      <c r="G144" s="97">
        <f t="shared" si="15"/>
        <v>8</v>
      </c>
      <c r="H144" s="97">
        <f t="shared" si="15"/>
        <v>8</v>
      </c>
      <c r="I144" s="97">
        <f t="shared" si="15"/>
        <v>8</v>
      </c>
      <c r="J144" s="97">
        <f t="shared" si="15"/>
        <v>9</v>
      </c>
      <c r="K144" s="97">
        <f t="shared" si="15"/>
        <v>10</v>
      </c>
      <c r="L144" s="97">
        <f t="shared" si="15"/>
        <v>10</v>
      </c>
      <c r="M144" s="97">
        <f t="shared" si="15"/>
        <v>11</v>
      </c>
      <c r="N144" s="97">
        <f t="shared" si="15"/>
        <v>11</v>
      </c>
      <c r="O144" s="97">
        <f t="shared" si="15"/>
        <v>11</v>
      </c>
      <c r="P144" s="97">
        <f t="shared" si="15"/>
        <v>12</v>
      </c>
      <c r="Q144" s="97">
        <f t="shared" si="15"/>
        <v>12</v>
      </c>
      <c r="R144" s="97">
        <f t="shared" si="15"/>
        <v>12</v>
      </c>
      <c r="S144" s="97">
        <f t="shared" si="15"/>
        <v>12</v>
      </c>
      <c r="T144" s="97">
        <f t="shared" si="15"/>
        <v>12</v>
      </c>
      <c r="U144" s="97">
        <f t="shared" si="15"/>
        <v>11</v>
      </c>
      <c r="V144" s="97">
        <f t="shared" si="15"/>
        <v>11</v>
      </c>
      <c r="W144" s="97">
        <f t="shared" si="15"/>
        <v>10</v>
      </c>
      <c r="X144" s="97">
        <f t="shared" si="15"/>
        <v>10</v>
      </c>
      <c r="Y144" s="97">
        <f t="shared" si="15"/>
        <v>10</v>
      </c>
      <c r="Z144" s="97">
        <f t="shared" si="15"/>
        <v>9</v>
      </c>
      <c r="AA144" s="97">
        <f t="shared" si="15"/>
        <v>9</v>
      </c>
      <c r="AB144" s="79"/>
      <c r="AC144" s="79"/>
      <c r="AD144" s="79"/>
      <c r="AE144" s="79"/>
      <c r="AF144" s="70"/>
      <c r="AG144" s="70"/>
      <c r="AH144" s="70"/>
      <c r="AI144" s="70"/>
      <c r="AJ144" s="70"/>
      <c r="AK144" s="70"/>
    </row>
    <row r="145" spans="1:37" s="119" customFormat="1">
      <c r="A145" s="116"/>
      <c r="B145" s="59"/>
      <c r="C145" s="97" t="s">
        <v>78</v>
      </c>
      <c r="D145" s="97">
        <f t="shared" si="15"/>
        <v>10</v>
      </c>
      <c r="E145" s="97">
        <f t="shared" si="15"/>
        <v>10</v>
      </c>
      <c r="F145" s="97">
        <f t="shared" si="15"/>
        <v>10</v>
      </c>
      <c r="G145" s="97">
        <f t="shared" si="15"/>
        <v>10</v>
      </c>
      <c r="H145" s="97">
        <f t="shared" si="15"/>
        <v>10</v>
      </c>
      <c r="I145" s="97">
        <f t="shared" si="15"/>
        <v>10</v>
      </c>
      <c r="J145" s="97">
        <f t="shared" si="15"/>
        <v>11</v>
      </c>
      <c r="K145" s="97">
        <f t="shared" si="15"/>
        <v>11</v>
      </c>
      <c r="L145" s="97">
        <f t="shared" si="15"/>
        <v>12</v>
      </c>
      <c r="M145" s="97">
        <f t="shared" si="15"/>
        <v>12</v>
      </c>
      <c r="N145" s="97">
        <f t="shared" si="15"/>
        <v>12</v>
      </c>
      <c r="O145" s="97">
        <f t="shared" si="15"/>
        <v>13</v>
      </c>
      <c r="P145" s="97">
        <f t="shared" si="15"/>
        <v>13</v>
      </c>
      <c r="Q145" s="97">
        <f t="shared" si="15"/>
        <v>13</v>
      </c>
      <c r="R145" s="97">
        <f t="shared" si="15"/>
        <v>13</v>
      </c>
      <c r="S145" s="97">
        <f t="shared" si="15"/>
        <v>13</v>
      </c>
      <c r="T145" s="97">
        <f t="shared" si="15"/>
        <v>13</v>
      </c>
      <c r="U145" s="97">
        <f t="shared" si="15"/>
        <v>13</v>
      </c>
      <c r="V145" s="97">
        <f t="shared" si="15"/>
        <v>12</v>
      </c>
      <c r="W145" s="97">
        <f t="shared" si="15"/>
        <v>12</v>
      </c>
      <c r="X145" s="97">
        <f t="shared" si="15"/>
        <v>11</v>
      </c>
      <c r="Y145" s="97">
        <f t="shared" si="15"/>
        <v>11</v>
      </c>
      <c r="Z145" s="97">
        <f t="shared" si="15"/>
        <v>11</v>
      </c>
      <c r="AA145" s="97">
        <f t="shared" si="15"/>
        <v>10</v>
      </c>
      <c r="AB145" s="79"/>
      <c r="AC145" s="79"/>
      <c r="AD145" s="79"/>
      <c r="AE145" s="79"/>
      <c r="AF145" s="70"/>
      <c r="AG145" s="70"/>
      <c r="AH145" s="70"/>
      <c r="AI145" s="70"/>
      <c r="AJ145" s="70"/>
      <c r="AK145" s="70"/>
    </row>
    <row r="146" spans="1:37" s="119" customFormat="1">
      <c r="A146" s="116"/>
      <c r="B146" s="59"/>
      <c r="C146" s="97" t="s">
        <v>79</v>
      </c>
      <c r="D146" s="97">
        <f t="shared" si="15"/>
        <v>12</v>
      </c>
      <c r="E146" s="97">
        <f t="shared" si="15"/>
        <v>11</v>
      </c>
      <c r="F146" s="97">
        <f t="shared" si="15"/>
        <v>11</v>
      </c>
      <c r="G146" s="97">
        <f t="shared" si="15"/>
        <v>11</v>
      </c>
      <c r="H146" s="97">
        <f t="shared" si="15"/>
        <v>11</v>
      </c>
      <c r="I146" s="97">
        <f t="shared" si="15"/>
        <v>11</v>
      </c>
      <c r="J146" s="97">
        <f t="shared" si="15"/>
        <v>11</v>
      </c>
      <c r="K146" s="97">
        <f t="shared" si="15"/>
        <v>12</v>
      </c>
      <c r="L146" s="97">
        <f t="shared" si="15"/>
        <v>12</v>
      </c>
      <c r="M146" s="97">
        <f t="shared" si="15"/>
        <v>13</v>
      </c>
      <c r="N146" s="97">
        <f t="shared" si="15"/>
        <v>13</v>
      </c>
      <c r="O146" s="97">
        <f t="shared" si="15"/>
        <v>14</v>
      </c>
      <c r="P146" s="97">
        <f t="shared" si="15"/>
        <v>14</v>
      </c>
      <c r="Q146" s="97">
        <f t="shared" si="15"/>
        <v>14</v>
      </c>
      <c r="R146" s="97">
        <f t="shared" si="15"/>
        <v>14</v>
      </c>
      <c r="S146" s="97">
        <f t="shared" si="15"/>
        <v>14</v>
      </c>
      <c r="T146" s="97">
        <f t="shared" si="15"/>
        <v>14</v>
      </c>
      <c r="U146" s="97">
        <f t="shared" si="15"/>
        <v>14</v>
      </c>
      <c r="V146" s="97">
        <f t="shared" si="15"/>
        <v>13</v>
      </c>
      <c r="W146" s="97">
        <f t="shared" si="15"/>
        <v>13</v>
      </c>
      <c r="X146" s="97">
        <f t="shared" si="15"/>
        <v>12</v>
      </c>
      <c r="Y146" s="97">
        <f t="shared" si="15"/>
        <v>12</v>
      </c>
      <c r="Z146" s="97">
        <f t="shared" si="15"/>
        <v>12</v>
      </c>
      <c r="AA146" s="97">
        <f t="shared" si="15"/>
        <v>11</v>
      </c>
      <c r="AB146" s="79"/>
      <c r="AC146" s="79"/>
      <c r="AD146" s="79"/>
      <c r="AE146" s="79"/>
      <c r="AF146" s="70"/>
      <c r="AG146" s="70"/>
      <c r="AH146" s="70"/>
      <c r="AI146" s="70"/>
      <c r="AJ146" s="70"/>
      <c r="AK146" s="70"/>
    </row>
    <row r="147" spans="1:37" s="119" customFormat="1">
      <c r="A147" s="116"/>
      <c r="B147" s="59"/>
      <c r="C147" s="97" t="s">
        <v>80</v>
      </c>
      <c r="D147" s="97">
        <f t="shared" si="15"/>
        <v>11</v>
      </c>
      <c r="E147" s="97">
        <f t="shared" si="15"/>
        <v>10</v>
      </c>
      <c r="F147" s="97">
        <f t="shared" si="15"/>
        <v>11</v>
      </c>
      <c r="G147" s="97">
        <f t="shared" si="15"/>
        <v>10</v>
      </c>
      <c r="H147" s="97">
        <f t="shared" si="15"/>
        <v>10</v>
      </c>
      <c r="I147" s="97">
        <f t="shared" si="15"/>
        <v>10</v>
      </c>
      <c r="J147" s="97">
        <f t="shared" si="15"/>
        <v>11</v>
      </c>
      <c r="K147" s="97">
        <f t="shared" si="15"/>
        <v>12</v>
      </c>
      <c r="L147" s="97">
        <f t="shared" si="15"/>
        <v>12</v>
      </c>
      <c r="M147" s="97">
        <f t="shared" si="15"/>
        <v>13</v>
      </c>
      <c r="N147" s="97">
        <f t="shared" si="15"/>
        <v>13</v>
      </c>
      <c r="O147" s="97">
        <f t="shared" si="15"/>
        <v>13</v>
      </c>
      <c r="P147" s="97">
        <f t="shared" si="15"/>
        <v>13</v>
      </c>
      <c r="Q147" s="97">
        <f t="shared" si="15"/>
        <v>14</v>
      </c>
      <c r="R147" s="97">
        <f t="shared" si="15"/>
        <v>14</v>
      </c>
      <c r="S147" s="97">
        <f t="shared" si="15"/>
        <v>14</v>
      </c>
      <c r="T147" s="97">
        <f t="shared" si="15"/>
        <v>14</v>
      </c>
      <c r="U147" s="97">
        <f t="shared" si="15"/>
        <v>14</v>
      </c>
      <c r="V147" s="97">
        <f t="shared" si="15"/>
        <v>13</v>
      </c>
      <c r="W147" s="97">
        <f t="shared" si="15"/>
        <v>13</v>
      </c>
      <c r="X147" s="97">
        <f t="shared" si="15"/>
        <v>12</v>
      </c>
      <c r="Y147" s="97">
        <f t="shared" si="15"/>
        <v>12</v>
      </c>
      <c r="Z147" s="97">
        <f t="shared" si="15"/>
        <v>11</v>
      </c>
      <c r="AA147" s="97">
        <f t="shared" si="15"/>
        <v>11</v>
      </c>
      <c r="AB147" s="79"/>
      <c r="AC147" s="79"/>
      <c r="AD147" s="79"/>
      <c r="AE147" s="79"/>
      <c r="AF147" s="70"/>
      <c r="AG147" s="70"/>
      <c r="AH147" s="70"/>
      <c r="AI147" s="70"/>
      <c r="AJ147" s="70"/>
      <c r="AK147" s="70"/>
    </row>
    <row r="148" spans="1:37" s="119" customFormat="1">
      <c r="A148" s="116"/>
      <c r="B148" s="59"/>
      <c r="C148" s="97" t="s">
        <v>81</v>
      </c>
      <c r="D148" s="97">
        <f t="shared" si="15"/>
        <v>9</v>
      </c>
      <c r="E148" s="97">
        <f t="shared" si="15"/>
        <v>9</v>
      </c>
      <c r="F148" s="97">
        <f t="shared" si="15"/>
        <v>9</v>
      </c>
      <c r="G148" s="97">
        <f t="shared" si="15"/>
        <v>9</v>
      </c>
      <c r="H148" s="97">
        <f t="shared" si="15"/>
        <v>9</v>
      </c>
      <c r="I148" s="97">
        <f t="shared" si="15"/>
        <v>9</v>
      </c>
      <c r="J148" s="97">
        <f t="shared" si="15"/>
        <v>9</v>
      </c>
      <c r="K148" s="97">
        <f t="shared" si="15"/>
        <v>10</v>
      </c>
      <c r="L148" s="97">
        <f t="shared" si="15"/>
        <v>10</v>
      </c>
      <c r="M148" s="97">
        <f t="shared" si="15"/>
        <v>11</v>
      </c>
      <c r="N148" s="97">
        <f t="shared" si="15"/>
        <v>11</v>
      </c>
      <c r="O148" s="97">
        <f t="shared" si="15"/>
        <v>12</v>
      </c>
      <c r="P148" s="97">
        <f t="shared" si="15"/>
        <v>12</v>
      </c>
      <c r="Q148" s="97">
        <f t="shared" si="15"/>
        <v>12</v>
      </c>
      <c r="R148" s="97">
        <f t="shared" si="15"/>
        <v>12</v>
      </c>
      <c r="S148" s="97">
        <f t="shared" si="15"/>
        <v>12</v>
      </c>
      <c r="T148" s="97">
        <f t="shared" si="15"/>
        <v>12</v>
      </c>
      <c r="U148" s="97">
        <f t="shared" si="15"/>
        <v>11</v>
      </c>
      <c r="V148" s="97">
        <f t="shared" si="15"/>
        <v>11</v>
      </c>
      <c r="W148" s="97">
        <f t="shared" si="15"/>
        <v>10</v>
      </c>
      <c r="X148" s="97">
        <f t="shared" si="15"/>
        <v>10</v>
      </c>
      <c r="Y148" s="97">
        <f t="shared" si="15"/>
        <v>10</v>
      </c>
      <c r="Z148" s="97">
        <f t="shared" si="15"/>
        <v>9</v>
      </c>
      <c r="AA148" s="97">
        <f t="shared" si="15"/>
        <v>9</v>
      </c>
      <c r="AB148" s="79"/>
      <c r="AC148" s="79"/>
      <c r="AD148" s="79"/>
      <c r="AE148" s="79"/>
      <c r="AF148" s="70"/>
      <c r="AG148" s="70"/>
      <c r="AH148" s="70"/>
      <c r="AI148" s="70"/>
      <c r="AJ148" s="70"/>
      <c r="AK148" s="70"/>
    </row>
    <row r="149" spans="1:37" s="119" customFormat="1">
      <c r="A149" s="116"/>
      <c r="B149" s="59"/>
      <c r="C149" s="97" t="s">
        <v>82</v>
      </c>
      <c r="D149" s="97">
        <f t="shared" si="15"/>
        <v>7</v>
      </c>
      <c r="E149" s="97">
        <f t="shared" si="15"/>
        <v>7</v>
      </c>
      <c r="F149" s="97">
        <f t="shared" si="15"/>
        <v>6</v>
      </c>
      <c r="G149" s="97">
        <f t="shared" si="15"/>
        <v>6</v>
      </c>
      <c r="H149" s="97">
        <f t="shared" si="15"/>
        <v>6</v>
      </c>
      <c r="I149" s="97">
        <f t="shared" si="15"/>
        <v>6</v>
      </c>
      <c r="J149" s="97">
        <f t="shared" si="15"/>
        <v>7</v>
      </c>
      <c r="K149" s="97">
        <f t="shared" si="15"/>
        <v>7</v>
      </c>
      <c r="L149" s="97">
        <f t="shared" si="15"/>
        <v>8</v>
      </c>
      <c r="M149" s="97">
        <f t="shared" si="15"/>
        <v>8</v>
      </c>
      <c r="N149" s="97">
        <f t="shared" si="15"/>
        <v>9</v>
      </c>
      <c r="O149" s="97">
        <f t="shared" si="15"/>
        <v>9</v>
      </c>
      <c r="P149" s="97">
        <f t="shared" si="15"/>
        <v>10</v>
      </c>
      <c r="Q149" s="97">
        <f t="shared" si="15"/>
        <v>10</v>
      </c>
      <c r="R149" s="97">
        <f t="shared" si="15"/>
        <v>10</v>
      </c>
      <c r="S149" s="97">
        <f t="shared" si="15"/>
        <v>10</v>
      </c>
      <c r="T149" s="97">
        <f t="shared" si="15"/>
        <v>9</v>
      </c>
      <c r="U149" s="97">
        <f t="shared" si="15"/>
        <v>9</v>
      </c>
      <c r="V149" s="97">
        <f t="shared" si="15"/>
        <v>9</v>
      </c>
      <c r="W149" s="97">
        <f t="shared" si="15"/>
        <v>8</v>
      </c>
      <c r="X149" s="97">
        <f t="shared" si="15"/>
        <v>8</v>
      </c>
      <c r="Y149" s="97">
        <f t="shared" si="15"/>
        <v>8</v>
      </c>
      <c r="Z149" s="97">
        <f t="shared" si="15"/>
        <v>7</v>
      </c>
      <c r="AA149" s="97">
        <f t="shared" si="15"/>
        <v>7</v>
      </c>
      <c r="AB149" s="79"/>
      <c r="AC149" s="79"/>
      <c r="AD149" s="79"/>
      <c r="AE149" s="79"/>
      <c r="AF149" s="70"/>
      <c r="AG149" s="70"/>
      <c r="AH149" s="70"/>
      <c r="AI149" s="70"/>
      <c r="AJ149" s="70"/>
      <c r="AK149" s="70"/>
    </row>
    <row r="150" spans="1:37" s="119" customFormat="1">
      <c r="A150" s="116"/>
      <c r="B150" s="59"/>
      <c r="C150" s="97" t="s">
        <v>83</v>
      </c>
      <c r="D150" s="97">
        <f t="shared" si="15"/>
        <v>4</v>
      </c>
      <c r="E150" s="97">
        <f t="shared" si="15"/>
        <v>4</v>
      </c>
      <c r="F150" s="97">
        <f t="shared" si="15"/>
        <v>4</v>
      </c>
      <c r="G150" s="97">
        <f t="shared" si="15"/>
        <v>4</v>
      </c>
      <c r="H150" s="97">
        <f t="shared" si="15"/>
        <v>4</v>
      </c>
      <c r="I150" s="97">
        <f t="shared" si="15"/>
        <v>4</v>
      </c>
      <c r="J150" s="97">
        <f t="shared" si="15"/>
        <v>4</v>
      </c>
      <c r="K150" s="97">
        <f t="shared" si="15"/>
        <v>4</v>
      </c>
      <c r="L150" s="97">
        <f t="shared" si="15"/>
        <v>4</v>
      </c>
      <c r="M150" s="97">
        <f t="shared" si="15"/>
        <v>5</v>
      </c>
      <c r="N150" s="97">
        <f t="shared" si="15"/>
        <v>5</v>
      </c>
      <c r="O150" s="97">
        <f t="shared" si="15"/>
        <v>6</v>
      </c>
      <c r="P150" s="97">
        <f t="shared" si="15"/>
        <v>6</v>
      </c>
      <c r="Q150" s="97">
        <f t="shared" si="15"/>
        <v>6</v>
      </c>
      <c r="R150" s="97">
        <f t="shared" si="15"/>
        <v>6</v>
      </c>
      <c r="S150" s="97">
        <f t="shared" ref="E150:AA151" si="16">(S86&gt;=90)+(S86&gt;=85)+(S86&gt;=80)+(S86&gt;=75)+(S86&gt;=70)+(S86&gt;=65)+(S86&gt;=60)+(S86&gt;=55)+(S86&gt;=50)+(S86&gt;=45)+(S86&gt;=40)+(S86&gt;=35)+(S86&gt;=30)+(S86&gt;=25)+(S86&gt;=20)+(S86&gt;=15)+(S86&gt;=10)</f>
        <v>6</v>
      </c>
      <c r="T150" s="97">
        <f t="shared" si="16"/>
        <v>5</v>
      </c>
      <c r="U150" s="97">
        <f t="shared" si="16"/>
        <v>5</v>
      </c>
      <c r="V150" s="97">
        <f t="shared" si="16"/>
        <v>5</v>
      </c>
      <c r="W150" s="97">
        <f t="shared" si="16"/>
        <v>5</v>
      </c>
      <c r="X150" s="97">
        <f t="shared" si="16"/>
        <v>5</v>
      </c>
      <c r="Y150" s="97">
        <f t="shared" si="16"/>
        <v>4</v>
      </c>
      <c r="Z150" s="97">
        <f t="shared" si="16"/>
        <v>4</v>
      </c>
      <c r="AA150" s="97">
        <f t="shared" si="16"/>
        <v>4</v>
      </c>
      <c r="AB150" s="79"/>
      <c r="AC150" s="79"/>
      <c r="AD150" s="79"/>
      <c r="AE150" s="79"/>
      <c r="AF150" s="70"/>
      <c r="AG150" s="70"/>
      <c r="AH150" s="70"/>
      <c r="AI150" s="70"/>
      <c r="AJ150" s="70"/>
      <c r="AK150" s="70"/>
    </row>
    <row r="151" spans="1:37" s="119" customFormat="1">
      <c r="A151" s="116"/>
      <c r="B151" s="59"/>
      <c r="C151" s="97" t="s">
        <v>84</v>
      </c>
      <c r="D151" s="97">
        <f t="shared" ref="D151" si="17">(D87&gt;=90)+(D87&gt;=85)+(D87&gt;=80)+(D87&gt;=75)+(D87&gt;=70)+(D87&gt;=65)+(D87&gt;=60)+(D87&gt;=55)+(D87&gt;=50)+(D87&gt;=45)+(D87&gt;=40)+(D87&gt;=35)+(D87&gt;=30)+(D87&gt;=25)+(D87&gt;=20)+(D87&gt;=15)+(D87&gt;=10)</f>
        <v>1</v>
      </c>
      <c r="E151" s="97">
        <f t="shared" si="16"/>
        <v>1</v>
      </c>
      <c r="F151" s="97">
        <f t="shared" si="16"/>
        <v>1</v>
      </c>
      <c r="G151" s="97">
        <f t="shared" si="16"/>
        <v>1</v>
      </c>
      <c r="H151" s="97">
        <f t="shared" si="16"/>
        <v>1</v>
      </c>
      <c r="I151" s="97">
        <f t="shared" si="16"/>
        <v>1</v>
      </c>
      <c r="J151" s="97">
        <f t="shared" si="16"/>
        <v>1</v>
      </c>
      <c r="K151" s="97">
        <f t="shared" si="16"/>
        <v>1</v>
      </c>
      <c r="L151" s="97">
        <f t="shared" si="16"/>
        <v>1</v>
      </c>
      <c r="M151" s="97">
        <f t="shared" si="16"/>
        <v>2</v>
      </c>
      <c r="N151" s="97">
        <f t="shared" si="16"/>
        <v>2</v>
      </c>
      <c r="O151" s="97">
        <f t="shared" si="16"/>
        <v>2</v>
      </c>
      <c r="P151" s="97">
        <f t="shared" si="16"/>
        <v>2</v>
      </c>
      <c r="Q151" s="97">
        <f t="shared" si="16"/>
        <v>3</v>
      </c>
      <c r="R151" s="97">
        <f t="shared" si="16"/>
        <v>3</v>
      </c>
      <c r="S151" s="97">
        <f t="shared" si="16"/>
        <v>2</v>
      </c>
      <c r="T151" s="97">
        <f t="shared" si="16"/>
        <v>2</v>
      </c>
      <c r="U151" s="97">
        <f t="shared" si="16"/>
        <v>2</v>
      </c>
      <c r="V151" s="97">
        <f t="shared" si="16"/>
        <v>1</v>
      </c>
      <c r="W151" s="97">
        <f t="shared" si="16"/>
        <v>1</v>
      </c>
      <c r="X151" s="97">
        <f t="shared" si="16"/>
        <v>1</v>
      </c>
      <c r="Y151" s="97">
        <f t="shared" si="16"/>
        <v>1</v>
      </c>
      <c r="Z151" s="97">
        <f t="shared" si="16"/>
        <v>1</v>
      </c>
      <c r="AA151" s="97">
        <f t="shared" si="16"/>
        <v>1</v>
      </c>
      <c r="AB151" s="79"/>
      <c r="AC151" s="79"/>
      <c r="AD151" s="79"/>
      <c r="AE151" s="79"/>
      <c r="AF151" s="70"/>
      <c r="AG151" s="70"/>
      <c r="AH151" s="70"/>
      <c r="AI151" s="70"/>
      <c r="AJ151" s="70"/>
      <c r="AK151" s="70"/>
    </row>
    <row r="152" spans="1:37" s="119" customFormat="1">
      <c r="A152" s="116"/>
      <c r="B152" s="59"/>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79"/>
      <c r="AC152" s="79"/>
      <c r="AD152" s="79"/>
      <c r="AE152" s="79"/>
      <c r="AF152" s="70"/>
      <c r="AG152" s="70"/>
      <c r="AH152" s="70"/>
      <c r="AI152" s="70"/>
      <c r="AJ152" s="70"/>
      <c r="AK152" s="70"/>
    </row>
    <row r="153" spans="1:37" s="119" customFormat="1">
      <c r="A153" s="116"/>
      <c r="B153" s="59"/>
      <c r="C153" s="101" t="s">
        <v>91</v>
      </c>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79"/>
      <c r="AC153" s="79"/>
      <c r="AD153" s="79"/>
      <c r="AE153" s="79"/>
      <c r="AF153" s="70"/>
      <c r="AG153" s="70"/>
      <c r="AH153" s="70"/>
      <c r="AI153" s="70"/>
      <c r="AJ153" s="70"/>
      <c r="AK153" s="70"/>
    </row>
    <row r="154" spans="1:37" s="119" customFormat="1">
      <c r="A154" s="116"/>
      <c r="B154" s="59"/>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79"/>
      <c r="AC154" s="79"/>
      <c r="AD154" s="79"/>
      <c r="AE154" s="79"/>
      <c r="AF154" s="70"/>
      <c r="AG154" s="70"/>
      <c r="AH154" s="70"/>
      <c r="AI154" s="70"/>
      <c r="AJ154" s="70"/>
      <c r="AK154" s="70"/>
    </row>
    <row r="155" spans="1:37" s="119" customFormat="1" ht="15.75" thickBot="1">
      <c r="A155" s="116"/>
      <c r="B155" s="59"/>
      <c r="C155" s="98"/>
      <c r="D155" s="98">
        <v>0</v>
      </c>
      <c r="E155" s="98">
        <v>1</v>
      </c>
      <c r="F155" s="98">
        <v>2</v>
      </c>
      <c r="G155" s="98">
        <v>3</v>
      </c>
      <c r="H155" s="98">
        <v>4</v>
      </c>
      <c r="I155" s="98">
        <v>5</v>
      </c>
      <c r="J155" s="98">
        <v>6</v>
      </c>
      <c r="K155" s="98">
        <v>7</v>
      </c>
      <c r="L155" s="98">
        <v>8</v>
      </c>
      <c r="M155" s="98">
        <v>9</v>
      </c>
      <c r="N155" s="98">
        <v>10</v>
      </c>
      <c r="O155" s="98">
        <v>11</v>
      </c>
      <c r="P155" s="98">
        <v>12</v>
      </c>
      <c r="Q155" s="98">
        <v>13</v>
      </c>
      <c r="R155" s="98">
        <v>14</v>
      </c>
      <c r="S155" s="98">
        <v>15</v>
      </c>
      <c r="T155" s="98">
        <v>16</v>
      </c>
      <c r="U155" s="98">
        <v>17</v>
      </c>
      <c r="V155" s="98">
        <v>18</v>
      </c>
      <c r="W155" s="98">
        <v>19</v>
      </c>
      <c r="X155" s="98">
        <v>20</v>
      </c>
      <c r="Y155" s="98">
        <v>21</v>
      </c>
      <c r="Z155" s="98">
        <v>22</v>
      </c>
      <c r="AA155" s="98">
        <v>23</v>
      </c>
      <c r="AB155" s="79"/>
      <c r="AC155" s="79"/>
      <c r="AD155" s="79"/>
      <c r="AE155" s="79"/>
      <c r="AF155" s="70"/>
      <c r="AG155" s="70"/>
      <c r="AH155" s="70"/>
      <c r="AI155" s="70"/>
      <c r="AJ155" s="70"/>
      <c r="AK155" s="70"/>
    </row>
    <row r="156" spans="1:37" s="119" customFormat="1">
      <c r="A156" s="116"/>
      <c r="B156" s="59"/>
      <c r="C156" s="97" t="s">
        <v>73</v>
      </c>
      <c r="D156" s="97">
        <f t="shared" ref="D156:AA166" si="18">(D92&gt;=90)+(D92&gt;=85)+(D92&gt;=80)+(D92&gt;=75)+(D92&gt;=70)+(D92&gt;=65)+(D92&gt;=60)+(D92&gt;=55)+(D92&gt;=50)+(D92&gt;=45)+(D92&gt;=40)+(D92&gt;=35)+(D92&gt;=30)+(D92&gt;=25)+(D92&gt;=20)+(D92&gt;=15)+(D92&gt;=10)</f>
        <v>0</v>
      </c>
      <c r="E156" s="97">
        <f t="shared" si="18"/>
        <v>0</v>
      </c>
      <c r="F156" s="97">
        <f t="shared" si="18"/>
        <v>0</v>
      </c>
      <c r="G156" s="97">
        <f t="shared" si="18"/>
        <v>0</v>
      </c>
      <c r="H156" s="97">
        <f t="shared" si="18"/>
        <v>0</v>
      </c>
      <c r="I156" s="97">
        <f t="shared" si="18"/>
        <v>0</v>
      </c>
      <c r="J156" s="97">
        <f t="shared" si="18"/>
        <v>0</v>
      </c>
      <c r="K156" s="97">
        <f t="shared" si="18"/>
        <v>0</v>
      </c>
      <c r="L156" s="97">
        <f t="shared" si="18"/>
        <v>0</v>
      </c>
      <c r="M156" s="97">
        <f t="shared" si="18"/>
        <v>0</v>
      </c>
      <c r="N156" s="97">
        <f t="shared" si="18"/>
        <v>0</v>
      </c>
      <c r="O156" s="97">
        <f t="shared" si="18"/>
        <v>1</v>
      </c>
      <c r="P156" s="97">
        <f t="shared" si="18"/>
        <v>1</v>
      </c>
      <c r="Q156" s="97">
        <f t="shared" si="18"/>
        <v>1</v>
      </c>
      <c r="R156" s="97">
        <f t="shared" si="18"/>
        <v>1</v>
      </c>
      <c r="S156" s="97">
        <f t="shared" si="18"/>
        <v>1</v>
      </c>
      <c r="T156" s="97">
        <f t="shared" si="18"/>
        <v>1</v>
      </c>
      <c r="U156" s="97">
        <f t="shared" si="18"/>
        <v>0</v>
      </c>
      <c r="V156" s="97">
        <f t="shared" si="18"/>
        <v>0</v>
      </c>
      <c r="W156" s="97">
        <f t="shared" si="18"/>
        <v>0</v>
      </c>
      <c r="X156" s="97">
        <f t="shared" si="18"/>
        <v>0</v>
      </c>
      <c r="Y156" s="97">
        <f t="shared" si="18"/>
        <v>0</v>
      </c>
      <c r="Z156" s="97">
        <f t="shared" si="18"/>
        <v>0</v>
      </c>
      <c r="AA156" s="97">
        <f t="shared" si="18"/>
        <v>0</v>
      </c>
      <c r="AB156" s="79"/>
      <c r="AC156" s="79"/>
      <c r="AD156" s="79"/>
      <c r="AE156" s="79"/>
      <c r="AF156" s="70"/>
      <c r="AG156" s="70"/>
      <c r="AH156" s="70"/>
      <c r="AI156" s="70"/>
      <c r="AJ156" s="70"/>
      <c r="AK156" s="70"/>
    </row>
    <row r="157" spans="1:37" s="119" customFormat="1">
      <c r="A157" s="116"/>
      <c r="B157" s="59"/>
      <c r="C157" s="97" t="s">
        <v>74</v>
      </c>
      <c r="D157" s="97">
        <f t="shared" si="18"/>
        <v>0</v>
      </c>
      <c r="E157" s="97">
        <f t="shared" si="18"/>
        <v>0</v>
      </c>
      <c r="F157" s="97">
        <f t="shared" si="18"/>
        <v>0</v>
      </c>
      <c r="G157" s="97">
        <f t="shared" si="18"/>
        <v>0</v>
      </c>
      <c r="H157" s="97">
        <f t="shared" si="18"/>
        <v>0</v>
      </c>
      <c r="I157" s="97">
        <f t="shared" si="18"/>
        <v>0</v>
      </c>
      <c r="J157" s="97">
        <f t="shared" si="18"/>
        <v>0</v>
      </c>
      <c r="K157" s="97">
        <f t="shared" si="18"/>
        <v>0</v>
      </c>
      <c r="L157" s="97">
        <f t="shared" si="18"/>
        <v>0</v>
      </c>
      <c r="M157" s="97">
        <f t="shared" si="18"/>
        <v>1</v>
      </c>
      <c r="N157" s="97">
        <f t="shared" si="18"/>
        <v>1</v>
      </c>
      <c r="O157" s="97">
        <f t="shared" si="18"/>
        <v>2</v>
      </c>
      <c r="P157" s="97">
        <f t="shared" si="18"/>
        <v>2</v>
      </c>
      <c r="Q157" s="97">
        <f t="shared" si="18"/>
        <v>3</v>
      </c>
      <c r="R157" s="97">
        <f t="shared" si="18"/>
        <v>3</v>
      </c>
      <c r="S157" s="97">
        <f t="shared" si="18"/>
        <v>3</v>
      </c>
      <c r="T157" s="97">
        <f t="shared" si="18"/>
        <v>3</v>
      </c>
      <c r="U157" s="97">
        <f t="shared" si="18"/>
        <v>2</v>
      </c>
      <c r="V157" s="97">
        <f t="shared" si="18"/>
        <v>2</v>
      </c>
      <c r="W157" s="97">
        <f t="shared" si="18"/>
        <v>2</v>
      </c>
      <c r="X157" s="97">
        <f t="shared" si="18"/>
        <v>1</v>
      </c>
      <c r="Y157" s="97">
        <f t="shared" si="18"/>
        <v>1</v>
      </c>
      <c r="Z157" s="97">
        <f t="shared" si="18"/>
        <v>1</v>
      </c>
      <c r="AA157" s="97">
        <f t="shared" si="18"/>
        <v>1</v>
      </c>
      <c r="AB157" s="79"/>
      <c r="AC157" s="79"/>
      <c r="AD157" s="79"/>
      <c r="AE157" s="79"/>
      <c r="AF157" s="70"/>
      <c r="AG157" s="70"/>
      <c r="AH157" s="70"/>
      <c r="AI157" s="70"/>
      <c r="AJ157" s="70"/>
      <c r="AK157" s="70"/>
    </row>
    <row r="158" spans="1:37" s="119" customFormat="1">
      <c r="A158" s="116"/>
      <c r="B158" s="59"/>
      <c r="C158" s="97" t="s">
        <v>75</v>
      </c>
      <c r="D158" s="97">
        <f t="shared" si="18"/>
        <v>3</v>
      </c>
      <c r="E158" s="97">
        <f t="shared" si="18"/>
        <v>3</v>
      </c>
      <c r="F158" s="97">
        <f t="shared" si="18"/>
        <v>2</v>
      </c>
      <c r="G158" s="97">
        <f t="shared" si="18"/>
        <v>2</v>
      </c>
      <c r="H158" s="97">
        <f t="shared" si="18"/>
        <v>2</v>
      </c>
      <c r="I158" s="97">
        <f t="shared" si="18"/>
        <v>2</v>
      </c>
      <c r="J158" s="97">
        <f t="shared" si="18"/>
        <v>3</v>
      </c>
      <c r="K158" s="97">
        <f t="shared" si="18"/>
        <v>3</v>
      </c>
      <c r="L158" s="97">
        <f t="shared" si="18"/>
        <v>3</v>
      </c>
      <c r="M158" s="97">
        <f t="shared" si="18"/>
        <v>4</v>
      </c>
      <c r="N158" s="97">
        <f t="shared" si="18"/>
        <v>4</v>
      </c>
      <c r="O158" s="97">
        <f t="shared" si="18"/>
        <v>4</v>
      </c>
      <c r="P158" s="97">
        <f t="shared" si="18"/>
        <v>5</v>
      </c>
      <c r="Q158" s="97">
        <f t="shared" si="18"/>
        <v>5</v>
      </c>
      <c r="R158" s="97">
        <f t="shared" si="18"/>
        <v>5</v>
      </c>
      <c r="S158" s="97">
        <f t="shared" si="18"/>
        <v>5</v>
      </c>
      <c r="T158" s="97">
        <f t="shared" si="18"/>
        <v>5</v>
      </c>
      <c r="U158" s="97">
        <f t="shared" si="18"/>
        <v>4</v>
      </c>
      <c r="V158" s="97">
        <f t="shared" si="18"/>
        <v>4</v>
      </c>
      <c r="W158" s="97">
        <f t="shared" si="18"/>
        <v>4</v>
      </c>
      <c r="X158" s="97">
        <f t="shared" si="18"/>
        <v>4</v>
      </c>
      <c r="Y158" s="97">
        <f t="shared" si="18"/>
        <v>3</v>
      </c>
      <c r="Z158" s="97">
        <f t="shared" si="18"/>
        <v>3</v>
      </c>
      <c r="AA158" s="97">
        <f t="shared" si="18"/>
        <v>3</v>
      </c>
      <c r="AB158" s="79"/>
      <c r="AC158" s="79"/>
      <c r="AD158" s="79"/>
      <c r="AE158" s="79"/>
      <c r="AF158" s="70"/>
      <c r="AG158" s="70"/>
      <c r="AH158" s="70"/>
      <c r="AI158" s="70"/>
      <c r="AJ158" s="70"/>
      <c r="AK158" s="70"/>
    </row>
    <row r="159" spans="1:37" s="119" customFormat="1">
      <c r="A159" s="116"/>
      <c r="B159" s="59"/>
      <c r="C159" s="97" t="s">
        <v>76</v>
      </c>
      <c r="D159" s="97">
        <f t="shared" si="18"/>
        <v>6</v>
      </c>
      <c r="E159" s="97">
        <f t="shared" si="18"/>
        <v>6</v>
      </c>
      <c r="F159" s="97">
        <f t="shared" si="18"/>
        <v>6</v>
      </c>
      <c r="G159" s="97">
        <f t="shared" si="18"/>
        <v>6</v>
      </c>
      <c r="H159" s="97">
        <f t="shared" si="18"/>
        <v>6</v>
      </c>
      <c r="I159" s="97">
        <f t="shared" si="18"/>
        <v>6</v>
      </c>
      <c r="J159" s="97">
        <f t="shared" si="18"/>
        <v>6</v>
      </c>
      <c r="K159" s="97">
        <f t="shared" si="18"/>
        <v>7</v>
      </c>
      <c r="L159" s="97">
        <f t="shared" si="18"/>
        <v>7</v>
      </c>
      <c r="M159" s="97">
        <f t="shared" si="18"/>
        <v>8</v>
      </c>
      <c r="N159" s="97">
        <f t="shared" si="18"/>
        <v>8</v>
      </c>
      <c r="O159" s="97">
        <f t="shared" si="18"/>
        <v>9</v>
      </c>
      <c r="P159" s="97">
        <f t="shared" si="18"/>
        <v>9</v>
      </c>
      <c r="Q159" s="97">
        <f t="shared" si="18"/>
        <v>9</v>
      </c>
      <c r="R159" s="97">
        <f t="shared" si="18"/>
        <v>9</v>
      </c>
      <c r="S159" s="97">
        <f t="shared" si="18"/>
        <v>9</v>
      </c>
      <c r="T159" s="97">
        <f t="shared" si="18"/>
        <v>9</v>
      </c>
      <c r="U159" s="97">
        <f t="shared" si="18"/>
        <v>9</v>
      </c>
      <c r="V159" s="97">
        <f t="shared" si="18"/>
        <v>8</v>
      </c>
      <c r="W159" s="97">
        <f t="shared" si="18"/>
        <v>8</v>
      </c>
      <c r="X159" s="97">
        <f t="shared" si="18"/>
        <v>7</v>
      </c>
      <c r="Y159" s="97">
        <f t="shared" si="18"/>
        <v>7</v>
      </c>
      <c r="Z159" s="97">
        <f t="shared" si="18"/>
        <v>7</v>
      </c>
      <c r="AA159" s="97">
        <f t="shared" si="18"/>
        <v>6</v>
      </c>
      <c r="AB159" s="79"/>
      <c r="AC159" s="79"/>
      <c r="AD159" s="79"/>
      <c r="AE159" s="79"/>
      <c r="AF159" s="70"/>
      <c r="AG159" s="70"/>
      <c r="AH159" s="70"/>
      <c r="AI159" s="70"/>
      <c r="AJ159" s="70"/>
      <c r="AK159" s="70"/>
    </row>
    <row r="160" spans="1:37" s="119" customFormat="1">
      <c r="A160" s="116"/>
      <c r="B160" s="59"/>
      <c r="C160" s="97" t="s">
        <v>77</v>
      </c>
      <c r="D160" s="97">
        <f t="shared" si="18"/>
        <v>9</v>
      </c>
      <c r="E160" s="97">
        <f t="shared" si="18"/>
        <v>9</v>
      </c>
      <c r="F160" s="97">
        <f t="shared" si="18"/>
        <v>8</v>
      </c>
      <c r="G160" s="97">
        <f t="shared" si="18"/>
        <v>8</v>
      </c>
      <c r="H160" s="97">
        <f t="shared" si="18"/>
        <v>8</v>
      </c>
      <c r="I160" s="97">
        <f t="shared" si="18"/>
        <v>8</v>
      </c>
      <c r="J160" s="97">
        <f t="shared" si="18"/>
        <v>9</v>
      </c>
      <c r="K160" s="97">
        <f t="shared" si="18"/>
        <v>10</v>
      </c>
      <c r="L160" s="97">
        <f t="shared" si="18"/>
        <v>10</v>
      </c>
      <c r="M160" s="97">
        <f t="shared" si="18"/>
        <v>11</v>
      </c>
      <c r="N160" s="97">
        <f t="shared" si="18"/>
        <v>11</v>
      </c>
      <c r="O160" s="97">
        <f t="shared" si="18"/>
        <v>11</v>
      </c>
      <c r="P160" s="97">
        <f t="shared" si="18"/>
        <v>12</v>
      </c>
      <c r="Q160" s="97">
        <f t="shared" si="18"/>
        <v>12</v>
      </c>
      <c r="R160" s="97">
        <f t="shared" si="18"/>
        <v>12</v>
      </c>
      <c r="S160" s="97">
        <f t="shared" si="18"/>
        <v>12</v>
      </c>
      <c r="T160" s="97">
        <f t="shared" si="18"/>
        <v>12</v>
      </c>
      <c r="U160" s="97">
        <f t="shared" si="18"/>
        <v>11</v>
      </c>
      <c r="V160" s="97">
        <f t="shared" si="18"/>
        <v>11</v>
      </c>
      <c r="W160" s="97">
        <f t="shared" si="18"/>
        <v>10</v>
      </c>
      <c r="X160" s="97">
        <f t="shared" si="18"/>
        <v>10</v>
      </c>
      <c r="Y160" s="97">
        <f t="shared" si="18"/>
        <v>10</v>
      </c>
      <c r="Z160" s="97">
        <f t="shared" si="18"/>
        <v>9</v>
      </c>
      <c r="AA160" s="97">
        <f t="shared" si="18"/>
        <v>9</v>
      </c>
      <c r="AB160" s="79"/>
      <c r="AC160" s="79"/>
      <c r="AD160" s="79"/>
      <c r="AE160" s="79"/>
      <c r="AF160" s="70"/>
      <c r="AG160" s="70"/>
      <c r="AH160" s="70"/>
      <c r="AI160" s="70"/>
      <c r="AJ160" s="70"/>
      <c r="AK160" s="70"/>
    </row>
    <row r="161" spans="1:37" s="119" customFormat="1">
      <c r="A161" s="116"/>
      <c r="B161" s="59"/>
      <c r="C161" s="97" t="s">
        <v>78</v>
      </c>
      <c r="D161" s="97">
        <f t="shared" si="18"/>
        <v>10</v>
      </c>
      <c r="E161" s="97">
        <f t="shared" si="18"/>
        <v>10</v>
      </c>
      <c r="F161" s="97">
        <f t="shared" si="18"/>
        <v>10</v>
      </c>
      <c r="G161" s="97">
        <f t="shared" si="18"/>
        <v>10</v>
      </c>
      <c r="H161" s="97">
        <f t="shared" si="18"/>
        <v>10</v>
      </c>
      <c r="I161" s="97">
        <f t="shared" si="18"/>
        <v>10</v>
      </c>
      <c r="J161" s="97">
        <f t="shared" si="18"/>
        <v>11</v>
      </c>
      <c r="K161" s="97">
        <f t="shared" si="18"/>
        <v>11</v>
      </c>
      <c r="L161" s="97">
        <f t="shared" si="18"/>
        <v>12</v>
      </c>
      <c r="M161" s="97">
        <f t="shared" si="18"/>
        <v>12</v>
      </c>
      <c r="N161" s="97">
        <f t="shared" si="18"/>
        <v>12</v>
      </c>
      <c r="O161" s="97">
        <f t="shared" si="18"/>
        <v>13</v>
      </c>
      <c r="P161" s="97">
        <f t="shared" si="18"/>
        <v>13</v>
      </c>
      <c r="Q161" s="97">
        <f t="shared" si="18"/>
        <v>13</v>
      </c>
      <c r="R161" s="97">
        <f t="shared" si="18"/>
        <v>13</v>
      </c>
      <c r="S161" s="97">
        <f t="shared" si="18"/>
        <v>13</v>
      </c>
      <c r="T161" s="97">
        <f t="shared" si="18"/>
        <v>13</v>
      </c>
      <c r="U161" s="97">
        <f t="shared" si="18"/>
        <v>13</v>
      </c>
      <c r="V161" s="97">
        <f t="shared" si="18"/>
        <v>12</v>
      </c>
      <c r="W161" s="97">
        <f t="shared" si="18"/>
        <v>12</v>
      </c>
      <c r="X161" s="97">
        <f t="shared" si="18"/>
        <v>11</v>
      </c>
      <c r="Y161" s="97">
        <f t="shared" si="18"/>
        <v>11</v>
      </c>
      <c r="Z161" s="97">
        <f t="shared" si="18"/>
        <v>11</v>
      </c>
      <c r="AA161" s="97">
        <f t="shared" si="18"/>
        <v>10</v>
      </c>
      <c r="AB161" s="79"/>
      <c r="AC161" s="79"/>
      <c r="AD161" s="79"/>
      <c r="AE161" s="79"/>
      <c r="AF161" s="70"/>
      <c r="AG161" s="70"/>
      <c r="AH161" s="70"/>
      <c r="AI161" s="70"/>
      <c r="AJ161" s="70"/>
      <c r="AK161" s="70"/>
    </row>
    <row r="162" spans="1:37" s="119" customFormat="1">
      <c r="A162" s="116"/>
      <c r="B162" s="59"/>
      <c r="C162" s="97" t="s">
        <v>79</v>
      </c>
      <c r="D162" s="97">
        <f t="shared" si="18"/>
        <v>12</v>
      </c>
      <c r="E162" s="97">
        <f t="shared" si="18"/>
        <v>11</v>
      </c>
      <c r="F162" s="97">
        <f t="shared" si="18"/>
        <v>11</v>
      </c>
      <c r="G162" s="97">
        <f t="shared" si="18"/>
        <v>11</v>
      </c>
      <c r="H162" s="97">
        <f t="shared" si="18"/>
        <v>11</v>
      </c>
      <c r="I162" s="97">
        <f t="shared" si="18"/>
        <v>11</v>
      </c>
      <c r="J162" s="97">
        <f t="shared" si="18"/>
        <v>11</v>
      </c>
      <c r="K162" s="97">
        <f t="shared" si="18"/>
        <v>12</v>
      </c>
      <c r="L162" s="97">
        <f t="shared" si="18"/>
        <v>12</v>
      </c>
      <c r="M162" s="97">
        <f t="shared" si="18"/>
        <v>13</v>
      </c>
      <c r="N162" s="97">
        <f t="shared" si="18"/>
        <v>13</v>
      </c>
      <c r="O162" s="97">
        <f t="shared" si="18"/>
        <v>14</v>
      </c>
      <c r="P162" s="97">
        <f t="shared" si="18"/>
        <v>14</v>
      </c>
      <c r="Q162" s="97">
        <f t="shared" si="18"/>
        <v>14</v>
      </c>
      <c r="R162" s="97">
        <f t="shared" si="18"/>
        <v>14</v>
      </c>
      <c r="S162" s="97">
        <f t="shared" si="18"/>
        <v>14</v>
      </c>
      <c r="T162" s="97">
        <f t="shared" si="18"/>
        <v>14</v>
      </c>
      <c r="U162" s="97">
        <f t="shared" si="18"/>
        <v>14</v>
      </c>
      <c r="V162" s="97">
        <f t="shared" si="18"/>
        <v>13</v>
      </c>
      <c r="W162" s="97">
        <f t="shared" si="18"/>
        <v>13</v>
      </c>
      <c r="X162" s="97">
        <f t="shared" si="18"/>
        <v>12</v>
      </c>
      <c r="Y162" s="97">
        <f t="shared" si="18"/>
        <v>12</v>
      </c>
      <c r="Z162" s="97">
        <f t="shared" si="18"/>
        <v>12</v>
      </c>
      <c r="AA162" s="97">
        <f t="shared" si="18"/>
        <v>11</v>
      </c>
      <c r="AB162" s="79"/>
      <c r="AC162" s="79"/>
      <c r="AD162" s="79"/>
      <c r="AE162" s="79"/>
      <c r="AF162" s="70"/>
      <c r="AG162" s="70"/>
      <c r="AH162" s="70"/>
      <c r="AI162" s="70"/>
      <c r="AJ162" s="70"/>
      <c r="AK162" s="70"/>
    </row>
    <row r="163" spans="1:37" s="119" customFormat="1">
      <c r="A163" s="116"/>
      <c r="B163" s="59"/>
      <c r="C163" s="97" t="s">
        <v>80</v>
      </c>
      <c r="D163" s="97">
        <f t="shared" si="18"/>
        <v>11</v>
      </c>
      <c r="E163" s="97">
        <f t="shared" si="18"/>
        <v>10</v>
      </c>
      <c r="F163" s="97">
        <f t="shared" si="18"/>
        <v>11</v>
      </c>
      <c r="G163" s="97">
        <f t="shared" si="18"/>
        <v>10</v>
      </c>
      <c r="H163" s="97">
        <f t="shared" si="18"/>
        <v>10</v>
      </c>
      <c r="I163" s="97">
        <f t="shared" si="18"/>
        <v>10</v>
      </c>
      <c r="J163" s="97">
        <f t="shared" si="18"/>
        <v>11</v>
      </c>
      <c r="K163" s="97">
        <f t="shared" si="18"/>
        <v>12</v>
      </c>
      <c r="L163" s="97">
        <f t="shared" si="18"/>
        <v>12</v>
      </c>
      <c r="M163" s="97">
        <f t="shared" si="18"/>
        <v>13</v>
      </c>
      <c r="N163" s="97">
        <f t="shared" si="18"/>
        <v>13</v>
      </c>
      <c r="O163" s="97">
        <f t="shared" si="18"/>
        <v>13</v>
      </c>
      <c r="P163" s="97">
        <f t="shared" si="18"/>
        <v>13</v>
      </c>
      <c r="Q163" s="97">
        <f t="shared" si="18"/>
        <v>14</v>
      </c>
      <c r="R163" s="97">
        <f t="shared" si="18"/>
        <v>14</v>
      </c>
      <c r="S163" s="97">
        <f t="shared" si="18"/>
        <v>14</v>
      </c>
      <c r="T163" s="97">
        <f t="shared" si="18"/>
        <v>14</v>
      </c>
      <c r="U163" s="97">
        <f t="shared" si="18"/>
        <v>14</v>
      </c>
      <c r="V163" s="97">
        <f t="shared" si="18"/>
        <v>13</v>
      </c>
      <c r="W163" s="97">
        <f t="shared" si="18"/>
        <v>13</v>
      </c>
      <c r="X163" s="97">
        <f t="shared" si="18"/>
        <v>12</v>
      </c>
      <c r="Y163" s="97">
        <f t="shared" si="18"/>
        <v>12</v>
      </c>
      <c r="Z163" s="97">
        <f t="shared" si="18"/>
        <v>11</v>
      </c>
      <c r="AA163" s="97">
        <f t="shared" si="18"/>
        <v>11</v>
      </c>
      <c r="AB163" s="79"/>
      <c r="AC163" s="79"/>
      <c r="AD163" s="79"/>
      <c r="AE163" s="79"/>
      <c r="AF163" s="70"/>
      <c r="AG163" s="70"/>
      <c r="AH163" s="70"/>
      <c r="AI163" s="70"/>
      <c r="AJ163" s="70"/>
      <c r="AK163" s="70"/>
    </row>
    <row r="164" spans="1:37" s="119" customFormat="1">
      <c r="A164" s="116"/>
      <c r="B164" s="59"/>
      <c r="C164" s="97" t="s">
        <v>81</v>
      </c>
      <c r="D164" s="97">
        <f t="shared" si="18"/>
        <v>9</v>
      </c>
      <c r="E164" s="97">
        <f t="shared" si="18"/>
        <v>9</v>
      </c>
      <c r="F164" s="97">
        <f t="shared" si="18"/>
        <v>9</v>
      </c>
      <c r="G164" s="97">
        <f t="shared" si="18"/>
        <v>9</v>
      </c>
      <c r="H164" s="97">
        <f t="shared" si="18"/>
        <v>9</v>
      </c>
      <c r="I164" s="97">
        <f t="shared" si="18"/>
        <v>9</v>
      </c>
      <c r="J164" s="97">
        <f t="shared" si="18"/>
        <v>9</v>
      </c>
      <c r="K164" s="97">
        <f t="shared" si="18"/>
        <v>10</v>
      </c>
      <c r="L164" s="97">
        <f t="shared" si="18"/>
        <v>10</v>
      </c>
      <c r="M164" s="97">
        <f t="shared" si="18"/>
        <v>11</v>
      </c>
      <c r="N164" s="97">
        <f t="shared" si="18"/>
        <v>11</v>
      </c>
      <c r="O164" s="97">
        <f t="shared" si="18"/>
        <v>12</v>
      </c>
      <c r="P164" s="97">
        <f t="shared" si="18"/>
        <v>12</v>
      </c>
      <c r="Q164" s="97">
        <f t="shared" si="18"/>
        <v>12</v>
      </c>
      <c r="R164" s="97">
        <f t="shared" si="18"/>
        <v>12</v>
      </c>
      <c r="S164" s="97">
        <f t="shared" si="18"/>
        <v>12</v>
      </c>
      <c r="T164" s="97">
        <f t="shared" si="18"/>
        <v>12</v>
      </c>
      <c r="U164" s="97">
        <f t="shared" si="18"/>
        <v>11</v>
      </c>
      <c r="V164" s="97">
        <f t="shared" si="18"/>
        <v>11</v>
      </c>
      <c r="W164" s="97">
        <f t="shared" si="18"/>
        <v>10</v>
      </c>
      <c r="X164" s="97">
        <f t="shared" si="18"/>
        <v>10</v>
      </c>
      <c r="Y164" s="97">
        <f t="shared" si="18"/>
        <v>10</v>
      </c>
      <c r="Z164" s="97">
        <f t="shared" si="18"/>
        <v>9</v>
      </c>
      <c r="AA164" s="97">
        <f t="shared" si="18"/>
        <v>9</v>
      </c>
      <c r="AB164" s="79"/>
      <c r="AC164" s="79"/>
      <c r="AD164" s="79"/>
      <c r="AE164" s="79"/>
      <c r="AF164" s="70"/>
      <c r="AG164" s="70"/>
      <c r="AH164" s="70"/>
      <c r="AI164" s="70"/>
      <c r="AJ164" s="70"/>
      <c r="AK164" s="70"/>
    </row>
    <row r="165" spans="1:37" s="119" customFormat="1">
      <c r="A165" s="116"/>
      <c r="B165" s="59"/>
      <c r="C165" s="97" t="s">
        <v>82</v>
      </c>
      <c r="D165" s="97">
        <f t="shared" si="18"/>
        <v>7</v>
      </c>
      <c r="E165" s="97">
        <f t="shared" si="18"/>
        <v>7</v>
      </c>
      <c r="F165" s="97">
        <f t="shared" si="18"/>
        <v>6</v>
      </c>
      <c r="G165" s="97">
        <f t="shared" si="18"/>
        <v>6</v>
      </c>
      <c r="H165" s="97">
        <f t="shared" si="18"/>
        <v>6</v>
      </c>
      <c r="I165" s="97">
        <f t="shared" si="18"/>
        <v>6</v>
      </c>
      <c r="J165" s="97">
        <f t="shared" si="18"/>
        <v>7</v>
      </c>
      <c r="K165" s="97">
        <f t="shared" si="18"/>
        <v>7</v>
      </c>
      <c r="L165" s="97">
        <f t="shared" si="18"/>
        <v>8</v>
      </c>
      <c r="M165" s="97">
        <f t="shared" si="18"/>
        <v>8</v>
      </c>
      <c r="N165" s="97">
        <f t="shared" si="18"/>
        <v>9</v>
      </c>
      <c r="O165" s="97">
        <f t="shared" si="18"/>
        <v>9</v>
      </c>
      <c r="P165" s="97">
        <f t="shared" si="18"/>
        <v>10</v>
      </c>
      <c r="Q165" s="97">
        <f t="shared" si="18"/>
        <v>10</v>
      </c>
      <c r="R165" s="97">
        <f t="shared" si="18"/>
        <v>10</v>
      </c>
      <c r="S165" s="97">
        <f t="shared" si="18"/>
        <v>10</v>
      </c>
      <c r="T165" s="97">
        <f t="shared" si="18"/>
        <v>9</v>
      </c>
      <c r="U165" s="97">
        <f t="shared" si="18"/>
        <v>9</v>
      </c>
      <c r="V165" s="97">
        <f t="shared" si="18"/>
        <v>9</v>
      </c>
      <c r="W165" s="97">
        <f t="shared" si="18"/>
        <v>8</v>
      </c>
      <c r="X165" s="97">
        <f t="shared" si="18"/>
        <v>8</v>
      </c>
      <c r="Y165" s="97">
        <f t="shared" si="18"/>
        <v>8</v>
      </c>
      <c r="Z165" s="97">
        <f t="shared" si="18"/>
        <v>7</v>
      </c>
      <c r="AA165" s="97">
        <f t="shared" si="18"/>
        <v>7</v>
      </c>
      <c r="AB165" s="79"/>
      <c r="AC165" s="79"/>
      <c r="AD165" s="79"/>
      <c r="AE165" s="79"/>
      <c r="AF165" s="70"/>
      <c r="AG165" s="70"/>
      <c r="AH165" s="70"/>
      <c r="AI165" s="70"/>
      <c r="AJ165" s="70"/>
      <c r="AK165" s="70"/>
    </row>
    <row r="166" spans="1:37" s="119" customFormat="1">
      <c r="A166" s="116"/>
      <c r="B166" s="59"/>
      <c r="C166" s="97" t="s">
        <v>83</v>
      </c>
      <c r="D166" s="97">
        <f t="shared" si="18"/>
        <v>4</v>
      </c>
      <c r="E166" s="97">
        <f t="shared" si="18"/>
        <v>4</v>
      </c>
      <c r="F166" s="97">
        <f t="shared" si="18"/>
        <v>4</v>
      </c>
      <c r="G166" s="97">
        <f t="shared" si="18"/>
        <v>4</v>
      </c>
      <c r="H166" s="97">
        <f t="shared" si="18"/>
        <v>4</v>
      </c>
      <c r="I166" s="97">
        <f t="shared" si="18"/>
        <v>4</v>
      </c>
      <c r="J166" s="97">
        <f t="shared" si="18"/>
        <v>4</v>
      </c>
      <c r="K166" s="97">
        <f t="shared" si="18"/>
        <v>4</v>
      </c>
      <c r="L166" s="97">
        <f t="shared" si="18"/>
        <v>4</v>
      </c>
      <c r="M166" s="97">
        <f t="shared" si="18"/>
        <v>5</v>
      </c>
      <c r="N166" s="97">
        <f t="shared" si="18"/>
        <v>5</v>
      </c>
      <c r="O166" s="97">
        <f t="shared" si="18"/>
        <v>6</v>
      </c>
      <c r="P166" s="97">
        <f t="shared" si="18"/>
        <v>6</v>
      </c>
      <c r="Q166" s="97">
        <f t="shared" si="18"/>
        <v>6</v>
      </c>
      <c r="R166" s="97">
        <f t="shared" si="18"/>
        <v>6</v>
      </c>
      <c r="S166" s="97">
        <f t="shared" ref="E166:AA167" si="19">(S102&gt;=90)+(S102&gt;=85)+(S102&gt;=80)+(S102&gt;=75)+(S102&gt;=70)+(S102&gt;=65)+(S102&gt;=60)+(S102&gt;=55)+(S102&gt;=50)+(S102&gt;=45)+(S102&gt;=40)+(S102&gt;=35)+(S102&gt;=30)+(S102&gt;=25)+(S102&gt;=20)+(S102&gt;=15)+(S102&gt;=10)</f>
        <v>6</v>
      </c>
      <c r="T166" s="97">
        <f t="shared" si="19"/>
        <v>5</v>
      </c>
      <c r="U166" s="97">
        <f t="shared" si="19"/>
        <v>5</v>
      </c>
      <c r="V166" s="97">
        <f t="shared" si="19"/>
        <v>5</v>
      </c>
      <c r="W166" s="97">
        <f t="shared" si="19"/>
        <v>5</v>
      </c>
      <c r="X166" s="97">
        <f t="shared" si="19"/>
        <v>5</v>
      </c>
      <c r="Y166" s="97">
        <f t="shared" si="19"/>
        <v>4</v>
      </c>
      <c r="Z166" s="97">
        <f t="shared" si="19"/>
        <v>4</v>
      </c>
      <c r="AA166" s="97">
        <f t="shared" si="19"/>
        <v>4</v>
      </c>
      <c r="AB166" s="79"/>
      <c r="AC166" s="79"/>
      <c r="AD166" s="79"/>
      <c r="AE166" s="79"/>
      <c r="AF166" s="70"/>
      <c r="AG166" s="70"/>
      <c r="AH166" s="70"/>
      <c r="AI166" s="70"/>
      <c r="AJ166" s="70"/>
      <c r="AK166" s="70"/>
    </row>
    <row r="167" spans="1:37" s="119" customFormat="1">
      <c r="A167" s="116"/>
      <c r="B167" s="59"/>
      <c r="C167" s="97" t="s">
        <v>84</v>
      </c>
      <c r="D167" s="97">
        <f t="shared" ref="D167" si="20">(D103&gt;=90)+(D103&gt;=85)+(D103&gt;=80)+(D103&gt;=75)+(D103&gt;=70)+(D103&gt;=65)+(D103&gt;=60)+(D103&gt;=55)+(D103&gt;=50)+(D103&gt;=45)+(D103&gt;=40)+(D103&gt;=35)+(D103&gt;=30)+(D103&gt;=25)+(D103&gt;=20)+(D103&gt;=15)+(D103&gt;=10)</f>
        <v>1</v>
      </c>
      <c r="E167" s="97">
        <f t="shared" si="19"/>
        <v>1</v>
      </c>
      <c r="F167" s="97">
        <f t="shared" si="19"/>
        <v>1</v>
      </c>
      <c r="G167" s="97">
        <f t="shared" si="19"/>
        <v>1</v>
      </c>
      <c r="H167" s="97">
        <f t="shared" si="19"/>
        <v>1</v>
      </c>
      <c r="I167" s="97">
        <f t="shared" si="19"/>
        <v>1</v>
      </c>
      <c r="J167" s="97">
        <f t="shared" si="19"/>
        <v>1</v>
      </c>
      <c r="K167" s="97">
        <f t="shared" si="19"/>
        <v>1</v>
      </c>
      <c r="L167" s="97">
        <f t="shared" si="19"/>
        <v>1</v>
      </c>
      <c r="M167" s="97">
        <f t="shared" si="19"/>
        <v>2</v>
      </c>
      <c r="N167" s="97">
        <f t="shared" si="19"/>
        <v>2</v>
      </c>
      <c r="O167" s="97">
        <f t="shared" si="19"/>
        <v>2</v>
      </c>
      <c r="P167" s="97">
        <f t="shared" si="19"/>
        <v>2</v>
      </c>
      <c r="Q167" s="97">
        <f t="shared" si="19"/>
        <v>3</v>
      </c>
      <c r="R167" s="97">
        <f t="shared" si="19"/>
        <v>3</v>
      </c>
      <c r="S167" s="97">
        <f t="shared" si="19"/>
        <v>2</v>
      </c>
      <c r="T167" s="97">
        <f t="shared" si="19"/>
        <v>2</v>
      </c>
      <c r="U167" s="97">
        <f t="shared" si="19"/>
        <v>2</v>
      </c>
      <c r="V167" s="97">
        <f t="shared" si="19"/>
        <v>1</v>
      </c>
      <c r="W167" s="97">
        <f t="shared" si="19"/>
        <v>1</v>
      </c>
      <c r="X167" s="97">
        <f t="shared" si="19"/>
        <v>1</v>
      </c>
      <c r="Y167" s="97">
        <f t="shared" si="19"/>
        <v>1</v>
      </c>
      <c r="Z167" s="97">
        <f t="shared" si="19"/>
        <v>1</v>
      </c>
      <c r="AA167" s="97">
        <f t="shared" si="19"/>
        <v>1</v>
      </c>
      <c r="AB167" s="79"/>
      <c r="AC167" s="79"/>
      <c r="AD167" s="79"/>
      <c r="AE167" s="79"/>
      <c r="AF167" s="70"/>
      <c r="AG167" s="70"/>
      <c r="AH167" s="70"/>
      <c r="AI167" s="70"/>
      <c r="AJ167" s="70"/>
      <c r="AK167" s="70"/>
    </row>
    <row r="168" spans="1:37" s="119" customFormat="1">
      <c r="A168" s="116"/>
      <c r="B168" s="59"/>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79"/>
      <c r="AC168" s="79"/>
      <c r="AD168" s="79"/>
      <c r="AE168" s="79"/>
      <c r="AF168" s="70"/>
      <c r="AG168" s="70"/>
      <c r="AH168" s="70"/>
      <c r="AI168" s="70"/>
      <c r="AJ168" s="70"/>
      <c r="AK168" s="70"/>
    </row>
    <row r="169" spans="1:37" s="119" customFormat="1">
      <c r="A169" s="116"/>
      <c r="B169" s="59"/>
      <c r="C169" s="79" t="s">
        <v>92</v>
      </c>
      <c r="D169" s="79"/>
      <c r="E169" s="79"/>
      <c r="F169" s="79"/>
      <c r="G169" s="79"/>
      <c r="H169" s="79"/>
      <c r="I169" s="79"/>
      <c r="J169" s="102" t="s">
        <v>503</v>
      </c>
      <c r="K169" s="79"/>
      <c r="L169" s="79"/>
      <c r="M169" s="79"/>
      <c r="N169" s="79"/>
      <c r="O169" s="79"/>
      <c r="P169" s="79"/>
      <c r="Q169" s="79"/>
      <c r="R169" s="79"/>
      <c r="S169" s="79"/>
      <c r="T169" s="79"/>
      <c r="U169" s="79" t="s">
        <v>92</v>
      </c>
      <c r="V169" s="79"/>
      <c r="W169" s="79"/>
      <c r="X169" s="79"/>
      <c r="Y169" s="79"/>
      <c r="Z169" s="79"/>
      <c r="AA169" s="79"/>
      <c r="AB169" s="79"/>
      <c r="AC169" s="79"/>
      <c r="AD169" s="102" t="s">
        <v>504</v>
      </c>
      <c r="AE169" s="79"/>
      <c r="AF169" s="79"/>
      <c r="AG169" s="79"/>
      <c r="AH169" s="79"/>
      <c r="AI169" s="79"/>
      <c r="AJ169" s="79"/>
      <c r="AK169" s="79"/>
    </row>
    <row r="170" spans="1:37" s="119" customFormat="1">
      <c r="A170" s="116"/>
      <c r="B170" s="59"/>
      <c r="C170" s="103"/>
      <c r="D170" s="103" t="s">
        <v>49</v>
      </c>
      <c r="E170" s="103" t="s">
        <v>93</v>
      </c>
      <c r="F170" s="103" t="s">
        <v>50</v>
      </c>
      <c r="G170" s="104" t="s">
        <v>51</v>
      </c>
      <c r="H170" s="103" t="s">
        <v>73</v>
      </c>
      <c r="I170" s="103" t="s">
        <v>74</v>
      </c>
      <c r="J170" s="103" t="s">
        <v>75</v>
      </c>
      <c r="K170" s="103" t="s">
        <v>76</v>
      </c>
      <c r="L170" s="103" t="s">
        <v>77</v>
      </c>
      <c r="M170" s="103" t="s">
        <v>78</v>
      </c>
      <c r="N170" s="103" t="s">
        <v>79</v>
      </c>
      <c r="O170" s="103" t="s">
        <v>80</v>
      </c>
      <c r="P170" s="103" t="s">
        <v>81</v>
      </c>
      <c r="Q170" s="103" t="s">
        <v>82</v>
      </c>
      <c r="R170" s="103" t="s">
        <v>83</v>
      </c>
      <c r="S170" s="103" t="s">
        <v>84</v>
      </c>
      <c r="T170" s="79"/>
      <c r="U170" s="103"/>
      <c r="V170" s="103" t="s">
        <v>49</v>
      </c>
      <c r="W170" s="103" t="s">
        <v>93</v>
      </c>
      <c r="X170" s="103" t="s">
        <v>50</v>
      </c>
      <c r="Y170" s="104" t="s">
        <v>51</v>
      </c>
      <c r="Z170" s="103" t="s">
        <v>73</v>
      </c>
      <c r="AA170" s="103" t="s">
        <v>74</v>
      </c>
      <c r="AB170" s="103" t="s">
        <v>75</v>
      </c>
      <c r="AC170" s="103" t="s">
        <v>76</v>
      </c>
      <c r="AD170" s="103" t="s">
        <v>77</v>
      </c>
      <c r="AE170" s="79"/>
      <c r="AF170" s="103" t="s">
        <v>79</v>
      </c>
      <c r="AG170" s="103" t="s">
        <v>80</v>
      </c>
      <c r="AH170" s="103" t="s">
        <v>81</v>
      </c>
      <c r="AI170" s="103" t="s">
        <v>82</v>
      </c>
      <c r="AJ170" s="103" t="s">
        <v>83</v>
      </c>
      <c r="AK170" s="103" t="s">
        <v>84</v>
      </c>
    </row>
    <row r="171" spans="1:37" s="119" customFormat="1">
      <c r="A171" s="116"/>
      <c r="B171" s="59"/>
      <c r="C171" s="103">
        <v>90</v>
      </c>
      <c r="D171" s="103">
        <v>17</v>
      </c>
      <c r="E171" s="105">
        <f t="shared" ref="E171:E186" si="21">SUM(H171:S171)</f>
        <v>0</v>
      </c>
      <c r="F171" s="92">
        <f>K22</f>
        <v>1</v>
      </c>
      <c r="G171" s="106">
        <f t="shared" ref="G171:G186" si="22">F171*E171</f>
        <v>0</v>
      </c>
      <c r="H171" s="103">
        <f t="shared" ref="H171:H186" si="23">31*COUNTIF(Jan,$D171)</f>
        <v>0</v>
      </c>
      <c r="I171" s="103">
        <f t="shared" ref="I171:I186" si="24">28*COUNTIF(Feb,$D171)</f>
        <v>0</v>
      </c>
      <c r="J171" s="103">
        <f t="shared" ref="J171:J186" si="25">31*COUNTIF(Mar,$D171)</f>
        <v>0</v>
      </c>
      <c r="K171" s="103">
        <f t="shared" ref="K171:K186" si="26">30*COUNTIF(Apr,$D171)</f>
        <v>0</v>
      </c>
      <c r="L171" s="103">
        <f t="shared" ref="L171:L186" si="27">31*COUNTIF(May,$D171)</f>
        <v>0</v>
      </c>
      <c r="M171" s="103">
        <f t="shared" ref="M171:M186" si="28">30*COUNTIF(Jun,$D171)</f>
        <v>0</v>
      </c>
      <c r="N171" s="103">
        <f t="shared" ref="N171:N186" si="29">31*COUNTIF(Jul,$D171)</f>
        <v>0</v>
      </c>
      <c r="O171" s="103">
        <f t="shared" ref="O171:O186" si="30">31*COUNTIF(Aug,$D171)</f>
        <v>0</v>
      </c>
      <c r="P171" s="103">
        <f t="shared" ref="P171:P186" si="31">30*COUNTIF(Sep,$D171)</f>
        <v>0</v>
      </c>
      <c r="Q171" s="103">
        <f t="shared" ref="Q171:Q186" si="32">31*COUNTIF(Oct,$D171)</f>
        <v>0</v>
      </c>
      <c r="R171" s="103">
        <f t="shared" ref="R171:R186" si="33">30*COUNTIF(Nov,$D171)</f>
        <v>0</v>
      </c>
      <c r="S171" s="103">
        <f t="shared" ref="S171:S186" si="34">31*COUNTIF(Dec,$D171)</f>
        <v>0</v>
      </c>
      <c r="T171" s="107"/>
      <c r="U171" s="103">
        <v>90</v>
      </c>
      <c r="V171" s="103">
        <v>17</v>
      </c>
      <c r="W171" s="105">
        <f>E171</f>
        <v>0</v>
      </c>
      <c r="X171" s="92">
        <f>L22</f>
        <v>1</v>
      </c>
      <c r="Y171" s="106">
        <f t="shared" ref="Y171:Y186" si="35">X171*W171</f>
        <v>0</v>
      </c>
      <c r="Z171" s="103">
        <f t="shared" ref="Z171:Z186" si="36">31*COUNTIF(Jan,$D171)</f>
        <v>0</v>
      </c>
      <c r="AA171" s="103">
        <f t="shared" ref="AA171:AA186" si="37">28*COUNTIF(Feb,$D171)</f>
        <v>0</v>
      </c>
      <c r="AB171" s="103">
        <f t="shared" ref="AB171:AB186" si="38">31*COUNTIF(Mar,$D171)</f>
        <v>0</v>
      </c>
      <c r="AC171" s="103">
        <f t="shared" ref="AC171:AC186" si="39">30*COUNTIF(Apr,$D171)</f>
        <v>0</v>
      </c>
      <c r="AD171" s="103">
        <f t="shared" ref="AD171:AD186" si="40">31*COUNTIF(May,$D171)</f>
        <v>0</v>
      </c>
      <c r="AE171" s="79"/>
      <c r="AF171" s="103">
        <f t="shared" ref="AF171:AF186" si="41">31*COUNTIF(Jul,$D171)</f>
        <v>0</v>
      </c>
      <c r="AG171" s="103">
        <f t="shared" ref="AG171:AG186" si="42">31*COUNTIF(Aug,$D171)</f>
        <v>0</v>
      </c>
      <c r="AH171" s="103">
        <f t="shared" ref="AH171:AH186" si="43">30*COUNTIF(Sep,$D171)</f>
        <v>0</v>
      </c>
      <c r="AI171" s="103">
        <f t="shared" ref="AI171:AI186" si="44">31*COUNTIF(Oct,$D171)</f>
        <v>0</v>
      </c>
      <c r="AJ171" s="103">
        <f t="shared" ref="AJ171:AJ186" si="45">30*COUNTIF(Nov,$D171)</f>
        <v>0</v>
      </c>
      <c r="AK171" s="103">
        <f t="shared" ref="AK171:AK186" si="46">31*COUNTIF(Dec,$D171)</f>
        <v>0</v>
      </c>
    </row>
    <row r="172" spans="1:37" s="119" customFormat="1">
      <c r="A172" s="116"/>
      <c r="B172" s="59"/>
      <c r="C172" s="103">
        <v>85</v>
      </c>
      <c r="D172" s="103">
        <v>16</v>
      </c>
      <c r="E172" s="105">
        <f t="shared" si="21"/>
        <v>0</v>
      </c>
      <c r="F172" s="92">
        <f t="shared" ref="F172:F187" si="47">K23</f>
        <v>0.95</v>
      </c>
      <c r="G172" s="106">
        <f t="shared" si="22"/>
        <v>0</v>
      </c>
      <c r="H172" s="103">
        <f t="shared" si="23"/>
        <v>0</v>
      </c>
      <c r="I172" s="103">
        <f t="shared" si="24"/>
        <v>0</v>
      </c>
      <c r="J172" s="103">
        <f t="shared" si="25"/>
        <v>0</v>
      </c>
      <c r="K172" s="103">
        <f t="shared" si="26"/>
        <v>0</v>
      </c>
      <c r="L172" s="103">
        <f t="shared" si="27"/>
        <v>0</v>
      </c>
      <c r="M172" s="103">
        <f t="shared" si="28"/>
        <v>0</v>
      </c>
      <c r="N172" s="103">
        <f t="shared" si="29"/>
        <v>0</v>
      </c>
      <c r="O172" s="103">
        <f t="shared" si="30"/>
        <v>0</v>
      </c>
      <c r="P172" s="103">
        <f t="shared" si="31"/>
        <v>0</v>
      </c>
      <c r="Q172" s="103">
        <f t="shared" si="32"/>
        <v>0</v>
      </c>
      <c r="R172" s="103">
        <f t="shared" si="33"/>
        <v>0</v>
      </c>
      <c r="S172" s="103">
        <f t="shared" si="34"/>
        <v>0</v>
      </c>
      <c r="T172" s="107"/>
      <c r="U172" s="103">
        <v>85</v>
      </c>
      <c r="V172" s="103">
        <v>16</v>
      </c>
      <c r="W172" s="105">
        <f t="shared" ref="W172:W187" si="48">E172</f>
        <v>0</v>
      </c>
      <c r="X172" s="92">
        <f t="shared" ref="X172:X187" si="49">L23</f>
        <v>0.95</v>
      </c>
      <c r="Y172" s="106">
        <f t="shared" si="35"/>
        <v>0</v>
      </c>
      <c r="Z172" s="103">
        <f t="shared" si="36"/>
        <v>0</v>
      </c>
      <c r="AA172" s="103">
        <f t="shared" si="37"/>
        <v>0</v>
      </c>
      <c r="AB172" s="103">
        <f t="shared" si="38"/>
        <v>0</v>
      </c>
      <c r="AC172" s="103">
        <f t="shared" si="39"/>
        <v>0</v>
      </c>
      <c r="AD172" s="103">
        <f t="shared" si="40"/>
        <v>0</v>
      </c>
      <c r="AE172" s="79"/>
      <c r="AF172" s="103">
        <f t="shared" si="41"/>
        <v>0</v>
      </c>
      <c r="AG172" s="103">
        <f t="shared" si="42"/>
        <v>0</v>
      </c>
      <c r="AH172" s="103">
        <f t="shared" si="43"/>
        <v>0</v>
      </c>
      <c r="AI172" s="103">
        <f t="shared" si="44"/>
        <v>0</v>
      </c>
      <c r="AJ172" s="103">
        <f t="shared" si="45"/>
        <v>0</v>
      </c>
      <c r="AK172" s="103">
        <f t="shared" si="46"/>
        <v>0</v>
      </c>
    </row>
    <row r="173" spans="1:37" s="119" customFormat="1">
      <c r="A173" s="116"/>
      <c r="B173" s="59"/>
      <c r="C173" s="103">
        <v>80</v>
      </c>
      <c r="D173" s="103">
        <v>15</v>
      </c>
      <c r="E173" s="105">
        <f t="shared" si="21"/>
        <v>0</v>
      </c>
      <c r="F173" s="92">
        <f t="shared" si="47"/>
        <v>0.9</v>
      </c>
      <c r="G173" s="106">
        <f t="shared" si="22"/>
        <v>0</v>
      </c>
      <c r="H173" s="103">
        <f t="shared" si="23"/>
        <v>0</v>
      </c>
      <c r="I173" s="103">
        <f t="shared" si="24"/>
        <v>0</v>
      </c>
      <c r="J173" s="103">
        <f t="shared" si="25"/>
        <v>0</v>
      </c>
      <c r="K173" s="103">
        <f t="shared" si="26"/>
        <v>0</v>
      </c>
      <c r="L173" s="103">
        <f t="shared" si="27"/>
        <v>0</v>
      </c>
      <c r="M173" s="103">
        <f t="shared" si="28"/>
        <v>0</v>
      </c>
      <c r="N173" s="103">
        <f t="shared" si="29"/>
        <v>0</v>
      </c>
      <c r="O173" s="103">
        <f t="shared" si="30"/>
        <v>0</v>
      </c>
      <c r="P173" s="103">
        <f t="shared" si="31"/>
        <v>0</v>
      </c>
      <c r="Q173" s="103">
        <f t="shared" si="32"/>
        <v>0</v>
      </c>
      <c r="R173" s="103">
        <f t="shared" si="33"/>
        <v>0</v>
      </c>
      <c r="S173" s="103">
        <f t="shared" si="34"/>
        <v>0</v>
      </c>
      <c r="T173" s="107"/>
      <c r="U173" s="103">
        <v>80</v>
      </c>
      <c r="V173" s="103">
        <v>15</v>
      </c>
      <c r="W173" s="105">
        <f t="shared" si="48"/>
        <v>0</v>
      </c>
      <c r="X173" s="92">
        <f t="shared" si="49"/>
        <v>0.9</v>
      </c>
      <c r="Y173" s="106">
        <f t="shared" si="35"/>
        <v>0</v>
      </c>
      <c r="Z173" s="103">
        <f t="shared" si="36"/>
        <v>0</v>
      </c>
      <c r="AA173" s="103">
        <f t="shared" si="37"/>
        <v>0</v>
      </c>
      <c r="AB173" s="103">
        <f t="shared" si="38"/>
        <v>0</v>
      </c>
      <c r="AC173" s="103">
        <f t="shared" si="39"/>
        <v>0</v>
      </c>
      <c r="AD173" s="103">
        <f t="shared" si="40"/>
        <v>0</v>
      </c>
      <c r="AE173" s="79"/>
      <c r="AF173" s="103">
        <f t="shared" si="41"/>
        <v>0</v>
      </c>
      <c r="AG173" s="103">
        <f t="shared" si="42"/>
        <v>0</v>
      </c>
      <c r="AH173" s="103">
        <f t="shared" si="43"/>
        <v>0</v>
      </c>
      <c r="AI173" s="103">
        <f t="shared" si="44"/>
        <v>0</v>
      </c>
      <c r="AJ173" s="103">
        <f t="shared" si="45"/>
        <v>0</v>
      </c>
      <c r="AK173" s="103">
        <f t="shared" si="46"/>
        <v>0</v>
      </c>
    </row>
    <row r="174" spans="1:37" s="119" customFormat="1">
      <c r="A174" s="116"/>
      <c r="B174" s="59"/>
      <c r="C174" s="103">
        <v>75</v>
      </c>
      <c r="D174" s="103">
        <v>14</v>
      </c>
      <c r="E174" s="105">
        <f t="shared" si="21"/>
        <v>372</v>
      </c>
      <c r="F174" s="92">
        <f t="shared" si="47"/>
        <v>0.85</v>
      </c>
      <c r="G174" s="106">
        <f t="shared" si="22"/>
        <v>316.2</v>
      </c>
      <c r="H174" s="103">
        <f t="shared" si="23"/>
        <v>0</v>
      </c>
      <c r="I174" s="103">
        <f t="shared" si="24"/>
        <v>0</v>
      </c>
      <c r="J174" s="103">
        <f t="shared" si="25"/>
        <v>0</v>
      </c>
      <c r="K174" s="103">
        <f t="shared" si="26"/>
        <v>0</v>
      </c>
      <c r="L174" s="103">
        <f t="shared" si="27"/>
        <v>0</v>
      </c>
      <c r="M174" s="103">
        <f t="shared" si="28"/>
        <v>0</v>
      </c>
      <c r="N174" s="103">
        <f t="shared" si="29"/>
        <v>217</v>
      </c>
      <c r="O174" s="103">
        <f t="shared" si="30"/>
        <v>155</v>
      </c>
      <c r="P174" s="103">
        <f t="shared" si="31"/>
        <v>0</v>
      </c>
      <c r="Q174" s="103">
        <f t="shared" si="32"/>
        <v>0</v>
      </c>
      <c r="R174" s="103">
        <f t="shared" si="33"/>
        <v>0</v>
      </c>
      <c r="S174" s="103">
        <f t="shared" si="34"/>
        <v>0</v>
      </c>
      <c r="T174" s="107"/>
      <c r="U174" s="103">
        <v>75</v>
      </c>
      <c r="V174" s="103">
        <v>14</v>
      </c>
      <c r="W174" s="105">
        <f t="shared" si="48"/>
        <v>372</v>
      </c>
      <c r="X174" s="92">
        <f t="shared" si="49"/>
        <v>0.85</v>
      </c>
      <c r="Y174" s="106">
        <f t="shared" si="35"/>
        <v>316.2</v>
      </c>
      <c r="Z174" s="103">
        <f t="shared" si="36"/>
        <v>0</v>
      </c>
      <c r="AA174" s="103">
        <f t="shared" si="37"/>
        <v>0</v>
      </c>
      <c r="AB174" s="103">
        <f t="shared" si="38"/>
        <v>0</v>
      </c>
      <c r="AC174" s="103">
        <f t="shared" si="39"/>
        <v>0</v>
      </c>
      <c r="AD174" s="103">
        <f t="shared" si="40"/>
        <v>0</v>
      </c>
      <c r="AE174" s="79"/>
      <c r="AF174" s="103">
        <f t="shared" si="41"/>
        <v>217</v>
      </c>
      <c r="AG174" s="103">
        <f t="shared" si="42"/>
        <v>155</v>
      </c>
      <c r="AH174" s="103">
        <f t="shared" si="43"/>
        <v>0</v>
      </c>
      <c r="AI174" s="103">
        <f t="shared" si="44"/>
        <v>0</v>
      </c>
      <c r="AJ174" s="103">
        <f t="shared" si="45"/>
        <v>0</v>
      </c>
      <c r="AK174" s="103">
        <f t="shared" si="46"/>
        <v>0</v>
      </c>
    </row>
    <row r="175" spans="1:37" s="119" customFormat="1">
      <c r="A175" s="116"/>
      <c r="B175" s="59"/>
      <c r="C175" s="103">
        <v>70</v>
      </c>
      <c r="D175" s="103">
        <v>13</v>
      </c>
      <c r="E175" s="105">
        <f t="shared" si="21"/>
        <v>520</v>
      </c>
      <c r="F175" s="92">
        <f t="shared" si="47"/>
        <v>0.8</v>
      </c>
      <c r="G175" s="106">
        <f t="shared" si="22"/>
        <v>416</v>
      </c>
      <c r="H175" s="103">
        <f t="shared" si="23"/>
        <v>0</v>
      </c>
      <c r="I175" s="103">
        <f t="shared" si="24"/>
        <v>0</v>
      </c>
      <c r="J175" s="103">
        <f t="shared" si="25"/>
        <v>0</v>
      </c>
      <c r="K175" s="103">
        <f t="shared" si="26"/>
        <v>0</v>
      </c>
      <c r="L175" s="103">
        <f t="shared" si="27"/>
        <v>0</v>
      </c>
      <c r="M175" s="103">
        <f t="shared" si="28"/>
        <v>210</v>
      </c>
      <c r="N175" s="103">
        <f t="shared" si="29"/>
        <v>124</v>
      </c>
      <c r="O175" s="103">
        <f t="shared" si="30"/>
        <v>186</v>
      </c>
      <c r="P175" s="103">
        <f t="shared" si="31"/>
        <v>0</v>
      </c>
      <c r="Q175" s="103">
        <f t="shared" si="32"/>
        <v>0</v>
      </c>
      <c r="R175" s="103">
        <f t="shared" si="33"/>
        <v>0</v>
      </c>
      <c r="S175" s="103">
        <f t="shared" si="34"/>
        <v>0</v>
      </c>
      <c r="T175" s="107"/>
      <c r="U175" s="103">
        <v>70</v>
      </c>
      <c r="V175" s="103">
        <v>13</v>
      </c>
      <c r="W175" s="105">
        <f t="shared" si="48"/>
        <v>520</v>
      </c>
      <c r="X175" s="92">
        <f t="shared" si="49"/>
        <v>0.8</v>
      </c>
      <c r="Y175" s="106">
        <f t="shared" si="35"/>
        <v>416</v>
      </c>
      <c r="Z175" s="103">
        <f t="shared" si="36"/>
        <v>0</v>
      </c>
      <c r="AA175" s="103">
        <f t="shared" si="37"/>
        <v>0</v>
      </c>
      <c r="AB175" s="103">
        <f t="shared" si="38"/>
        <v>0</v>
      </c>
      <c r="AC175" s="103">
        <f t="shared" si="39"/>
        <v>0</v>
      </c>
      <c r="AD175" s="103">
        <f t="shared" si="40"/>
        <v>0</v>
      </c>
      <c r="AE175" s="79"/>
      <c r="AF175" s="103">
        <f t="shared" si="41"/>
        <v>124</v>
      </c>
      <c r="AG175" s="103">
        <f t="shared" si="42"/>
        <v>186</v>
      </c>
      <c r="AH175" s="103">
        <f t="shared" si="43"/>
        <v>0</v>
      </c>
      <c r="AI175" s="103">
        <f t="shared" si="44"/>
        <v>0</v>
      </c>
      <c r="AJ175" s="103">
        <f t="shared" si="45"/>
        <v>0</v>
      </c>
      <c r="AK175" s="103">
        <f t="shared" si="46"/>
        <v>0</v>
      </c>
    </row>
    <row r="176" spans="1:37" s="119" customFormat="1">
      <c r="A176" s="116"/>
      <c r="B176" s="59"/>
      <c r="C176" s="103">
        <v>65</v>
      </c>
      <c r="D176" s="103">
        <v>12</v>
      </c>
      <c r="E176" s="105">
        <f t="shared" si="21"/>
        <v>795</v>
      </c>
      <c r="F176" s="92">
        <f t="shared" si="47"/>
        <v>0.75</v>
      </c>
      <c r="G176" s="106">
        <f t="shared" si="22"/>
        <v>596.25</v>
      </c>
      <c r="H176" s="103">
        <f t="shared" si="23"/>
        <v>0</v>
      </c>
      <c r="I176" s="103">
        <f t="shared" si="24"/>
        <v>0</v>
      </c>
      <c r="J176" s="103">
        <f t="shared" si="25"/>
        <v>0</v>
      </c>
      <c r="K176" s="103">
        <f t="shared" si="26"/>
        <v>0</v>
      </c>
      <c r="L176" s="103">
        <f t="shared" si="27"/>
        <v>155</v>
      </c>
      <c r="M176" s="103">
        <f t="shared" si="28"/>
        <v>150</v>
      </c>
      <c r="N176" s="103">
        <f t="shared" si="29"/>
        <v>186</v>
      </c>
      <c r="O176" s="103">
        <f t="shared" si="30"/>
        <v>124</v>
      </c>
      <c r="P176" s="103">
        <f t="shared" si="31"/>
        <v>180</v>
      </c>
      <c r="Q176" s="103">
        <f t="shared" si="32"/>
        <v>0</v>
      </c>
      <c r="R176" s="103">
        <f t="shared" si="33"/>
        <v>0</v>
      </c>
      <c r="S176" s="103">
        <f t="shared" si="34"/>
        <v>0</v>
      </c>
      <c r="T176" s="107"/>
      <c r="U176" s="103">
        <v>65</v>
      </c>
      <c r="V176" s="103">
        <v>12</v>
      </c>
      <c r="W176" s="105">
        <f t="shared" si="48"/>
        <v>795</v>
      </c>
      <c r="X176" s="92">
        <f t="shared" si="49"/>
        <v>0.75</v>
      </c>
      <c r="Y176" s="106">
        <f t="shared" si="35"/>
        <v>596.25</v>
      </c>
      <c r="Z176" s="103">
        <f t="shared" si="36"/>
        <v>0</v>
      </c>
      <c r="AA176" s="103">
        <f t="shared" si="37"/>
        <v>0</v>
      </c>
      <c r="AB176" s="103">
        <f t="shared" si="38"/>
        <v>0</v>
      </c>
      <c r="AC176" s="103">
        <f t="shared" si="39"/>
        <v>0</v>
      </c>
      <c r="AD176" s="103">
        <f t="shared" si="40"/>
        <v>155</v>
      </c>
      <c r="AE176" s="79"/>
      <c r="AF176" s="103">
        <f t="shared" si="41"/>
        <v>186</v>
      </c>
      <c r="AG176" s="103">
        <f t="shared" si="42"/>
        <v>124</v>
      </c>
      <c r="AH176" s="103">
        <f t="shared" si="43"/>
        <v>180</v>
      </c>
      <c r="AI176" s="103">
        <f t="shared" si="44"/>
        <v>0</v>
      </c>
      <c r="AJ176" s="103">
        <f t="shared" si="45"/>
        <v>0</v>
      </c>
      <c r="AK176" s="103">
        <f t="shared" si="46"/>
        <v>0</v>
      </c>
    </row>
    <row r="177" spans="1:37" s="119" customFormat="1">
      <c r="A177" s="116"/>
      <c r="B177" s="59"/>
      <c r="C177" s="103">
        <v>60</v>
      </c>
      <c r="D177" s="103">
        <v>11</v>
      </c>
      <c r="E177" s="105">
        <f t="shared" si="21"/>
        <v>797</v>
      </c>
      <c r="F177" s="92">
        <f t="shared" si="47"/>
        <v>0.7</v>
      </c>
      <c r="G177" s="106">
        <f t="shared" si="22"/>
        <v>557.9</v>
      </c>
      <c r="H177" s="103">
        <f t="shared" si="23"/>
        <v>0</v>
      </c>
      <c r="I177" s="103">
        <f t="shared" si="24"/>
        <v>0</v>
      </c>
      <c r="J177" s="103">
        <f t="shared" si="25"/>
        <v>0</v>
      </c>
      <c r="K177" s="103">
        <f t="shared" si="26"/>
        <v>0</v>
      </c>
      <c r="L177" s="103">
        <f t="shared" si="27"/>
        <v>155</v>
      </c>
      <c r="M177" s="103">
        <f t="shared" si="28"/>
        <v>150</v>
      </c>
      <c r="N177" s="103">
        <f t="shared" si="29"/>
        <v>217</v>
      </c>
      <c r="O177" s="103">
        <f t="shared" si="30"/>
        <v>155</v>
      </c>
      <c r="P177" s="103">
        <f t="shared" si="31"/>
        <v>120</v>
      </c>
      <c r="Q177" s="103">
        <f t="shared" si="32"/>
        <v>0</v>
      </c>
      <c r="R177" s="103">
        <f t="shared" si="33"/>
        <v>0</v>
      </c>
      <c r="S177" s="103">
        <f t="shared" si="34"/>
        <v>0</v>
      </c>
      <c r="T177" s="107"/>
      <c r="U177" s="103">
        <v>60</v>
      </c>
      <c r="V177" s="103">
        <v>11</v>
      </c>
      <c r="W177" s="105">
        <f t="shared" si="48"/>
        <v>797</v>
      </c>
      <c r="X177" s="92">
        <f t="shared" si="49"/>
        <v>0.7</v>
      </c>
      <c r="Y177" s="106">
        <f t="shared" si="35"/>
        <v>557.9</v>
      </c>
      <c r="Z177" s="103">
        <f t="shared" si="36"/>
        <v>0</v>
      </c>
      <c r="AA177" s="103">
        <f t="shared" si="37"/>
        <v>0</v>
      </c>
      <c r="AB177" s="103">
        <f t="shared" si="38"/>
        <v>0</v>
      </c>
      <c r="AC177" s="103">
        <f t="shared" si="39"/>
        <v>0</v>
      </c>
      <c r="AD177" s="103">
        <f t="shared" si="40"/>
        <v>155</v>
      </c>
      <c r="AE177" s="79"/>
      <c r="AF177" s="103">
        <f t="shared" si="41"/>
        <v>217</v>
      </c>
      <c r="AG177" s="103">
        <f t="shared" si="42"/>
        <v>155</v>
      </c>
      <c r="AH177" s="103">
        <f t="shared" si="43"/>
        <v>120</v>
      </c>
      <c r="AI177" s="103">
        <f t="shared" si="44"/>
        <v>0</v>
      </c>
      <c r="AJ177" s="103">
        <f t="shared" si="45"/>
        <v>0</v>
      </c>
      <c r="AK177" s="103">
        <f t="shared" si="46"/>
        <v>0</v>
      </c>
    </row>
    <row r="178" spans="1:37" s="119" customFormat="1">
      <c r="A178" s="116"/>
      <c r="B178" s="59"/>
      <c r="C178" s="103">
        <v>55</v>
      </c>
      <c r="D178" s="103">
        <v>10</v>
      </c>
      <c r="E178" s="105">
        <f t="shared" si="21"/>
        <v>763</v>
      </c>
      <c r="F178" s="92">
        <f t="shared" si="47"/>
        <v>0.64999999999999991</v>
      </c>
      <c r="G178" s="106">
        <f t="shared" si="22"/>
        <v>495.94999999999993</v>
      </c>
      <c r="H178" s="103">
        <f t="shared" si="23"/>
        <v>0</v>
      </c>
      <c r="I178" s="103">
        <f t="shared" si="24"/>
        <v>0</v>
      </c>
      <c r="J178" s="103">
        <f t="shared" si="25"/>
        <v>0</v>
      </c>
      <c r="K178" s="103">
        <f t="shared" si="26"/>
        <v>0</v>
      </c>
      <c r="L178" s="103">
        <f t="shared" si="27"/>
        <v>155</v>
      </c>
      <c r="M178" s="103">
        <f t="shared" si="28"/>
        <v>210</v>
      </c>
      <c r="N178" s="103">
        <f t="shared" si="29"/>
        <v>0</v>
      </c>
      <c r="O178" s="103">
        <f t="shared" si="30"/>
        <v>124</v>
      </c>
      <c r="P178" s="103">
        <f t="shared" si="31"/>
        <v>150</v>
      </c>
      <c r="Q178" s="103">
        <f t="shared" si="32"/>
        <v>124</v>
      </c>
      <c r="R178" s="103">
        <f t="shared" si="33"/>
        <v>0</v>
      </c>
      <c r="S178" s="103">
        <f t="shared" si="34"/>
        <v>0</v>
      </c>
      <c r="T178" s="107"/>
      <c r="U178" s="103">
        <v>55</v>
      </c>
      <c r="V178" s="103">
        <v>10</v>
      </c>
      <c r="W178" s="105">
        <f t="shared" si="48"/>
        <v>763</v>
      </c>
      <c r="X178" s="92">
        <f t="shared" si="49"/>
        <v>0.35</v>
      </c>
      <c r="Y178" s="106">
        <f t="shared" si="35"/>
        <v>267.05</v>
      </c>
      <c r="Z178" s="103">
        <f t="shared" si="36"/>
        <v>0</v>
      </c>
      <c r="AA178" s="103">
        <f t="shared" si="37"/>
        <v>0</v>
      </c>
      <c r="AB178" s="103">
        <f t="shared" si="38"/>
        <v>0</v>
      </c>
      <c r="AC178" s="103">
        <f t="shared" si="39"/>
        <v>0</v>
      </c>
      <c r="AD178" s="103">
        <f t="shared" si="40"/>
        <v>155</v>
      </c>
      <c r="AE178" s="79"/>
      <c r="AF178" s="103">
        <f t="shared" si="41"/>
        <v>0</v>
      </c>
      <c r="AG178" s="103">
        <f t="shared" si="42"/>
        <v>124</v>
      </c>
      <c r="AH178" s="103">
        <f t="shared" si="43"/>
        <v>150</v>
      </c>
      <c r="AI178" s="103">
        <f t="shared" si="44"/>
        <v>124</v>
      </c>
      <c r="AJ178" s="103">
        <f t="shared" si="45"/>
        <v>0</v>
      </c>
      <c r="AK178" s="103">
        <f t="shared" si="46"/>
        <v>0</v>
      </c>
    </row>
    <row r="179" spans="1:37" s="119" customFormat="1">
      <c r="A179" s="116"/>
      <c r="B179" s="59"/>
      <c r="C179" s="103">
        <v>50</v>
      </c>
      <c r="D179" s="103">
        <v>9</v>
      </c>
      <c r="E179" s="105">
        <f t="shared" si="21"/>
        <v>790</v>
      </c>
      <c r="F179" s="92">
        <f t="shared" si="47"/>
        <v>0.6</v>
      </c>
      <c r="G179" s="106">
        <f t="shared" si="22"/>
        <v>474</v>
      </c>
      <c r="H179" s="103">
        <f t="shared" si="23"/>
        <v>0</v>
      </c>
      <c r="I179" s="103">
        <f t="shared" si="24"/>
        <v>0</v>
      </c>
      <c r="J179" s="103">
        <f t="shared" si="25"/>
        <v>0</v>
      </c>
      <c r="K179" s="103">
        <f t="shared" si="26"/>
        <v>210</v>
      </c>
      <c r="L179" s="103">
        <f t="shared" si="27"/>
        <v>155</v>
      </c>
      <c r="M179" s="103">
        <f t="shared" si="28"/>
        <v>0</v>
      </c>
      <c r="N179" s="103">
        <f t="shared" si="29"/>
        <v>0</v>
      </c>
      <c r="O179" s="103">
        <f t="shared" si="30"/>
        <v>0</v>
      </c>
      <c r="P179" s="103">
        <f t="shared" si="31"/>
        <v>270</v>
      </c>
      <c r="Q179" s="103">
        <f t="shared" si="32"/>
        <v>155</v>
      </c>
      <c r="R179" s="103">
        <f t="shared" si="33"/>
        <v>0</v>
      </c>
      <c r="S179" s="103">
        <f t="shared" si="34"/>
        <v>0</v>
      </c>
      <c r="T179" s="107"/>
      <c r="U179" s="103">
        <v>50</v>
      </c>
      <c r="V179" s="103">
        <v>9</v>
      </c>
      <c r="W179" s="105">
        <f t="shared" si="48"/>
        <v>790</v>
      </c>
      <c r="X179" s="92">
        <f t="shared" si="49"/>
        <v>0</v>
      </c>
      <c r="Y179" s="106">
        <f t="shared" si="35"/>
        <v>0</v>
      </c>
      <c r="Z179" s="103">
        <f t="shared" si="36"/>
        <v>0</v>
      </c>
      <c r="AA179" s="103">
        <f t="shared" si="37"/>
        <v>0</v>
      </c>
      <c r="AB179" s="103">
        <f t="shared" si="38"/>
        <v>0</v>
      </c>
      <c r="AC179" s="103">
        <f t="shared" si="39"/>
        <v>210</v>
      </c>
      <c r="AD179" s="103">
        <f t="shared" si="40"/>
        <v>155</v>
      </c>
      <c r="AE179" s="79"/>
      <c r="AF179" s="103">
        <f t="shared" si="41"/>
        <v>0</v>
      </c>
      <c r="AG179" s="103">
        <f t="shared" si="42"/>
        <v>0</v>
      </c>
      <c r="AH179" s="103">
        <f t="shared" si="43"/>
        <v>270</v>
      </c>
      <c r="AI179" s="103">
        <f t="shared" si="44"/>
        <v>155</v>
      </c>
      <c r="AJ179" s="103">
        <f t="shared" si="45"/>
        <v>0</v>
      </c>
      <c r="AK179" s="103">
        <f t="shared" si="46"/>
        <v>0</v>
      </c>
    </row>
    <row r="180" spans="1:37" s="119" customFormat="1">
      <c r="A180" s="116"/>
      <c r="B180" s="59"/>
      <c r="C180" s="103">
        <v>45</v>
      </c>
      <c r="D180" s="103">
        <v>8</v>
      </c>
      <c r="E180" s="105">
        <f t="shared" si="21"/>
        <v>399</v>
      </c>
      <c r="F180" s="92">
        <f t="shared" si="47"/>
        <v>0.55000000000000004</v>
      </c>
      <c r="G180" s="106">
        <f t="shared" si="22"/>
        <v>219.45000000000002</v>
      </c>
      <c r="H180" s="103">
        <f t="shared" si="23"/>
        <v>0</v>
      </c>
      <c r="I180" s="103">
        <f t="shared" si="24"/>
        <v>0</v>
      </c>
      <c r="J180" s="103">
        <f t="shared" si="25"/>
        <v>0</v>
      </c>
      <c r="K180" s="103">
        <f t="shared" si="26"/>
        <v>120</v>
      </c>
      <c r="L180" s="103">
        <f t="shared" si="27"/>
        <v>124</v>
      </c>
      <c r="M180" s="103">
        <f t="shared" si="28"/>
        <v>0</v>
      </c>
      <c r="N180" s="103">
        <f t="shared" si="29"/>
        <v>0</v>
      </c>
      <c r="O180" s="103">
        <f t="shared" si="30"/>
        <v>0</v>
      </c>
      <c r="P180" s="103">
        <f t="shared" si="31"/>
        <v>0</v>
      </c>
      <c r="Q180" s="103">
        <f t="shared" si="32"/>
        <v>155</v>
      </c>
      <c r="R180" s="103">
        <f t="shared" si="33"/>
        <v>0</v>
      </c>
      <c r="S180" s="103">
        <f t="shared" si="34"/>
        <v>0</v>
      </c>
      <c r="T180" s="107"/>
      <c r="U180" s="103">
        <v>45</v>
      </c>
      <c r="V180" s="103">
        <v>8</v>
      </c>
      <c r="W180" s="105">
        <f t="shared" si="48"/>
        <v>399</v>
      </c>
      <c r="X180" s="92">
        <f t="shared" si="49"/>
        <v>0</v>
      </c>
      <c r="Y180" s="106">
        <f t="shared" si="35"/>
        <v>0</v>
      </c>
      <c r="Z180" s="103">
        <f t="shared" si="36"/>
        <v>0</v>
      </c>
      <c r="AA180" s="103">
        <f t="shared" si="37"/>
        <v>0</v>
      </c>
      <c r="AB180" s="103">
        <f t="shared" si="38"/>
        <v>0</v>
      </c>
      <c r="AC180" s="103">
        <f t="shared" si="39"/>
        <v>120</v>
      </c>
      <c r="AD180" s="103">
        <f t="shared" si="40"/>
        <v>124</v>
      </c>
      <c r="AE180" s="79"/>
      <c r="AF180" s="103">
        <f t="shared" si="41"/>
        <v>0</v>
      </c>
      <c r="AG180" s="103">
        <f t="shared" si="42"/>
        <v>0</v>
      </c>
      <c r="AH180" s="103">
        <f t="shared" si="43"/>
        <v>0</v>
      </c>
      <c r="AI180" s="103">
        <f t="shared" si="44"/>
        <v>155</v>
      </c>
      <c r="AJ180" s="103">
        <f t="shared" si="45"/>
        <v>0</v>
      </c>
      <c r="AK180" s="103">
        <f t="shared" si="46"/>
        <v>0</v>
      </c>
    </row>
    <row r="181" spans="1:37" s="119" customFormat="1">
      <c r="A181" s="116"/>
      <c r="B181" s="59"/>
      <c r="C181" s="103">
        <v>40</v>
      </c>
      <c r="D181" s="103">
        <v>7</v>
      </c>
      <c r="E181" s="105">
        <f t="shared" si="21"/>
        <v>336</v>
      </c>
      <c r="F181" s="92">
        <f t="shared" si="47"/>
        <v>0.5</v>
      </c>
      <c r="G181" s="106">
        <f t="shared" si="22"/>
        <v>168</v>
      </c>
      <c r="H181" s="103">
        <f t="shared" si="23"/>
        <v>0</v>
      </c>
      <c r="I181" s="103">
        <f t="shared" si="24"/>
        <v>0</v>
      </c>
      <c r="J181" s="103">
        <f t="shared" si="25"/>
        <v>0</v>
      </c>
      <c r="K181" s="103">
        <f t="shared" si="26"/>
        <v>150</v>
      </c>
      <c r="L181" s="103">
        <f t="shared" si="27"/>
        <v>0</v>
      </c>
      <c r="M181" s="103">
        <f t="shared" si="28"/>
        <v>0</v>
      </c>
      <c r="N181" s="103">
        <f t="shared" si="29"/>
        <v>0</v>
      </c>
      <c r="O181" s="103">
        <f t="shared" si="30"/>
        <v>0</v>
      </c>
      <c r="P181" s="103">
        <f t="shared" si="31"/>
        <v>0</v>
      </c>
      <c r="Q181" s="103">
        <f t="shared" si="32"/>
        <v>186</v>
      </c>
      <c r="R181" s="103">
        <f t="shared" si="33"/>
        <v>0</v>
      </c>
      <c r="S181" s="103">
        <f t="shared" si="34"/>
        <v>0</v>
      </c>
      <c r="T181" s="107"/>
      <c r="U181" s="103">
        <v>40</v>
      </c>
      <c r="V181" s="103">
        <v>7</v>
      </c>
      <c r="W181" s="105">
        <f t="shared" si="48"/>
        <v>336</v>
      </c>
      <c r="X181" s="92">
        <f t="shared" si="49"/>
        <v>0</v>
      </c>
      <c r="Y181" s="106">
        <f t="shared" si="35"/>
        <v>0</v>
      </c>
      <c r="Z181" s="103">
        <f t="shared" si="36"/>
        <v>0</v>
      </c>
      <c r="AA181" s="103">
        <f t="shared" si="37"/>
        <v>0</v>
      </c>
      <c r="AB181" s="103">
        <f t="shared" si="38"/>
        <v>0</v>
      </c>
      <c r="AC181" s="103">
        <f t="shared" si="39"/>
        <v>150</v>
      </c>
      <c r="AD181" s="103">
        <f t="shared" si="40"/>
        <v>0</v>
      </c>
      <c r="AE181" s="79"/>
      <c r="AF181" s="103">
        <f t="shared" si="41"/>
        <v>0</v>
      </c>
      <c r="AG181" s="103">
        <f t="shared" si="42"/>
        <v>0</v>
      </c>
      <c r="AH181" s="103">
        <f t="shared" si="43"/>
        <v>0</v>
      </c>
      <c r="AI181" s="103">
        <f t="shared" si="44"/>
        <v>186</v>
      </c>
      <c r="AJ181" s="103">
        <f t="shared" si="45"/>
        <v>0</v>
      </c>
      <c r="AK181" s="103">
        <f t="shared" si="46"/>
        <v>0</v>
      </c>
    </row>
    <row r="182" spans="1:37" s="119" customFormat="1">
      <c r="A182" s="116"/>
      <c r="B182" s="59"/>
      <c r="C182" s="103">
        <v>35</v>
      </c>
      <c r="D182" s="103">
        <v>6</v>
      </c>
      <c r="E182" s="105">
        <f t="shared" si="21"/>
        <v>514</v>
      </c>
      <c r="F182" s="92">
        <f t="shared" si="47"/>
        <v>0.44999999999999996</v>
      </c>
      <c r="G182" s="106">
        <f t="shared" si="22"/>
        <v>231.29999999999998</v>
      </c>
      <c r="H182" s="103">
        <f t="shared" si="23"/>
        <v>0</v>
      </c>
      <c r="I182" s="103">
        <f t="shared" si="24"/>
        <v>0</v>
      </c>
      <c r="J182" s="103">
        <f t="shared" si="25"/>
        <v>0</v>
      </c>
      <c r="K182" s="103">
        <f t="shared" si="26"/>
        <v>240</v>
      </c>
      <c r="L182" s="103">
        <f t="shared" si="27"/>
        <v>0</v>
      </c>
      <c r="M182" s="103">
        <f t="shared" si="28"/>
        <v>0</v>
      </c>
      <c r="N182" s="103">
        <f t="shared" si="29"/>
        <v>0</v>
      </c>
      <c r="O182" s="103">
        <f t="shared" si="30"/>
        <v>0</v>
      </c>
      <c r="P182" s="103">
        <f t="shared" si="31"/>
        <v>0</v>
      </c>
      <c r="Q182" s="103">
        <f t="shared" si="32"/>
        <v>124</v>
      </c>
      <c r="R182" s="103">
        <f t="shared" si="33"/>
        <v>150</v>
      </c>
      <c r="S182" s="103">
        <f t="shared" si="34"/>
        <v>0</v>
      </c>
      <c r="T182" s="107"/>
      <c r="U182" s="103">
        <v>35</v>
      </c>
      <c r="V182" s="103">
        <v>6</v>
      </c>
      <c r="W182" s="105">
        <f t="shared" si="48"/>
        <v>514</v>
      </c>
      <c r="X182" s="92">
        <f t="shared" si="49"/>
        <v>0</v>
      </c>
      <c r="Y182" s="106">
        <f t="shared" si="35"/>
        <v>0</v>
      </c>
      <c r="Z182" s="103">
        <f t="shared" si="36"/>
        <v>0</v>
      </c>
      <c r="AA182" s="103">
        <f t="shared" si="37"/>
        <v>0</v>
      </c>
      <c r="AB182" s="103">
        <f t="shared" si="38"/>
        <v>0</v>
      </c>
      <c r="AC182" s="103">
        <f t="shared" si="39"/>
        <v>240</v>
      </c>
      <c r="AD182" s="103">
        <f t="shared" si="40"/>
        <v>0</v>
      </c>
      <c r="AE182" s="79"/>
      <c r="AF182" s="103">
        <f t="shared" si="41"/>
        <v>0</v>
      </c>
      <c r="AG182" s="103">
        <f t="shared" si="42"/>
        <v>0</v>
      </c>
      <c r="AH182" s="103">
        <f t="shared" si="43"/>
        <v>0</v>
      </c>
      <c r="AI182" s="103">
        <f t="shared" si="44"/>
        <v>124</v>
      </c>
      <c r="AJ182" s="103">
        <f t="shared" si="45"/>
        <v>150</v>
      </c>
      <c r="AK182" s="103">
        <f t="shared" si="46"/>
        <v>0</v>
      </c>
    </row>
    <row r="183" spans="1:37" s="119" customFormat="1">
      <c r="A183" s="116"/>
      <c r="B183" s="59"/>
      <c r="C183" s="103">
        <v>30</v>
      </c>
      <c r="D183" s="103">
        <v>5</v>
      </c>
      <c r="E183" s="105">
        <f t="shared" si="21"/>
        <v>365</v>
      </c>
      <c r="F183" s="92">
        <f t="shared" si="47"/>
        <v>0.39999999999999991</v>
      </c>
      <c r="G183" s="106">
        <f t="shared" si="22"/>
        <v>145.99999999999997</v>
      </c>
      <c r="H183" s="103">
        <f t="shared" si="23"/>
        <v>0</v>
      </c>
      <c r="I183" s="103">
        <f t="shared" si="24"/>
        <v>0</v>
      </c>
      <c r="J183" s="103">
        <f t="shared" si="25"/>
        <v>155</v>
      </c>
      <c r="K183" s="103">
        <f t="shared" si="26"/>
        <v>0</v>
      </c>
      <c r="L183" s="103">
        <f t="shared" si="27"/>
        <v>0</v>
      </c>
      <c r="M183" s="103">
        <f t="shared" si="28"/>
        <v>0</v>
      </c>
      <c r="N183" s="103">
        <f t="shared" si="29"/>
        <v>0</v>
      </c>
      <c r="O183" s="103">
        <f t="shared" si="30"/>
        <v>0</v>
      </c>
      <c r="P183" s="103">
        <f t="shared" si="31"/>
        <v>0</v>
      </c>
      <c r="Q183" s="103">
        <f t="shared" si="32"/>
        <v>0</v>
      </c>
      <c r="R183" s="103">
        <f t="shared" si="33"/>
        <v>210</v>
      </c>
      <c r="S183" s="103">
        <f t="shared" si="34"/>
        <v>0</v>
      </c>
      <c r="T183" s="107"/>
      <c r="U183" s="103">
        <v>30</v>
      </c>
      <c r="V183" s="103">
        <v>5</v>
      </c>
      <c r="W183" s="105">
        <f t="shared" si="48"/>
        <v>365</v>
      </c>
      <c r="X183" s="92">
        <f t="shared" si="49"/>
        <v>0</v>
      </c>
      <c r="Y183" s="106">
        <f t="shared" si="35"/>
        <v>0</v>
      </c>
      <c r="Z183" s="103">
        <f t="shared" si="36"/>
        <v>0</v>
      </c>
      <c r="AA183" s="103">
        <f t="shared" si="37"/>
        <v>0</v>
      </c>
      <c r="AB183" s="103">
        <f t="shared" si="38"/>
        <v>155</v>
      </c>
      <c r="AC183" s="103">
        <f t="shared" si="39"/>
        <v>0</v>
      </c>
      <c r="AD183" s="103">
        <f t="shared" si="40"/>
        <v>0</v>
      </c>
      <c r="AE183" s="79"/>
      <c r="AF183" s="103">
        <f t="shared" si="41"/>
        <v>0</v>
      </c>
      <c r="AG183" s="103">
        <f t="shared" si="42"/>
        <v>0</v>
      </c>
      <c r="AH183" s="103">
        <f t="shared" si="43"/>
        <v>0</v>
      </c>
      <c r="AI183" s="103">
        <f t="shared" si="44"/>
        <v>0</v>
      </c>
      <c r="AJ183" s="103">
        <f t="shared" si="45"/>
        <v>210</v>
      </c>
      <c r="AK183" s="103">
        <f t="shared" si="46"/>
        <v>0</v>
      </c>
    </row>
    <row r="184" spans="1:37" s="119" customFormat="1">
      <c r="A184" s="116"/>
      <c r="B184" s="59"/>
      <c r="C184" s="103">
        <v>25</v>
      </c>
      <c r="D184" s="103">
        <v>4</v>
      </c>
      <c r="E184" s="105">
        <f t="shared" si="21"/>
        <v>577</v>
      </c>
      <c r="F184" s="92">
        <f t="shared" si="47"/>
        <v>0.35</v>
      </c>
      <c r="G184" s="106">
        <f t="shared" si="22"/>
        <v>201.95</v>
      </c>
      <c r="H184" s="103">
        <f t="shared" si="23"/>
        <v>0</v>
      </c>
      <c r="I184" s="103">
        <f t="shared" si="24"/>
        <v>0</v>
      </c>
      <c r="J184" s="103">
        <f t="shared" si="25"/>
        <v>217</v>
      </c>
      <c r="K184" s="103">
        <f t="shared" si="26"/>
        <v>0</v>
      </c>
      <c r="L184" s="103">
        <f t="shared" si="27"/>
        <v>0</v>
      </c>
      <c r="M184" s="103">
        <f t="shared" si="28"/>
        <v>0</v>
      </c>
      <c r="N184" s="103">
        <f t="shared" si="29"/>
        <v>0</v>
      </c>
      <c r="O184" s="103">
        <f t="shared" si="30"/>
        <v>0</v>
      </c>
      <c r="P184" s="103">
        <f t="shared" si="31"/>
        <v>0</v>
      </c>
      <c r="Q184" s="103">
        <f t="shared" si="32"/>
        <v>0</v>
      </c>
      <c r="R184" s="103">
        <f t="shared" si="33"/>
        <v>360</v>
      </c>
      <c r="S184" s="103">
        <f t="shared" si="34"/>
        <v>0</v>
      </c>
      <c r="T184" s="107"/>
      <c r="U184" s="103">
        <v>25</v>
      </c>
      <c r="V184" s="103">
        <v>4</v>
      </c>
      <c r="W184" s="105">
        <f t="shared" si="48"/>
        <v>577</v>
      </c>
      <c r="X184" s="92">
        <f t="shared" si="49"/>
        <v>0</v>
      </c>
      <c r="Y184" s="106">
        <f t="shared" si="35"/>
        <v>0</v>
      </c>
      <c r="Z184" s="103">
        <f t="shared" si="36"/>
        <v>0</v>
      </c>
      <c r="AA184" s="103">
        <f t="shared" si="37"/>
        <v>0</v>
      </c>
      <c r="AB184" s="103">
        <f t="shared" si="38"/>
        <v>217</v>
      </c>
      <c r="AC184" s="103">
        <f t="shared" si="39"/>
        <v>0</v>
      </c>
      <c r="AD184" s="103">
        <f t="shared" si="40"/>
        <v>0</v>
      </c>
      <c r="AE184" s="79"/>
      <c r="AF184" s="103">
        <f t="shared" si="41"/>
        <v>0</v>
      </c>
      <c r="AG184" s="103">
        <f t="shared" si="42"/>
        <v>0</v>
      </c>
      <c r="AH184" s="103">
        <f t="shared" si="43"/>
        <v>0</v>
      </c>
      <c r="AI184" s="103">
        <f t="shared" si="44"/>
        <v>0</v>
      </c>
      <c r="AJ184" s="103">
        <f t="shared" si="45"/>
        <v>360</v>
      </c>
      <c r="AK184" s="103">
        <f t="shared" si="46"/>
        <v>0</v>
      </c>
    </row>
    <row r="185" spans="1:37" s="119" customFormat="1">
      <c r="A185" s="116"/>
      <c r="B185" s="59"/>
      <c r="C185" s="103">
        <v>20</v>
      </c>
      <c r="D185" s="103">
        <v>3</v>
      </c>
      <c r="E185" s="105">
        <f t="shared" si="21"/>
        <v>422</v>
      </c>
      <c r="F185" s="92">
        <f t="shared" si="47"/>
        <v>0.29999999999999993</v>
      </c>
      <c r="G185" s="106">
        <f t="shared" si="22"/>
        <v>126.59999999999997</v>
      </c>
      <c r="H185" s="103">
        <f t="shared" si="23"/>
        <v>0</v>
      </c>
      <c r="I185" s="103">
        <f t="shared" si="24"/>
        <v>112</v>
      </c>
      <c r="J185" s="103">
        <f t="shared" si="25"/>
        <v>248</v>
      </c>
      <c r="K185" s="103">
        <f t="shared" si="26"/>
        <v>0</v>
      </c>
      <c r="L185" s="103">
        <f t="shared" si="27"/>
        <v>0</v>
      </c>
      <c r="M185" s="103">
        <f t="shared" si="28"/>
        <v>0</v>
      </c>
      <c r="N185" s="103">
        <f t="shared" si="29"/>
        <v>0</v>
      </c>
      <c r="O185" s="103">
        <f t="shared" si="30"/>
        <v>0</v>
      </c>
      <c r="P185" s="103">
        <f t="shared" si="31"/>
        <v>0</v>
      </c>
      <c r="Q185" s="103">
        <f t="shared" si="32"/>
        <v>0</v>
      </c>
      <c r="R185" s="103">
        <f t="shared" si="33"/>
        <v>0</v>
      </c>
      <c r="S185" s="103">
        <f t="shared" si="34"/>
        <v>62</v>
      </c>
      <c r="T185" s="107"/>
      <c r="U185" s="103">
        <v>20</v>
      </c>
      <c r="V185" s="103">
        <v>3</v>
      </c>
      <c r="W185" s="105">
        <f t="shared" si="48"/>
        <v>422</v>
      </c>
      <c r="X185" s="92">
        <f t="shared" si="49"/>
        <v>0</v>
      </c>
      <c r="Y185" s="106">
        <f t="shared" si="35"/>
        <v>0</v>
      </c>
      <c r="Z185" s="103">
        <f t="shared" si="36"/>
        <v>0</v>
      </c>
      <c r="AA185" s="103">
        <f t="shared" si="37"/>
        <v>112</v>
      </c>
      <c r="AB185" s="103">
        <f t="shared" si="38"/>
        <v>248</v>
      </c>
      <c r="AC185" s="103">
        <f t="shared" si="39"/>
        <v>0</v>
      </c>
      <c r="AD185" s="103">
        <f t="shared" si="40"/>
        <v>0</v>
      </c>
      <c r="AE185" s="79"/>
      <c r="AF185" s="103">
        <f t="shared" si="41"/>
        <v>0</v>
      </c>
      <c r="AG185" s="103">
        <f t="shared" si="42"/>
        <v>0</v>
      </c>
      <c r="AH185" s="103">
        <f t="shared" si="43"/>
        <v>0</v>
      </c>
      <c r="AI185" s="103">
        <f t="shared" si="44"/>
        <v>0</v>
      </c>
      <c r="AJ185" s="103">
        <f t="shared" si="45"/>
        <v>0</v>
      </c>
      <c r="AK185" s="103">
        <f t="shared" si="46"/>
        <v>62</v>
      </c>
    </row>
    <row r="186" spans="1:37" s="119" customFormat="1">
      <c r="A186" s="116"/>
      <c r="B186" s="59"/>
      <c r="C186" s="103">
        <v>15</v>
      </c>
      <c r="D186" s="103">
        <v>2</v>
      </c>
      <c r="E186" s="105">
        <f t="shared" si="21"/>
        <v>481</v>
      </c>
      <c r="F186" s="92">
        <f t="shared" si="47"/>
        <v>0.25</v>
      </c>
      <c r="G186" s="106">
        <f t="shared" si="22"/>
        <v>120.25</v>
      </c>
      <c r="H186" s="103">
        <f t="shared" si="23"/>
        <v>0</v>
      </c>
      <c r="I186" s="103">
        <f t="shared" si="24"/>
        <v>140</v>
      </c>
      <c r="J186" s="103">
        <f t="shared" si="25"/>
        <v>124</v>
      </c>
      <c r="K186" s="103">
        <f t="shared" si="26"/>
        <v>0</v>
      </c>
      <c r="L186" s="103">
        <f t="shared" si="27"/>
        <v>0</v>
      </c>
      <c r="M186" s="103">
        <f t="shared" si="28"/>
        <v>0</v>
      </c>
      <c r="N186" s="103">
        <f t="shared" si="29"/>
        <v>0</v>
      </c>
      <c r="O186" s="103">
        <f t="shared" si="30"/>
        <v>0</v>
      </c>
      <c r="P186" s="103">
        <f t="shared" si="31"/>
        <v>0</v>
      </c>
      <c r="Q186" s="103">
        <f t="shared" si="32"/>
        <v>0</v>
      </c>
      <c r="R186" s="103">
        <f t="shared" si="33"/>
        <v>0</v>
      </c>
      <c r="S186" s="103">
        <f t="shared" si="34"/>
        <v>217</v>
      </c>
      <c r="T186" s="107"/>
      <c r="U186" s="103">
        <v>15</v>
      </c>
      <c r="V186" s="103">
        <v>2</v>
      </c>
      <c r="W186" s="105">
        <f t="shared" si="48"/>
        <v>481</v>
      </c>
      <c r="X186" s="92">
        <f t="shared" si="49"/>
        <v>0</v>
      </c>
      <c r="Y186" s="106">
        <f t="shared" si="35"/>
        <v>0</v>
      </c>
      <c r="Z186" s="103">
        <f t="shared" si="36"/>
        <v>0</v>
      </c>
      <c r="AA186" s="103">
        <f t="shared" si="37"/>
        <v>140</v>
      </c>
      <c r="AB186" s="103">
        <f t="shared" si="38"/>
        <v>124</v>
      </c>
      <c r="AC186" s="103">
        <f t="shared" si="39"/>
        <v>0</v>
      </c>
      <c r="AD186" s="103">
        <f t="shared" si="40"/>
        <v>0</v>
      </c>
      <c r="AE186" s="79"/>
      <c r="AF186" s="103">
        <f t="shared" si="41"/>
        <v>0</v>
      </c>
      <c r="AG186" s="103">
        <f t="shared" si="42"/>
        <v>0</v>
      </c>
      <c r="AH186" s="103">
        <f t="shared" si="43"/>
        <v>0</v>
      </c>
      <c r="AI186" s="103">
        <f t="shared" si="44"/>
        <v>0</v>
      </c>
      <c r="AJ186" s="103">
        <f t="shared" si="45"/>
        <v>0</v>
      </c>
      <c r="AK186" s="103">
        <f t="shared" si="46"/>
        <v>217</v>
      </c>
    </row>
    <row r="187" spans="1:37" s="119" customFormat="1" ht="15.75" thickBot="1">
      <c r="A187" s="116"/>
      <c r="B187" s="59"/>
      <c r="C187" s="103">
        <v>10</v>
      </c>
      <c r="D187" s="103">
        <v>1</v>
      </c>
      <c r="E187" s="105">
        <f>SUM(H187:S187)</f>
        <v>819</v>
      </c>
      <c r="F187" s="92">
        <f t="shared" si="47"/>
        <v>0.2</v>
      </c>
      <c r="G187" s="106">
        <f>F187*E187</f>
        <v>163.80000000000001</v>
      </c>
      <c r="H187" s="103">
        <f>31*COUNTIF(Jan,$D187)</f>
        <v>186</v>
      </c>
      <c r="I187" s="103">
        <f>28*COUNTIF(Feb,$D187)</f>
        <v>168</v>
      </c>
      <c r="J187" s="103">
        <f>31*COUNTIF(Mar,$D187)</f>
        <v>0</v>
      </c>
      <c r="K187" s="103">
        <f>30*COUNTIF(Apr,$D187)</f>
        <v>0</v>
      </c>
      <c r="L187" s="103">
        <f>31*COUNTIF(May,$D187)</f>
        <v>0</v>
      </c>
      <c r="M187" s="103">
        <f>30*COUNTIF(Jun,$D187)</f>
        <v>0</v>
      </c>
      <c r="N187" s="103">
        <f>31*COUNTIF(Jul,$D187)</f>
        <v>0</v>
      </c>
      <c r="O187" s="103">
        <f>31*COUNTIF(Aug,$D187)</f>
        <v>0</v>
      </c>
      <c r="P187" s="103">
        <f>30*COUNTIF(Sep,$D187)</f>
        <v>0</v>
      </c>
      <c r="Q187" s="103">
        <f>31*COUNTIF(Oct,$D187)</f>
        <v>0</v>
      </c>
      <c r="R187" s="103">
        <f>30*COUNTIF(Nov,$D187)</f>
        <v>0</v>
      </c>
      <c r="S187" s="103">
        <f>31*COUNTIF(Dec,$D187)</f>
        <v>465</v>
      </c>
      <c r="T187" s="107"/>
      <c r="U187" s="103">
        <v>10</v>
      </c>
      <c r="V187" s="103">
        <v>1</v>
      </c>
      <c r="W187" s="105">
        <f t="shared" si="48"/>
        <v>819</v>
      </c>
      <c r="X187" s="92">
        <f t="shared" si="49"/>
        <v>0</v>
      </c>
      <c r="Y187" s="106">
        <f>X187*W187</f>
        <v>0</v>
      </c>
      <c r="Z187" s="103">
        <f>31*COUNTIF(Jan,$D187)</f>
        <v>186</v>
      </c>
      <c r="AA187" s="103">
        <f>28*COUNTIF(Feb,$D187)</f>
        <v>168</v>
      </c>
      <c r="AB187" s="103">
        <f>31*COUNTIF(Mar,$D187)</f>
        <v>0</v>
      </c>
      <c r="AC187" s="103">
        <f>30*COUNTIF(Apr,$D187)</f>
        <v>0</v>
      </c>
      <c r="AD187" s="103">
        <f>31*COUNTIF(May,$D187)</f>
        <v>0</v>
      </c>
      <c r="AE187" s="79"/>
      <c r="AF187" s="103">
        <f>31*COUNTIF(Jul,$D187)</f>
        <v>0</v>
      </c>
      <c r="AG187" s="103">
        <f>31*COUNTIF(Aug,$D187)</f>
        <v>0</v>
      </c>
      <c r="AH187" s="103">
        <f>30*COUNTIF(Sep,$D187)</f>
        <v>0</v>
      </c>
      <c r="AI187" s="103">
        <f>31*COUNTIF(Oct,$D187)</f>
        <v>0</v>
      </c>
      <c r="AJ187" s="103">
        <f>30*COUNTIF(Nov,$D187)</f>
        <v>0</v>
      </c>
      <c r="AK187" s="103">
        <f>31*COUNTIF(Dec,$D187)</f>
        <v>465</v>
      </c>
    </row>
    <row r="188" spans="1:37" s="119" customFormat="1">
      <c r="A188" s="116"/>
      <c r="B188" s="59"/>
      <c r="C188" s="108" t="s">
        <v>94</v>
      </c>
      <c r="D188" s="109"/>
      <c r="E188" s="110">
        <f>SUM(E171:E187)</f>
        <v>7950</v>
      </c>
      <c r="F188" s="110" t="s">
        <v>95</v>
      </c>
      <c r="G188" s="111">
        <f>SUM(G171:G187)</f>
        <v>4233.6499999999996</v>
      </c>
      <c r="H188" s="110">
        <f>SUM(H171:H187)</f>
        <v>186</v>
      </c>
      <c r="I188" s="110">
        <f t="shared" ref="I188:S188" si="50">SUM(I171:I187)</f>
        <v>420</v>
      </c>
      <c r="J188" s="110">
        <f t="shared" si="50"/>
        <v>744</v>
      </c>
      <c r="K188" s="110">
        <f t="shared" si="50"/>
        <v>720</v>
      </c>
      <c r="L188" s="110">
        <f t="shared" si="50"/>
        <v>744</v>
      </c>
      <c r="M188" s="110">
        <f t="shared" si="50"/>
        <v>720</v>
      </c>
      <c r="N188" s="110">
        <f t="shared" si="50"/>
        <v>744</v>
      </c>
      <c r="O188" s="110">
        <f t="shared" si="50"/>
        <v>744</v>
      </c>
      <c r="P188" s="110">
        <f t="shared" si="50"/>
        <v>720</v>
      </c>
      <c r="Q188" s="110">
        <f t="shared" si="50"/>
        <v>744</v>
      </c>
      <c r="R188" s="110">
        <f t="shared" si="50"/>
        <v>720</v>
      </c>
      <c r="S188" s="110">
        <f t="shared" si="50"/>
        <v>744</v>
      </c>
      <c r="T188" s="79"/>
      <c r="U188" s="108" t="s">
        <v>94</v>
      </c>
      <c r="V188" s="109"/>
      <c r="W188" s="110">
        <f>SUM(W171:W187)</f>
        <v>7950</v>
      </c>
      <c r="X188" s="110" t="s">
        <v>95</v>
      </c>
      <c r="Y188" s="111">
        <f>SUM(Y171:Y187)</f>
        <v>2153.4</v>
      </c>
      <c r="Z188" s="110">
        <f>SUM(Z171:Z187)</f>
        <v>186</v>
      </c>
      <c r="AA188" s="110">
        <f t="shared" ref="AA188:AK188" si="51">SUM(AA171:AA187)</f>
        <v>420</v>
      </c>
      <c r="AB188" s="110">
        <f t="shared" si="51"/>
        <v>744</v>
      </c>
      <c r="AC188" s="110">
        <f t="shared" si="51"/>
        <v>720</v>
      </c>
      <c r="AD188" s="110">
        <f t="shared" si="51"/>
        <v>744</v>
      </c>
      <c r="AE188" s="79"/>
      <c r="AF188" s="110">
        <f t="shared" si="51"/>
        <v>744</v>
      </c>
      <c r="AG188" s="110">
        <f t="shared" si="51"/>
        <v>744</v>
      </c>
      <c r="AH188" s="110">
        <f t="shared" si="51"/>
        <v>720</v>
      </c>
      <c r="AI188" s="110">
        <f t="shared" si="51"/>
        <v>744</v>
      </c>
      <c r="AJ188" s="110">
        <f t="shared" si="51"/>
        <v>720</v>
      </c>
      <c r="AK188" s="110">
        <f t="shared" si="51"/>
        <v>744</v>
      </c>
    </row>
    <row r="189" spans="1:37" s="119" customFormat="1">
      <c r="A189" s="116"/>
      <c r="B189" s="5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row>
    <row r="190" spans="1:37" s="119" customFormat="1">
      <c r="A190" s="116"/>
      <c r="B190" s="59"/>
      <c r="C190" s="79" t="s">
        <v>96</v>
      </c>
      <c r="D190" s="79"/>
      <c r="E190" s="79"/>
      <c r="F190" s="79"/>
      <c r="G190" s="79"/>
      <c r="H190" s="79"/>
      <c r="I190" s="79"/>
      <c r="J190" s="79"/>
      <c r="K190" s="79"/>
      <c r="L190" s="79"/>
      <c r="M190" s="79"/>
      <c r="N190" s="79"/>
      <c r="O190" s="79"/>
      <c r="P190" s="79"/>
      <c r="Q190" s="79"/>
      <c r="R190" s="79"/>
      <c r="S190" s="79"/>
      <c r="T190" s="79"/>
      <c r="U190" s="79" t="s">
        <v>96</v>
      </c>
      <c r="V190" s="79"/>
      <c r="W190" s="79"/>
      <c r="X190" s="79"/>
      <c r="Y190" s="79"/>
      <c r="Z190" s="79"/>
      <c r="AA190" s="79"/>
      <c r="AB190" s="79"/>
      <c r="AC190" s="79"/>
      <c r="AD190" s="79"/>
      <c r="AE190" s="79"/>
      <c r="AF190" s="79"/>
      <c r="AG190" s="79"/>
      <c r="AH190" s="79"/>
      <c r="AI190" s="79"/>
      <c r="AJ190" s="79"/>
      <c r="AK190" s="79"/>
    </row>
    <row r="191" spans="1:37" s="119" customFormat="1">
      <c r="A191" s="116"/>
      <c r="B191" s="59"/>
      <c r="C191" s="103"/>
      <c r="D191" s="103" t="s">
        <v>49</v>
      </c>
      <c r="E191" s="103" t="s">
        <v>93</v>
      </c>
      <c r="F191" s="103" t="s">
        <v>50</v>
      </c>
      <c r="G191" s="104" t="s">
        <v>51</v>
      </c>
      <c r="H191" s="103" t="s">
        <v>73</v>
      </c>
      <c r="I191" s="103" t="s">
        <v>74</v>
      </c>
      <c r="J191" s="103" t="s">
        <v>75</v>
      </c>
      <c r="K191" s="103" t="s">
        <v>76</v>
      </c>
      <c r="L191" s="103" t="s">
        <v>77</v>
      </c>
      <c r="M191" s="103" t="s">
        <v>78</v>
      </c>
      <c r="N191" s="103" t="s">
        <v>79</v>
      </c>
      <c r="O191" s="103" t="s">
        <v>80</v>
      </c>
      <c r="P191" s="103" t="s">
        <v>81</v>
      </c>
      <c r="Q191" s="103" t="s">
        <v>82</v>
      </c>
      <c r="R191" s="103" t="s">
        <v>83</v>
      </c>
      <c r="S191" s="103" t="s">
        <v>84</v>
      </c>
      <c r="T191" s="79"/>
      <c r="U191" s="103"/>
      <c r="V191" s="103" t="s">
        <v>49</v>
      </c>
      <c r="W191" s="103" t="s">
        <v>93</v>
      </c>
      <c r="X191" s="103" t="s">
        <v>50</v>
      </c>
      <c r="Y191" s="104" t="s">
        <v>51</v>
      </c>
      <c r="Z191" s="103" t="s">
        <v>73</v>
      </c>
      <c r="AA191" s="103" t="s">
        <v>74</v>
      </c>
      <c r="AB191" s="103" t="s">
        <v>75</v>
      </c>
      <c r="AC191" s="103" t="s">
        <v>76</v>
      </c>
      <c r="AD191" s="103" t="s">
        <v>77</v>
      </c>
      <c r="AE191" s="79"/>
      <c r="AF191" s="103" t="s">
        <v>79</v>
      </c>
      <c r="AG191" s="103" t="s">
        <v>80</v>
      </c>
      <c r="AH191" s="103" t="s">
        <v>81</v>
      </c>
      <c r="AI191" s="103" t="s">
        <v>82</v>
      </c>
      <c r="AJ191" s="103" t="s">
        <v>83</v>
      </c>
      <c r="AK191" s="103" t="s">
        <v>84</v>
      </c>
    </row>
    <row r="192" spans="1:37" s="119" customFormat="1">
      <c r="A192" s="116"/>
      <c r="B192" s="59"/>
      <c r="C192" s="103">
        <v>90</v>
      </c>
      <c r="D192" s="103">
        <v>17</v>
      </c>
      <c r="E192" s="105">
        <f t="shared" ref="E192:E207" si="52">SUM(H192:S192)</f>
        <v>0</v>
      </c>
      <c r="F192" s="92">
        <f>F171</f>
        <v>1</v>
      </c>
      <c r="G192" s="106">
        <f t="shared" ref="G192:G207" si="53">F192*E192</f>
        <v>0</v>
      </c>
      <c r="H192" s="103">
        <f>(31*5/7)*COUNTIF(Jan_W,$D192)</f>
        <v>0</v>
      </c>
      <c r="I192" s="103">
        <f>(28*5/7)*COUNTIF(Feb_W,$D192)</f>
        <v>0</v>
      </c>
      <c r="J192" s="103">
        <f>(31*5/7)*COUNTIF(Mar_W,$D192)</f>
        <v>0</v>
      </c>
      <c r="K192" s="103">
        <f>(30*5/7)*COUNTIF(Apr_W,$D192)</f>
        <v>0</v>
      </c>
      <c r="L192" s="103">
        <f>(31*5/7)*COUNTIF(May_W,$D192)</f>
        <v>0</v>
      </c>
      <c r="M192" s="103">
        <f>(30*5/7)*COUNTIF(Jun_W,$D192)</f>
        <v>0</v>
      </c>
      <c r="N192" s="103">
        <f>(31*5/7)*COUNTIF(Jul_W,$D192)</f>
        <v>0</v>
      </c>
      <c r="O192" s="103">
        <f>(31*5/7)*COUNTIF(Aug_W,$D192)</f>
        <v>0</v>
      </c>
      <c r="P192" s="103">
        <f>(30*5/7)*COUNTIF(Sep_W,$D192)</f>
        <v>0</v>
      </c>
      <c r="Q192" s="103">
        <f>(31*5/7)*COUNTIF(Oct_W,$D192)</f>
        <v>0</v>
      </c>
      <c r="R192" s="103">
        <f>(30*5/7)*COUNTIF(Nov_W,$D192)</f>
        <v>0</v>
      </c>
      <c r="S192" s="103">
        <f>(31*5/7)*COUNTIF(Dec_W,$D192)</f>
        <v>0</v>
      </c>
      <c r="T192" s="79"/>
      <c r="U192" s="103">
        <v>90</v>
      </c>
      <c r="V192" s="103">
        <v>17</v>
      </c>
      <c r="W192" s="105">
        <f t="shared" ref="W192:W207" si="54">SUM(Z192:AK192)</f>
        <v>0</v>
      </c>
      <c r="X192" s="92">
        <f>X171</f>
        <v>1</v>
      </c>
      <c r="Y192" s="106">
        <f t="shared" ref="Y192:Y207" si="55">X192*W192</f>
        <v>0</v>
      </c>
      <c r="Z192" s="103">
        <f>(31*5/7)*COUNTIF(Jan_W,$D192)</f>
        <v>0</v>
      </c>
      <c r="AA192" s="103">
        <f>(28*5/7)*COUNTIF(Feb_W,$D192)</f>
        <v>0</v>
      </c>
      <c r="AB192" s="103">
        <f>(31*5/7)*COUNTIF(Mar_W,$D192)</f>
        <v>0</v>
      </c>
      <c r="AC192" s="103">
        <f>(30*5/7)*COUNTIF(Apr_W,$D192)</f>
        <v>0</v>
      </c>
      <c r="AD192" s="103">
        <f>(31*5/7)*COUNTIF(May_W,$D192)</f>
        <v>0</v>
      </c>
      <c r="AE192" s="79"/>
      <c r="AF192" s="103">
        <f>(31*5/7)*COUNTIF(Jul_W,$D192)</f>
        <v>0</v>
      </c>
      <c r="AG192" s="103">
        <f>(31*5/7)*COUNTIF(Aug_W,$D192)</f>
        <v>0</v>
      </c>
      <c r="AH192" s="103">
        <f>(30*5/7)*COUNTIF(Sep_W,$D192)</f>
        <v>0</v>
      </c>
      <c r="AI192" s="103">
        <f>(31*5/7)*COUNTIF(Oct_W,$D192)</f>
        <v>0</v>
      </c>
      <c r="AJ192" s="103">
        <f>(30*5/7)*COUNTIF(Nov_W,$D192)</f>
        <v>0</v>
      </c>
      <c r="AK192" s="103">
        <f>(31*5/7)*COUNTIF(Dec_W,$D192)</f>
        <v>0</v>
      </c>
    </row>
    <row r="193" spans="1:37" s="119" customFormat="1">
      <c r="A193" s="116"/>
      <c r="B193" s="59"/>
      <c r="C193" s="103">
        <v>85</v>
      </c>
      <c r="D193" s="103">
        <v>16</v>
      </c>
      <c r="E193" s="105">
        <f t="shared" si="52"/>
        <v>0</v>
      </c>
      <c r="F193" s="92">
        <f t="shared" ref="F193:F208" si="56">F172</f>
        <v>0.95</v>
      </c>
      <c r="G193" s="106">
        <f t="shared" si="53"/>
        <v>0</v>
      </c>
      <c r="H193" s="103">
        <f t="shared" ref="H193:H208" si="57">(31*5/7)*COUNTIF(Jan_W,$D193)</f>
        <v>0</v>
      </c>
      <c r="I193" s="103">
        <f t="shared" ref="I193:I208" si="58">(28*5/7)*COUNTIF(Feb_W,$D193)</f>
        <v>0</v>
      </c>
      <c r="J193" s="103">
        <f t="shared" ref="J193:J208" si="59">(31*5/7)*COUNTIF(Mar_W,$D193)</f>
        <v>0</v>
      </c>
      <c r="K193" s="103">
        <f t="shared" ref="K193:K208" si="60">(30*5/7)*COUNTIF(Apr_W,$D193)</f>
        <v>0</v>
      </c>
      <c r="L193" s="103">
        <f t="shared" ref="L193:L208" si="61">(31*5/7)*COUNTIF(May_W,$D193)</f>
        <v>0</v>
      </c>
      <c r="M193" s="103">
        <f t="shared" ref="M193:M208" si="62">(30*5/7)*COUNTIF(Jun_W,$D193)</f>
        <v>0</v>
      </c>
      <c r="N193" s="103">
        <f t="shared" ref="N193:N208" si="63">(31*5/7)*COUNTIF(Jul_W,$D193)</f>
        <v>0</v>
      </c>
      <c r="O193" s="103">
        <f t="shared" ref="O193:O208" si="64">(31*5/7)*COUNTIF(Aug_W,$D193)</f>
        <v>0</v>
      </c>
      <c r="P193" s="103">
        <f t="shared" ref="P193:P208" si="65">(30*5/7)*COUNTIF(Sep_W,$D193)</f>
        <v>0</v>
      </c>
      <c r="Q193" s="103">
        <f t="shared" ref="Q193:Q208" si="66">(31*5/7)*COUNTIF(Oct_W,$D193)</f>
        <v>0</v>
      </c>
      <c r="R193" s="103">
        <f t="shared" ref="R193:R208" si="67">(30*5/7)*COUNTIF(Nov_W,$D193)</f>
        <v>0</v>
      </c>
      <c r="S193" s="103">
        <f t="shared" ref="S193:S208" si="68">(31*5/7)*COUNTIF(Dec_W,$D193)</f>
        <v>0</v>
      </c>
      <c r="T193" s="79"/>
      <c r="U193" s="103">
        <v>85</v>
      </c>
      <c r="V193" s="103">
        <v>16</v>
      </c>
      <c r="W193" s="105">
        <f t="shared" si="54"/>
        <v>0</v>
      </c>
      <c r="X193" s="92">
        <f t="shared" ref="X193:X208" si="69">X172</f>
        <v>0.95</v>
      </c>
      <c r="Y193" s="106">
        <f t="shared" si="55"/>
        <v>0</v>
      </c>
      <c r="Z193" s="103">
        <f t="shared" ref="Z193:Z208" si="70">(31*5/7)*COUNTIF(Jan_W,$D193)</f>
        <v>0</v>
      </c>
      <c r="AA193" s="103">
        <f t="shared" ref="AA193:AA208" si="71">(28*5/7)*COUNTIF(Feb_W,$D193)</f>
        <v>0</v>
      </c>
      <c r="AB193" s="103">
        <f t="shared" ref="AB193:AB208" si="72">(31*5/7)*COUNTIF(Mar_W,$D193)</f>
        <v>0</v>
      </c>
      <c r="AC193" s="103">
        <f t="shared" ref="AC193:AC208" si="73">(30*5/7)*COUNTIF(Apr_W,$D193)</f>
        <v>0</v>
      </c>
      <c r="AD193" s="103">
        <f t="shared" ref="AD193:AD208" si="74">(31*5/7)*COUNTIF(May_W,$D193)</f>
        <v>0</v>
      </c>
      <c r="AE193" s="79"/>
      <c r="AF193" s="103">
        <f t="shared" ref="AF193:AF208" si="75">(31*5/7)*COUNTIF(Jul_W,$D193)</f>
        <v>0</v>
      </c>
      <c r="AG193" s="103">
        <f t="shared" ref="AG193:AG208" si="76">(31*5/7)*COUNTIF(Aug_W,$D193)</f>
        <v>0</v>
      </c>
      <c r="AH193" s="103">
        <f t="shared" ref="AH193:AH208" si="77">(30*5/7)*COUNTIF(Sep_W,$D193)</f>
        <v>0</v>
      </c>
      <c r="AI193" s="103">
        <f t="shared" ref="AI193:AI208" si="78">(31*5/7)*COUNTIF(Oct_W,$D193)</f>
        <v>0</v>
      </c>
      <c r="AJ193" s="103">
        <f t="shared" ref="AJ193:AJ208" si="79">(30*5/7)*COUNTIF(Nov_W,$D193)</f>
        <v>0</v>
      </c>
      <c r="AK193" s="103">
        <f t="shared" ref="AK193:AK208" si="80">(31*5/7)*COUNTIF(Dec_W,$D193)</f>
        <v>0</v>
      </c>
    </row>
    <row r="194" spans="1:37" s="119" customFormat="1">
      <c r="A194" s="116"/>
      <c r="B194" s="59"/>
      <c r="C194" s="103">
        <v>80</v>
      </c>
      <c r="D194" s="103">
        <v>15</v>
      </c>
      <c r="E194" s="105">
        <f t="shared" si="52"/>
        <v>0</v>
      </c>
      <c r="F194" s="92">
        <f t="shared" si="56"/>
        <v>0.9</v>
      </c>
      <c r="G194" s="106">
        <f t="shared" si="53"/>
        <v>0</v>
      </c>
      <c r="H194" s="103">
        <f t="shared" si="57"/>
        <v>0</v>
      </c>
      <c r="I194" s="103">
        <f t="shared" si="58"/>
        <v>0</v>
      </c>
      <c r="J194" s="103">
        <f t="shared" si="59"/>
        <v>0</v>
      </c>
      <c r="K194" s="103">
        <f t="shared" si="60"/>
        <v>0</v>
      </c>
      <c r="L194" s="103">
        <f t="shared" si="61"/>
        <v>0</v>
      </c>
      <c r="M194" s="103">
        <f t="shared" si="62"/>
        <v>0</v>
      </c>
      <c r="N194" s="103">
        <f t="shared" si="63"/>
        <v>0</v>
      </c>
      <c r="O194" s="103">
        <f t="shared" si="64"/>
        <v>0</v>
      </c>
      <c r="P194" s="103">
        <f t="shared" si="65"/>
        <v>0</v>
      </c>
      <c r="Q194" s="103">
        <f t="shared" si="66"/>
        <v>0</v>
      </c>
      <c r="R194" s="103">
        <f t="shared" si="67"/>
        <v>0</v>
      </c>
      <c r="S194" s="103">
        <f t="shared" si="68"/>
        <v>0</v>
      </c>
      <c r="T194" s="79"/>
      <c r="U194" s="103">
        <v>80</v>
      </c>
      <c r="V194" s="103">
        <v>15</v>
      </c>
      <c r="W194" s="105">
        <f t="shared" si="54"/>
        <v>0</v>
      </c>
      <c r="X194" s="92">
        <f t="shared" si="69"/>
        <v>0.9</v>
      </c>
      <c r="Y194" s="106">
        <f t="shared" si="55"/>
        <v>0</v>
      </c>
      <c r="Z194" s="103">
        <f t="shared" si="70"/>
        <v>0</v>
      </c>
      <c r="AA194" s="103">
        <f t="shared" si="71"/>
        <v>0</v>
      </c>
      <c r="AB194" s="103">
        <f t="shared" si="72"/>
        <v>0</v>
      </c>
      <c r="AC194" s="103">
        <f t="shared" si="73"/>
        <v>0</v>
      </c>
      <c r="AD194" s="103">
        <f t="shared" si="74"/>
        <v>0</v>
      </c>
      <c r="AE194" s="79"/>
      <c r="AF194" s="103">
        <f t="shared" si="75"/>
        <v>0</v>
      </c>
      <c r="AG194" s="103">
        <f t="shared" si="76"/>
        <v>0</v>
      </c>
      <c r="AH194" s="103">
        <f t="shared" si="77"/>
        <v>0</v>
      </c>
      <c r="AI194" s="103">
        <f t="shared" si="78"/>
        <v>0</v>
      </c>
      <c r="AJ194" s="103">
        <f t="shared" si="79"/>
        <v>0</v>
      </c>
      <c r="AK194" s="103">
        <f t="shared" si="80"/>
        <v>0</v>
      </c>
    </row>
    <row r="195" spans="1:37" s="119" customFormat="1">
      <c r="A195" s="116"/>
      <c r="B195" s="59"/>
      <c r="C195" s="103">
        <v>75</v>
      </c>
      <c r="D195" s="103">
        <v>14</v>
      </c>
      <c r="E195" s="105">
        <f t="shared" si="52"/>
        <v>265.71428571428572</v>
      </c>
      <c r="F195" s="92">
        <f t="shared" si="56"/>
        <v>0.85</v>
      </c>
      <c r="G195" s="106">
        <f t="shared" si="53"/>
        <v>225.85714285714286</v>
      </c>
      <c r="H195" s="103">
        <f t="shared" si="57"/>
        <v>0</v>
      </c>
      <c r="I195" s="103">
        <f t="shared" si="58"/>
        <v>0</v>
      </c>
      <c r="J195" s="103">
        <f t="shared" si="59"/>
        <v>0</v>
      </c>
      <c r="K195" s="103">
        <f t="shared" si="60"/>
        <v>0</v>
      </c>
      <c r="L195" s="103">
        <f t="shared" si="61"/>
        <v>0</v>
      </c>
      <c r="M195" s="103">
        <f t="shared" si="62"/>
        <v>0</v>
      </c>
      <c r="N195" s="103">
        <f t="shared" si="63"/>
        <v>155</v>
      </c>
      <c r="O195" s="103">
        <f t="shared" si="64"/>
        <v>110.71428571428571</v>
      </c>
      <c r="P195" s="103">
        <f t="shared" si="65"/>
        <v>0</v>
      </c>
      <c r="Q195" s="103">
        <f t="shared" si="66"/>
        <v>0</v>
      </c>
      <c r="R195" s="103">
        <f t="shared" si="67"/>
        <v>0</v>
      </c>
      <c r="S195" s="103">
        <f t="shared" si="68"/>
        <v>0</v>
      </c>
      <c r="T195" s="79"/>
      <c r="U195" s="103">
        <v>75</v>
      </c>
      <c r="V195" s="103">
        <v>14</v>
      </c>
      <c r="W195" s="105">
        <f t="shared" si="54"/>
        <v>265.71428571428572</v>
      </c>
      <c r="X195" s="92">
        <f t="shared" si="69"/>
        <v>0.85</v>
      </c>
      <c r="Y195" s="106">
        <f t="shared" si="55"/>
        <v>225.85714285714286</v>
      </c>
      <c r="Z195" s="103">
        <f t="shared" si="70"/>
        <v>0</v>
      </c>
      <c r="AA195" s="103">
        <f t="shared" si="71"/>
        <v>0</v>
      </c>
      <c r="AB195" s="103">
        <f t="shared" si="72"/>
        <v>0</v>
      </c>
      <c r="AC195" s="103">
        <f t="shared" si="73"/>
        <v>0</v>
      </c>
      <c r="AD195" s="103">
        <f t="shared" si="74"/>
        <v>0</v>
      </c>
      <c r="AE195" s="79"/>
      <c r="AF195" s="103">
        <f t="shared" si="75"/>
        <v>155</v>
      </c>
      <c r="AG195" s="103">
        <f t="shared" si="76"/>
        <v>110.71428571428571</v>
      </c>
      <c r="AH195" s="103">
        <f t="shared" si="77"/>
        <v>0</v>
      </c>
      <c r="AI195" s="103">
        <f t="shared" si="78"/>
        <v>0</v>
      </c>
      <c r="AJ195" s="103">
        <f t="shared" si="79"/>
        <v>0</v>
      </c>
      <c r="AK195" s="103">
        <f t="shared" si="80"/>
        <v>0</v>
      </c>
    </row>
    <row r="196" spans="1:37" s="119" customFormat="1">
      <c r="A196" s="116"/>
      <c r="B196" s="59"/>
      <c r="C196" s="103">
        <v>70</v>
      </c>
      <c r="D196" s="103">
        <v>13</v>
      </c>
      <c r="E196" s="105">
        <f t="shared" si="52"/>
        <v>371.42857142857144</v>
      </c>
      <c r="F196" s="92">
        <f t="shared" si="56"/>
        <v>0.8</v>
      </c>
      <c r="G196" s="106">
        <f t="shared" si="53"/>
        <v>297.14285714285717</v>
      </c>
      <c r="H196" s="103">
        <f t="shared" si="57"/>
        <v>0</v>
      </c>
      <c r="I196" s="103">
        <f t="shared" si="58"/>
        <v>0</v>
      </c>
      <c r="J196" s="103">
        <f t="shared" si="59"/>
        <v>0</v>
      </c>
      <c r="K196" s="103">
        <f t="shared" si="60"/>
        <v>0</v>
      </c>
      <c r="L196" s="103">
        <f t="shared" si="61"/>
        <v>0</v>
      </c>
      <c r="M196" s="103">
        <f t="shared" si="62"/>
        <v>150</v>
      </c>
      <c r="N196" s="103">
        <f t="shared" si="63"/>
        <v>88.571428571428569</v>
      </c>
      <c r="O196" s="103">
        <f t="shared" si="64"/>
        <v>132.85714285714286</v>
      </c>
      <c r="P196" s="103">
        <f t="shared" si="65"/>
        <v>0</v>
      </c>
      <c r="Q196" s="103">
        <f t="shared" si="66"/>
        <v>0</v>
      </c>
      <c r="R196" s="103">
        <f t="shared" si="67"/>
        <v>0</v>
      </c>
      <c r="S196" s="103">
        <f t="shared" si="68"/>
        <v>0</v>
      </c>
      <c r="T196" s="79"/>
      <c r="U196" s="103">
        <v>70</v>
      </c>
      <c r="V196" s="103">
        <v>13</v>
      </c>
      <c r="W196" s="105">
        <f t="shared" si="54"/>
        <v>221.42857142857144</v>
      </c>
      <c r="X196" s="92">
        <f t="shared" si="69"/>
        <v>0.8</v>
      </c>
      <c r="Y196" s="106">
        <f t="shared" si="55"/>
        <v>177.14285714285717</v>
      </c>
      <c r="Z196" s="103">
        <f t="shared" si="70"/>
        <v>0</v>
      </c>
      <c r="AA196" s="103">
        <f t="shared" si="71"/>
        <v>0</v>
      </c>
      <c r="AB196" s="103">
        <f t="shared" si="72"/>
        <v>0</v>
      </c>
      <c r="AC196" s="103">
        <f t="shared" si="73"/>
        <v>0</v>
      </c>
      <c r="AD196" s="103">
        <f t="shared" si="74"/>
        <v>0</v>
      </c>
      <c r="AE196" s="79"/>
      <c r="AF196" s="103">
        <f t="shared" si="75"/>
        <v>88.571428571428569</v>
      </c>
      <c r="AG196" s="103">
        <f t="shared" si="76"/>
        <v>132.85714285714286</v>
      </c>
      <c r="AH196" s="103">
        <f t="shared" si="77"/>
        <v>0</v>
      </c>
      <c r="AI196" s="103">
        <f t="shared" si="78"/>
        <v>0</v>
      </c>
      <c r="AJ196" s="103">
        <f t="shared" si="79"/>
        <v>0</v>
      </c>
      <c r="AK196" s="103">
        <f t="shared" si="80"/>
        <v>0</v>
      </c>
    </row>
    <row r="197" spans="1:37" s="119" customFormat="1">
      <c r="A197" s="116"/>
      <c r="B197" s="59"/>
      <c r="C197" s="103">
        <v>65</v>
      </c>
      <c r="D197" s="103">
        <v>12</v>
      </c>
      <c r="E197" s="105">
        <f t="shared" si="52"/>
        <v>567.85714285714278</v>
      </c>
      <c r="F197" s="92">
        <f t="shared" si="56"/>
        <v>0.75</v>
      </c>
      <c r="G197" s="106">
        <f t="shared" si="53"/>
        <v>425.89285714285711</v>
      </c>
      <c r="H197" s="103">
        <f t="shared" si="57"/>
        <v>0</v>
      </c>
      <c r="I197" s="103">
        <f t="shared" si="58"/>
        <v>0</v>
      </c>
      <c r="J197" s="103">
        <f t="shared" si="59"/>
        <v>0</v>
      </c>
      <c r="K197" s="103">
        <f t="shared" si="60"/>
        <v>0</v>
      </c>
      <c r="L197" s="103">
        <f t="shared" si="61"/>
        <v>110.71428571428571</v>
      </c>
      <c r="M197" s="103">
        <f t="shared" si="62"/>
        <v>107.14285714285714</v>
      </c>
      <c r="N197" s="103">
        <f t="shared" si="63"/>
        <v>132.85714285714286</v>
      </c>
      <c r="O197" s="103">
        <f t="shared" si="64"/>
        <v>88.571428571428569</v>
      </c>
      <c r="P197" s="103">
        <f t="shared" si="65"/>
        <v>128.57142857142856</v>
      </c>
      <c r="Q197" s="103">
        <f t="shared" si="66"/>
        <v>0</v>
      </c>
      <c r="R197" s="103">
        <f t="shared" si="67"/>
        <v>0</v>
      </c>
      <c r="S197" s="103">
        <f t="shared" si="68"/>
        <v>0</v>
      </c>
      <c r="T197" s="79"/>
      <c r="U197" s="103">
        <v>65</v>
      </c>
      <c r="V197" s="103">
        <v>12</v>
      </c>
      <c r="W197" s="105">
        <f t="shared" si="54"/>
        <v>460.71428571428567</v>
      </c>
      <c r="X197" s="92">
        <f t="shared" si="69"/>
        <v>0.75</v>
      </c>
      <c r="Y197" s="106">
        <f t="shared" si="55"/>
        <v>345.53571428571422</v>
      </c>
      <c r="Z197" s="103">
        <f t="shared" si="70"/>
        <v>0</v>
      </c>
      <c r="AA197" s="103">
        <f t="shared" si="71"/>
        <v>0</v>
      </c>
      <c r="AB197" s="103">
        <f t="shared" si="72"/>
        <v>0</v>
      </c>
      <c r="AC197" s="103">
        <f t="shared" si="73"/>
        <v>0</v>
      </c>
      <c r="AD197" s="103">
        <f t="shared" si="74"/>
        <v>110.71428571428571</v>
      </c>
      <c r="AE197" s="79"/>
      <c r="AF197" s="103">
        <f t="shared" si="75"/>
        <v>132.85714285714286</v>
      </c>
      <c r="AG197" s="103">
        <f t="shared" si="76"/>
        <v>88.571428571428569</v>
      </c>
      <c r="AH197" s="103">
        <f t="shared" si="77"/>
        <v>128.57142857142856</v>
      </c>
      <c r="AI197" s="103">
        <f t="shared" si="78"/>
        <v>0</v>
      </c>
      <c r="AJ197" s="103">
        <f t="shared" si="79"/>
        <v>0</v>
      </c>
      <c r="AK197" s="103">
        <f t="shared" si="80"/>
        <v>0</v>
      </c>
    </row>
    <row r="198" spans="1:37" s="119" customFormat="1">
      <c r="A198" s="116"/>
      <c r="B198" s="59"/>
      <c r="C198" s="103">
        <v>60</v>
      </c>
      <c r="D198" s="103">
        <v>11</v>
      </c>
      <c r="E198" s="105">
        <f t="shared" si="52"/>
        <v>569.28571428571422</v>
      </c>
      <c r="F198" s="92">
        <f t="shared" si="56"/>
        <v>0.7</v>
      </c>
      <c r="G198" s="106">
        <f t="shared" si="53"/>
        <v>398.49999999999994</v>
      </c>
      <c r="H198" s="103">
        <f t="shared" si="57"/>
        <v>0</v>
      </c>
      <c r="I198" s="103">
        <f t="shared" si="58"/>
        <v>0</v>
      </c>
      <c r="J198" s="103">
        <f t="shared" si="59"/>
        <v>0</v>
      </c>
      <c r="K198" s="103">
        <f t="shared" si="60"/>
        <v>0</v>
      </c>
      <c r="L198" s="103">
        <f t="shared" si="61"/>
        <v>110.71428571428571</v>
      </c>
      <c r="M198" s="103">
        <f t="shared" si="62"/>
        <v>107.14285714285714</v>
      </c>
      <c r="N198" s="103">
        <f t="shared" si="63"/>
        <v>155</v>
      </c>
      <c r="O198" s="103">
        <f t="shared" si="64"/>
        <v>110.71428571428571</v>
      </c>
      <c r="P198" s="103">
        <f t="shared" si="65"/>
        <v>85.714285714285708</v>
      </c>
      <c r="Q198" s="103">
        <f t="shared" si="66"/>
        <v>0</v>
      </c>
      <c r="R198" s="103">
        <f t="shared" si="67"/>
        <v>0</v>
      </c>
      <c r="S198" s="103">
        <f t="shared" si="68"/>
        <v>0</v>
      </c>
      <c r="T198" s="79"/>
      <c r="U198" s="103">
        <v>60</v>
      </c>
      <c r="V198" s="103">
        <v>11</v>
      </c>
      <c r="W198" s="105">
        <f t="shared" si="54"/>
        <v>462.14285714285717</v>
      </c>
      <c r="X198" s="92">
        <f t="shared" si="69"/>
        <v>0.7</v>
      </c>
      <c r="Y198" s="106">
        <f t="shared" si="55"/>
        <v>323.5</v>
      </c>
      <c r="Z198" s="103">
        <f t="shared" si="70"/>
        <v>0</v>
      </c>
      <c r="AA198" s="103">
        <f t="shared" si="71"/>
        <v>0</v>
      </c>
      <c r="AB198" s="103">
        <f t="shared" si="72"/>
        <v>0</v>
      </c>
      <c r="AC198" s="103">
        <f t="shared" si="73"/>
        <v>0</v>
      </c>
      <c r="AD198" s="103">
        <f t="shared" si="74"/>
        <v>110.71428571428571</v>
      </c>
      <c r="AE198" s="79"/>
      <c r="AF198" s="103">
        <f t="shared" si="75"/>
        <v>155</v>
      </c>
      <c r="AG198" s="103">
        <f t="shared" si="76"/>
        <v>110.71428571428571</v>
      </c>
      <c r="AH198" s="103">
        <f t="shared" si="77"/>
        <v>85.714285714285708</v>
      </c>
      <c r="AI198" s="103">
        <f t="shared" si="78"/>
        <v>0</v>
      </c>
      <c r="AJ198" s="103">
        <f t="shared" si="79"/>
        <v>0</v>
      </c>
      <c r="AK198" s="103">
        <f t="shared" si="80"/>
        <v>0</v>
      </c>
    </row>
    <row r="199" spans="1:37" s="119" customFormat="1">
      <c r="A199" s="116"/>
      <c r="B199" s="59"/>
      <c r="C199" s="103">
        <v>55</v>
      </c>
      <c r="D199" s="103">
        <v>10</v>
      </c>
      <c r="E199" s="105">
        <f t="shared" si="52"/>
        <v>545</v>
      </c>
      <c r="F199" s="92">
        <f t="shared" si="56"/>
        <v>0.64999999999999991</v>
      </c>
      <c r="G199" s="106">
        <f t="shared" si="53"/>
        <v>354.24999999999994</v>
      </c>
      <c r="H199" s="103">
        <f t="shared" si="57"/>
        <v>0</v>
      </c>
      <c r="I199" s="103">
        <f t="shared" si="58"/>
        <v>0</v>
      </c>
      <c r="J199" s="103">
        <f t="shared" si="59"/>
        <v>0</v>
      </c>
      <c r="K199" s="103">
        <f t="shared" si="60"/>
        <v>0</v>
      </c>
      <c r="L199" s="103">
        <f t="shared" si="61"/>
        <v>110.71428571428571</v>
      </c>
      <c r="M199" s="103">
        <f t="shared" si="62"/>
        <v>150</v>
      </c>
      <c r="N199" s="103">
        <f t="shared" si="63"/>
        <v>0</v>
      </c>
      <c r="O199" s="103">
        <f t="shared" si="64"/>
        <v>88.571428571428569</v>
      </c>
      <c r="P199" s="103">
        <f t="shared" si="65"/>
        <v>107.14285714285714</v>
      </c>
      <c r="Q199" s="103">
        <f t="shared" si="66"/>
        <v>88.571428571428569</v>
      </c>
      <c r="R199" s="103">
        <f t="shared" si="67"/>
        <v>0</v>
      </c>
      <c r="S199" s="103">
        <f t="shared" si="68"/>
        <v>0</v>
      </c>
      <c r="T199" s="79"/>
      <c r="U199" s="103">
        <v>55</v>
      </c>
      <c r="V199" s="103">
        <v>10</v>
      </c>
      <c r="W199" s="105">
        <f t="shared" si="54"/>
        <v>395</v>
      </c>
      <c r="X199" s="92">
        <f t="shared" si="69"/>
        <v>0.35</v>
      </c>
      <c r="Y199" s="106">
        <f t="shared" si="55"/>
        <v>138.25</v>
      </c>
      <c r="Z199" s="103">
        <f t="shared" si="70"/>
        <v>0</v>
      </c>
      <c r="AA199" s="103">
        <f t="shared" si="71"/>
        <v>0</v>
      </c>
      <c r="AB199" s="103">
        <f t="shared" si="72"/>
        <v>0</v>
      </c>
      <c r="AC199" s="103">
        <f t="shared" si="73"/>
        <v>0</v>
      </c>
      <c r="AD199" s="103">
        <f t="shared" si="74"/>
        <v>110.71428571428571</v>
      </c>
      <c r="AE199" s="79"/>
      <c r="AF199" s="103">
        <f t="shared" si="75"/>
        <v>0</v>
      </c>
      <c r="AG199" s="103">
        <f t="shared" si="76"/>
        <v>88.571428571428569</v>
      </c>
      <c r="AH199" s="103">
        <f t="shared" si="77"/>
        <v>107.14285714285714</v>
      </c>
      <c r="AI199" s="103">
        <f t="shared" si="78"/>
        <v>88.571428571428569</v>
      </c>
      <c r="AJ199" s="103">
        <f t="shared" si="79"/>
        <v>0</v>
      </c>
      <c r="AK199" s="103">
        <f t="shared" si="80"/>
        <v>0</v>
      </c>
    </row>
    <row r="200" spans="1:37" s="119" customFormat="1">
      <c r="A200" s="116"/>
      <c r="B200" s="59"/>
      <c r="C200" s="103">
        <v>50</v>
      </c>
      <c r="D200" s="103">
        <v>9</v>
      </c>
      <c r="E200" s="105">
        <f t="shared" si="52"/>
        <v>564.28571428571422</v>
      </c>
      <c r="F200" s="92">
        <f t="shared" si="56"/>
        <v>0.6</v>
      </c>
      <c r="G200" s="106">
        <f t="shared" si="53"/>
        <v>338.5714285714285</v>
      </c>
      <c r="H200" s="103">
        <f t="shared" si="57"/>
        <v>0</v>
      </c>
      <c r="I200" s="103">
        <f t="shared" si="58"/>
        <v>0</v>
      </c>
      <c r="J200" s="103">
        <f t="shared" si="59"/>
        <v>0</v>
      </c>
      <c r="K200" s="103">
        <f t="shared" si="60"/>
        <v>150</v>
      </c>
      <c r="L200" s="103">
        <f t="shared" si="61"/>
        <v>110.71428571428571</v>
      </c>
      <c r="M200" s="103">
        <f t="shared" si="62"/>
        <v>0</v>
      </c>
      <c r="N200" s="103">
        <f t="shared" si="63"/>
        <v>0</v>
      </c>
      <c r="O200" s="103">
        <f t="shared" si="64"/>
        <v>0</v>
      </c>
      <c r="P200" s="103">
        <f t="shared" si="65"/>
        <v>192.85714285714283</v>
      </c>
      <c r="Q200" s="103">
        <f t="shared" si="66"/>
        <v>110.71428571428571</v>
      </c>
      <c r="R200" s="103">
        <f t="shared" si="67"/>
        <v>0</v>
      </c>
      <c r="S200" s="103">
        <f t="shared" si="68"/>
        <v>0</v>
      </c>
      <c r="T200" s="79"/>
      <c r="U200" s="103">
        <v>50</v>
      </c>
      <c r="V200" s="103">
        <v>9</v>
      </c>
      <c r="W200" s="105">
        <f t="shared" si="54"/>
        <v>564.28571428571422</v>
      </c>
      <c r="X200" s="92">
        <f t="shared" si="69"/>
        <v>0</v>
      </c>
      <c r="Y200" s="106">
        <f t="shared" si="55"/>
        <v>0</v>
      </c>
      <c r="Z200" s="103">
        <f t="shared" si="70"/>
        <v>0</v>
      </c>
      <c r="AA200" s="103">
        <f t="shared" si="71"/>
        <v>0</v>
      </c>
      <c r="AB200" s="103">
        <f t="shared" si="72"/>
        <v>0</v>
      </c>
      <c r="AC200" s="103">
        <f t="shared" si="73"/>
        <v>150</v>
      </c>
      <c r="AD200" s="103">
        <f t="shared" si="74"/>
        <v>110.71428571428571</v>
      </c>
      <c r="AE200" s="79"/>
      <c r="AF200" s="103">
        <f t="shared" si="75"/>
        <v>0</v>
      </c>
      <c r="AG200" s="103">
        <f t="shared" si="76"/>
        <v>0</v>
      </c>
      <c r="AH200" s="103">
        <f t="shared" si="77"/>
        <v>192.85714285714283</v>
      </c>
      <c r="AI200" s="103">
        <f t="shared" si="78"/>
        <v>110.71428571428571</v>
      </c>
      <c r="AJ200" s="103">
        <f t="shared" si="79"/>
        <v>0</v>
      </c>
      <c r="AK200" s="103">
        <f t="shared" si="80"/>
        <v>0</v>
      </c>
    </row>
    <row r="201" spans="1:37" s="119" customFormat="1">
      <c r="A201" s="116"/>
      <c r="B201" s="59"/>
      <c r="C201" s="103">
        <v>45</v>
      </c>
      <c r="D201" s="103">
        <v>8</v>
      </c>
      <c r="E201" s="105">
        <f t="shared" si="52"/>
        <v>285</v>
      </c>
      <c r="F201" s="92">
        <f t="shared" si="56"/>
        <v>0.55000000000000004</v>
      </c>
      <c r="G201" s="106">
        <f t="shared" si="53"/>
        <v>156.75</v>
      </c>
      <c r="H201" s="103">
        <f t="shared" si="57"/>
        <v>0</v>
      </c>
      <c r="I201" s="103">
        <f t="shared" si="58"/>
        <v>0</v>
      </c>
      <c r="J201" s="103">
        <f t="shared" si="59"/>
        <v>0</v>
      </c>
      <c r="K201" s="103">
        <f t="shared" si="60"/>
        <v>85.714285714285708</v>
      </c>
      <c r="L201" s="103">
        <f t="shared" si="61"/>
        <v>88.571428571428569</v>
      </c>
      <c r="M201" s="103">
        <f t="shared" si="62"/>
        <v>0</v>
      </c>
      <c r="N201" s="103">
        <f t="shared" si="63"/>
        <v>0</v>
      </c>
      <c r="O201" s="103">
        <f t="shared" si="64"/>
        <v>0</v>
      </c>
      <c r="P201" s="103">
        <f t="shared" si="65"/>
        <v>0</v>
      </c>
      <c r="Q201" s="103">
        <f t="shared" si="66"/>
        <v>110.71428571428571</v>
      </c>
      <c r="R201" s="103">
        <f t="shared" si="67"/>
        <v>0</v>
      </c>
      <c r="S201" s="103">
        <f t="shared" si="68"/>
        <v>0</v>
      </c>
      <c r="T201" s="79"/>
      <c r="U201" s="103">
        <v>45</v>
      </c>
      <c r="V201" s="103">
        <v>8</v>
      </c>
      <c r="W201" s="105">
        <f t="shared" si="54"/>
        <v>285</v>
      </c>
      <c r="X201" s="92">
        <f t="shared" si="69"/>
        <v>0</v>
      </c>
      <c r="Y201" s="106">
        <f t="shared" si="55"/>
        <v>0</v>
      </c>
      <c r="Z201" s="103">
        <f t="shared" si="70"/>
        <v>0</v>
      </c>
      <c r="AA201" s="103">
        <f t="shared" si="71"/>
        <v>0</v>
      </c>
      <c r="AB201" s="103">
        <f t="shared" si="72"/>
        <v>0</v>
      </c>
      <c r="AC201" s="103">
        <f t="shared" si="73"/>
        <v>85.714285714285708</v>
      </c>
      <c r="AD201" s="103">
        <f t="shared" si="74"/>
        <v>88.571428571428569</v>
      </c>
      <c r="AE201" s="79"/>
      <c r="AF201" s="103">
        <f t="shared" si="75"/>
        <v>0</v>
      </c>
      <c r="AG201" s="103">
        <f t="shared" si="76"/>
        <v>0</v>
      </c>
      <c r="AH201" s="103">
        <f t="shared" si="77"/>
        <v>0</v>
      </c>
      <c r="AI201" s="103">
        <f t="shared" si="78"/>
        <v>110.71428571428571</v>
      </c>
      <c r="AJ201" s="103">
        <f t="shared" si="79"/>
        <v>0</v>
      </c>
      <c r="AK201" s="103">
        <f t="shared" si="80"/>
        <v>0</v>
      </c>
    </row>
    <row r="202" spans="1:37" s="119" customFormat="1">
      <c r="A202" s="116"/>
      <c r="B202" s="59"/>
      <c r="C202" s="103">
        <v>40</v>
      </c>
      <c r="D202" s="103">
        <v>7</v>
      </c>
      <c r="E202" s="105">
        <f t="shared" si="52"/>
        <v>240</v>
      </c>
      <c r="F202" s="92">
        <f t="shared" si="56"/>
        <v>0.5</v>
      </c>
      <c r="G202" s="106">
        <f t="shared" si="53"/>
        <v>120</v>
      </c>
      <c r="H202" s="103">
        <f t="shared" si="57"/>
        <v>0</v>
      </c>
      <c r="I202" s="103">
        <f t="shared" si="58"/>
        <v>0</v>
      </c>
      <c r="J202" s="103">
        <f t="shared" si="59"/>
        <v>0</v>
      </c>
      <c r="K202" s="103">
        <f t="shared" si="60"/>
        <v>107.14285714285714</v>
      </c>
      <c r="L202" s="103">
        <f t="shared" si="61"/>
        <v>0</v>
      </c>
      <c r="M202" s="103">
        <f t="shared" si="62"/>
        <v>0</v>
      </c>
      <c r="N202" s="103">
        <f t="shared" si="63"/>
        <v>0</v>
      </c>
      <c r="O202" s="103">
        <f t="shared" si="64"/>
        <v>0</v>
      </c>
      <c r="P202" s="103">
        <f t="shared" si="65"/>
        <v>0</v>
      </c>
      <c r="Q202" s="103">
        <f t="shared" si="66"/>
        <v>132.85714285714286</v>
      </c>
      <c r="R202" s="103">
        <f t="shared" si="67"/>
        <v>0</v>
      </c>
      <c r="S202" s="103">
        <f t="shared" si="68"/>
        <v>0</v>
      </c>
      <c r="T202" s="79"/>
      <c r="U202" s="103">
        <v>40</v>
      </c>
      <c r="V202" s="103">
        <v>7</v>
      </c>
      <c r="W202" s="105">
        <f t="shared" si="54"/>
        <v>240</v>
      </c>
      <c r="X202" s="92">
        <f t="shared" si="69"/>
        <v>0</v>
      </c>
      <c r="Y202" s="106">
        <f t="shared" si="55"/>
        <v>0</v>
      </c>
      <c r="Z202" s="103">
        <f t="shared" si="70"/>
        <v>0</v>
      </c>
      <c r="AA202" s="103">
        <f t="shared" si="71"/>
        <v>0</v>
      </c>
      <c r="AB202" s="103">
        <f t="shared" si="72"/>
        <v>0</v>
      </c>
      <c r="AC202" s="103">
        <f t="shared" si="73"/>
        <v>107.14285714285714</v>
      </c>
      <c r="AD202" s="103">
        <f t="shared" si="74"/>
        <v>0</v>
      </c>
      <c r="AE202" s="79"/>
      <c r="AF202" s="103">
        <f t="shared" si="75"/>
        <v>0</v>
      </c>
      <c r="AG202" s="103">
        <f t="shared" si="76"/>
        <v>0</v>
      </c>
      <c r="AH202" s="103">
        <f t="shared" si="77"/>
        <v>0</v>
      </c>
      <c r="AI202" s="103">
        <f t="shared" si="78"/>
        <v>132.85714285714286</v>
      </c>
      <c r="AJ202" s="103">
        <f t="shared" si="79"/>
        <v>0</v>
      </c>
      <c r="AK202" s="103">
        <f t="shared" si="80"/>
        <v>0</v>
      </c>
    </row>
    <row r="203" spans="1:37" s="119" customFormat="1">
      <c r="A203" s="116"/>
      <c r="B203" s="59"/>
      <c r="C203" s="103">
        <v>35</v>
      </c>
      <c r="D203" s="103">
        <v>6</v>
      </c>
      <c r="E203" s="105">
        <f t="shared" si="52"/>
        <v>367.14285714285711</v>
      </c>
      <c r="F203" s="92">
        <f t="shared" si="56"/>
        <v>0.44999999999999996</v>
      </c>
      <c r="G203" s="106">
        <f t="shared" si="53"/>
        <v>165.21428571428569</v>
      </c>
      <c r="H203" s="103">
        <f t="shared" si="57"/>
        <v>0</v>
      </c>
      <c r="I203" s="103">
        <f t="shared" si="58"/>
        <v>0</v>
      </c>
      <c r="J203" s="103">
        <f t="shared" si="59"/>
        <v>0</v>
      </c>
      <c r="K203" s="103">
        <f t="shared" si="60"/>
        <v>171.42857142857142</v>
      </c>
      <c r="L203" s="103">
        <f t="shared" si="61"/>
        <v>0</v>
      </c>
      <c r="M203" s="103">
        <f t="shared" si="62"/>
        <v>0</v>
      </c>
      <c r="N203" s="103">
        <f t="shared" si="63"/>
        <v>0</v>
      </c>
      <c r="O203" s="103">
        <f t="shared" si="64"/>
        <v>0</v>
      </c>
      <c r="P203" s="103">
        <f t="shared" si="65"/>
        <v>0</v>
      </c>
      <c r="Q203" s="103">
        <f t="shared" si="66"/>
        <v>88.571428571428569</v>
      </c>
      <c r="R203" s="103">
        <f t="shared" si="67"/>
        <v>107.14285714285714</v>
      </c>
      <c r="S203" s="103">
        <f t="shared" si="68"/>
        <v>0</v>
      </c>
      <c r="T203" s="79"/>
      <c r="U203" s="103">
        <v>35</v>
      </c>
      <c r="V203" s="103">
        <v>6</v>
      </c>
      <c r="W203" s="105">
        <f t="shared" si="54"/>
        <v>367.14285714285711</v>
      </c>
      <c r="X203" s="92">
        <f t="shared" si="69"/>
        <v>0</v>
      </c>
      <c r="Y203" s="106">
        <f t="shared" si="55"/>
        <v>0</v>
      </c>
      <c r="Z203" s="103">
        <f t="shared" si="70"/>
        <v>0</v>
      </c>
      <c r="AA203" s="103">
        <f t="shared" si="71"/>
        <v>0</v>
      </c>
      <c r="AB203" s="103">
        <f t="shared" si="72"/>
        <v>0</v>
      </c>
      <c r="AC203" s="103">
        <f t="shared" si="73"/>
        <v>171.42857142857142</v>
      </c>
      <c r="AD203" s="103">
        <f t="shared" si="74"/>
        <v>0</v>
      </c>
      <c r="AE203" s="79"/>
      <c r="AF203" s="103">
        <f t="shared" si="75"/>
        <v>0</v>
      </c>
      <c r="AG203" s="103">
        <f t="shared" si="76"/>
        <v>0</v>
      </c>
      <c r="AH203" s="103">
        <f t="shared" si="77"/>
        <v>0</v>
      </c>
      <c r="AI203" s="103">
        <f t="shared" si="78"/>
        <v>88.571428571428569</v>
      </c>
      <c r="AJ203" s="103">
        <f t="shared" si="79"/>
        <v>107.14285714285714</v>
      </c>
      <c r="AK203" s="103">
        <f t="shared" si="80"/>
        <v>0</v>
      </c>
    </row>
    <row r="204" spans="1:37" s="119" customFormat="1">
      <c r="A204" s="116"/>
      <c r="B204" s="59"/>
      <c r="C204" s="103">
        <v>30</v>
      </c>
      <c r="D204" s="103">
        <v>5</v>
      </c>
      <c r="E204" s="105">
        <f t="shared" si="52"/>
        <v>260.71428571428572</v>
      </c>
      <c r="F204" s="92">
        <f t="shared" si="56"/>
        <v>0.39999999999999991</v>
      </c>
      <c r="G204" s="106">
        <f t="shared" si="53"/>
        <v>104.28571428571426</v>
      </c>
      <c r="H204" s="103">
        <f t="shared" si="57"/>
        <v>0</v>
      </c>
      <c r="I204" s="103">
        <f t="shared" si="58"/>
        <v>0</v>
      </c>
      <c r="J204" s="103">
        <f t="shared" si="59"/>
        <v>110.71428571428571</v>
      </c>
      <c r="K204" s="103">
        <f t="shared" si="60"/>
        <v>0</v>
      </c>
      <c r="L204" s="103">
        <f t="shared" si="61"/>
        <v>0</v>
      </c>
      <c r="M204" s="103">
        <f t="shared" si="62"/>
        <v>0</v>
      </c>
      <c r="N204" s="103">
        <f t="shared" si="63"/>
        <v>0</v>
      </c>
      <c r="O204" s="103">
        <f t="shared" si="64"/>
        <v>0</v>
      </c>
      <c r="P204" s="103">
        <f t="shared" si="65"/>
        <v>0</v>
      </c>
      <c r="Q204" s="103">
        <f t="shared" si="66"/>
        <v>0</v>
      </c>
      <c r="R204" s="103">
        <f t="shared" si="67"/>
        <v>150</v>
      </c>
      <c r="S204" s="103">
        <f t="shared" si="68"/>
        <v>0</v>
      </c>
      <c r="T204" s="79"/>
      <c r="U204" s="103">
        <v>30</v>
      </c>
      <c r="V204" s="103">
        <v>5</v>
      </c>
      <c r="W204" s="105">
        <f t="shared" si="54"/>
        <v>260.71428571428572</v>
      </c>
      <c r="X204" s="92">
        <f t="shared" si="69"/>
        <v>0</v>
      </c>
      <c r="Y204" s="106">
        <f t="shared" si="55"/>
        <v>0</v>
      </c>
      <c r="Z204" s="103">
        <f t="shared" si="70"/>
        <v>0</v>
      </c>
      <c r="AA204" s="103">
        <f t="shared" si="71"/>
        <v>0</v>
      </c>
      <c r="AB204" s="103">
        <f t="shared" si="72"/>
        <v>110.71428571428571</v>
      </c>
      <c r="AC204" s="103">
        <f t="shared" si="73"/>
        <v>0</v>
      </c>
      <c r="AD204" s="103">
        <f t="shared" si="74"/>
        <v>0</v>
      </c>
      <c r="AE204" s="79"/>
      <c r="AF204" s="103">
        <f t="shared" si="75"/>
        <v>0</v>
      </c>
      <c r="AG204" s="103">
        <f t="shared" si="76"/>
        <v>0</v>
      </c>
      <c r="AH204" s="103">
        <f t="shared" si="77"/>
        <v>0</v>
      </c>
      <c r="AI204" s="103">
        <f t="shared" si="78"/>
        <v>0</v>
      </c>
      <c r="AJ204" s="103">
        <f t="shared" si="79"/>
        <v>150</v>
      </c>
      <c r="AK204" s="103">
        <f t="shared" si="80"/>
        <v>0</v>
      </c>
    </row>
    <row r="205" spans="1:37" s="119" customFormat="1">
      <c r="A205" s="116"/>
      <c r="B205" s="59"/>
      <c r="C205" s="103">
        <v>25</v>
      </c>
      <c r="D205" s="103">
        <v>4</v>
      </c>
      <c r="E205" s="105">
        <f t="shared" si="52"/>
        <v>412.14285714285711</v>
      </c>
      <c r="F205" s="92">
        <f t="shared" si="56"/>
        <v>0.35</v>
      </c>
      <c r="G205" s="106">
        <f t="shared" si="53"/>
        <v>144.24999999999997</v>
      </c>
      <c r="H205" s="103">
        <f t="shared" si="57"/>
        <v>0</v>
      </c>
      <c r="I205" s="103">
        <f t="shared" si="58"/>
        <v>0</v>
      </c>
      <c r="J205" s="103">
        <f t="shared" si="59"/>
        <v>155</v>
      </c>
      <c r="K205" s="103">
        <f t="shared" si="60"/>
        <v>0</v>
      </c>
      <c r="L205" s="103">
        <f t="shared" si="61"/>
        <v>0</v>
      </c>
      <c r="M205" s="103">
        <f t="shared" si="62"/>
        <v>0</v>
      </c>
      <c r="N205" s="103">
        <f t="shared" si="63"/>
        <v>0</v>
      </c>
      <c r="O205" s="103">
        <f t="shared" si="64"/>
        <v>0</v>
      </c>
      <c r="P205" s="103">
        <f t="shared" si="65"/>
        <v>0</v>
      </c>
      <c r="Q205" s="103">
        <f t="shared" si="66"/>
        <v>0</v>
      </c>
      <c r="R205" s="103">
        <f t="shared" si="67"/>
        <v>257.14285714285711</v>
      </c>
      <c r="S205" s="103">
        <f t="shared" si="68"/>
        <v>0</v>
      </c>
      <c r="T205" s="79"/>
      <c r="U205" s="103">
        <v>25</v>
      </c>
      <c r="V205" s="103">
        <v>4</v>
      </c>
      <c r="W205" s="105">
        <f t="shared" si="54"/>
        <v>412.14285714285711</v>
      </c>
      <c r="X205" s="92">
        <f t="shared" si="69"/>
        <v>0</v>
      </c>
      <c r="Y205" s="106">
        <f t="shared" si="55"/>
        <v>0</v>
      </c>
      <c r="Z205" s="103">
        <f t="shared" si="70"/>
        <v>0</v>
      </c>
      <c r="AA205" s="103">
        <f t="shared" si="71"/>
        <v>0</v>
      </c>
      <c r="AB205" s="103">
        <f t="shared" si="72"/>
        <v>155</v>
      </c>
      <c r="AC205" s="103">
        <f t="shared" si="73"/>
        <v>0</v>
      </c>
      <c r="AD205" s="103">
        <f t="shared" si="74"/>
        <v>0</v>
      </c>
      <c r="AE205" s="79"/>
      <c r="AF205" s="103">
        <f t="shared" si="75"/>
        <v>0</v>
      </c>
      <c r="AG205" s="103">
        <f t="shared" si="76"/>
        <v>0</v>
      </c>
      <c r="AH205" s="103">
        <f t="shared" si="77"/>
        <v>0</v>
      </c>
      <c r="AI205" s="103">
        <f t="shared" si="78"/>
        <v>0</v>
      </c>
      <c r="AJ205" s="103">
        <f t="shared" si="79"/>
        <v>257.14285714285711</v>
      </c>
      <c r="AK205" s="103">
        <f t="shared" si="80"/>
        <v>0</v>
      </c>
    </row>
    <row r="206" spans="1:37" s="119" customFormat="1">
      <c r="A206" s="116"/>
      <c r="B206" s="59"/>
      <c r="C206" s="103">
        <v>20</v>
      </c>
      <c r="D206" s="103">
        <v>3</v>
      </c>
      <c r="E206" s="105">
        <f t="shared" si="52"/>
        <v>301.42857142857139</v>
      </c>
      <c r="F206" s="92">
        <f t="shared" si="56"/>
        <v>0.29999999999999993</v>
      </c>
      <c r="G206" s="106">
        <f t="shared" si="53"/>
        <v>90.428571428571402</v>
      </c>
      <c r="H206" s="103">
        <f t="shared" si="57"/>
        <v>0</v>
      </c>
      <c r="I206" s="103">
        <f t="shared" si="58"/>
        <v>80</v>
      </c>
      <c r="J206" s="103">
        <f t="shared" si="59"/>
        <v>177.14285714285714</v>
      </c>
      <c r="K206" s="103">
        <f t="shared" si="60"/>
        <v>0</v>
      </c>
      <c r="L206" s="103">
        <f t="shared" si="61"/>
        <v>0</v>
      </c>
      <c r="M206" s="103">
        <f t="shared" si="62"/>
        <v>0</v>
      </c>
      <c r="N206" s="103">
        <f t="shared" si="63"/>
        <v>0</v>
      </c>
      <c r="O206" s="103">
        <f t="shared" si="64"/>
        <v>0</v>
      </c>
      <c r="P206" s="103">
        <f t="shared" si="65"/>
        <v>0</v>
      </c>
      <c r="Q206" s="103">
        <f t="shared" si="66"/>
        <v>0</v>
      </c>
      <c r="R206" s="103">
        <f t="shared" si="67"/>
        <v>0</v>
      </c>
      <c r="S206" s="103">
        <f t="shared" si="68"/>
        <v>44.285714285714285</v>
      </c>
      <c r="T206" s="101"/>
      <c r="U206" s="103">
        <v>20</v>
      </c>
      <c r="V206" s="103">
        <v>3</v>
      </c>
      <c r="W206" s="105">
        <f t="shared" si="54"/>
        <v>301.42857142857139</v>
      </c>
      <c r="X206" s="92">
        <f t="shared" si="69"/>
        <v>0</v>
      </c>
      <c r="Y206" s="106">
        <f t="shared" si="55"/>
        <v>0</v>
      </c>
      <c r="Z206" s="103">
        <f t="shared" si="70"/>
        <v>0</v>
      </c>
      <c r="AA206" s="103">
        <f t="shared" si="71"/>
        <v>80</v>
      </c>
      <c r="AB206" s="103">
        <f t="shared" si="72"/>
        <v>177.14285714285714</v>
      </c>
      <c r="AC206" s="103">
        <f t="shared" si="73"/>
        <v>0</v>
      </c>
      <c r="AD206" s="103">
        <f t="shared" si="74"/>
        <v>0</v>
      </c>
      <c r="AE206" s="79"/>
      <c r="AF206" s="103">
        <f t="shared" si="75"/>
        <v>0</v>
      </c>
      <c r="AG206" s="103">
        <f t="shared" si="76"/>
        <v>0</v>
      </c>
      <c r="AH206" s="103">
        <f t="shared" si="77"/>
        <v>0</v>
      </c>
      <c r="AI206" s="103">
        <f t="shared" si="78"/>
        <v>0</v>
      </c>
      <c r="AJ206" s="103">
        <f t="shared" si="79"/>
        <v>0</v>
      </c>
      <c r="AK206" s="103">
        <f t="shared" si="80"/>
        <v>44.285714285714285</v>
      </c>
    </row>
    <row r="207" spans="1:37" s="119" customFormat="1">
      <c r="A207" s="116"/>
      <c r="B207" s="59"/>
      <c r="C207" s="103">
        <v>15</v>
      </c>
      <c r="D207" s="103">
        <v>2</v>
      </c>
      <c r="E207" s="105">
        <f t="shared" si="52"/>
        <v>343.57142857142856</v>
      </c>
      <c r="F207" s="92">
        <f t="shared" si="56"/>
        <v>0.25</v>
      </c>
      <c r="G207" s="106">
        <f t="shared" si="53"/>
        <v>85.892857142857139</v>
      </c>
      <c r="H207" s="103">
        <f t="shared" si="57"/>
        <v>0</v>
      </c>
      <c r="I207" s="103">
        <f t="shared" si="58"/>
        <v>100</v>
      </c>
      <c r="J207" s="103">
        <f t="shared" si="59"/>
        <v>88.571428571428569</v>
      </c>
      <c r="K207" s="103">
        <f t="shared" si="60"/>
        <v>0</v>
      </c>
      <c r="L207" s="103">
        <f t="shared" si="61"/>
        <v>0</v>
      </c>
      <c r="M207" s="103">
        <f t="shared" si="62"/>
        <v>0</v>
      </c>
      <c r="N207" s="103">
        <f t="shared" si="63"/>
        <v>0</v>
      </c>
      <c r="O207" s="103">
        <f t="shared" si="64"/>
        <v>0</v>
      </c>
      <c r="P207" s="103">
        <f t="shared" si="65"/>
        <v>0</v>
      </c>
      <c r="Q207" s="103">
        <f t="shared" si="66"/>
        <v>0</v>
      </c>
      <c r="R207" s="103">
        <f t="shared" si="67"/>
        <v>0</v>
      </c>
      <c r="S207" s="103">
        <f t="shared" si="68"/>
        <v>155</v>
      </c>
      <c r="T207" s="79"/>
      <c r="U207" s="103">
        <v>15</v>
      </c>
      <c r="V207" s="103">
        <v>2</v>
      </c>
      <c r="W207" s="105">
        <f t="shared" si="54"/>
        <v>343.57142857142856</v>
      </c>
      <c r="X207" s="92">
        <f t="shared" si="69"/>
        <v>0</v>
      </c>
      <c r="Y207" s="106">
        <f t="shared" si="55"/>
        <v>0</v>
      </c>
      <c r="Z207" s="103">
        <f t="shared" si="70"/>
        <v>0</v>
      </c>
      <c r="AA207" s="103">
        <f t="shared" si="71"/>
        <v>100</v>
      </c>
      <c r="AB207" s="103">
        <f t="shared" si="72"/>
        <v>88.571428571428569</v>
      </c>
      <c r="AC207" s="103">
        <f t="shared" si="73"/>
        <v>0</v>
      </c>
      <c r="AD207" s="103">
        <f t="shared" si="74"/>
        <v>0</v>
      </c>
      <c r="AE207" s="79"/>
      <c r="AF207" s="103">
        <f t="shared" si="75"/>
        <v>0</v>
      </c>
      <c r="AG207" s="103">
        <f t="shared" si="76"/>
        <v>0</v>
      </c>
      <c r="AH207" s="103">
        <f t="shared" si="77"/>
        <v>0</v>
      </c>
      <c r="AI207" s="103">
        <f t="shared" si="78"/>
        <v>0</v>
      </c>
      <c r="AJ207" s="103">
        <f t="shared" si="79"/>
        <v>0</v>
      </c>
      <c r="AK207" s="103">
        <f t="shared" si="80"/>
        <v>155</v>
      </c>
    </row>
    <row r="208" spans="1:37" s="119" customFormat="1" ht="15.75" thickBot="1">
      <c r="A208" s="116"/>
      <c r="B208" s="59"/>
      <c r="C208" s="103">
        <v>10</v>
      </c>
      <c r="D208" s="103">
        <v>1</v>
      </c>
      <c r="E208" s="105">
        <f>SUM(H208:S208)</f>
        <v>585</v>
      </c>
      <c r="F208" s="92">
        <f t="shared" si="56"/>
        <v>0.2</v>
      </c>
      <c r="G208" s="106">
        <f>F208*E208</f>
        <v>117</v>
      </c>
      <c r="H208" s="103">
        <f t="shared" si="57"/>
        <v>132.85714285714286</v>
      </c>
      <c r="I208" s="103">
        <f t="shared" si="58"/>
        <v>120</v>
      </c>
      <c r="J208" s="103">
        <f t="shared" si="59"/>
        <v>0</v>
      </c>
      <c r="K208" s="103">
        <f t="shared" si="60"/>
        <v>0</v>
      </c>
      <c r="L208" s="103">
        <f t="shared" si="61"/>
        <v>0</v>
      </c>
      <c r="M208" s="103">
        <f t="shared" si="62"/>
        <v>0</v>
      </c>
      <c r="N208" s="103">
        <f t="shared" si="63"/>
        <v>0</v>
      </c>
      <c r="O208" s="103">
        <f t="shared" si="64"/>
        <v>0</v>
      </c>
      <c r="P208" s="103">
        <f t="shared" si="65"/>
        <v>0</v>
      </c>
      <c r="Q208" s="103">
        <f t="shared" si="66"/>
        <v>0</v>
      </c>
      <c r="R208" s="103">
        <f t="shared" si="67"/>
        <v>0</v>
      </c>
      <c r="S208" s="103">
        <f t="shared" si="68"/>
        <v>332.14285714285711</v>
      </c>
      <c r="T208" s="79"/>
      <c r="U208" s="103">
        <v>10</v>
      </c>
      <c r="V208" s="103">
        <v>1</v>
      </c>
      <c r="W208" s="105">
        <f>SUM(Z208:AK208)</f>
        <v>585</v>
      </c>
      <c r="X208" s="92">
        <f t="shared" si="69"/>
        <v>0</v>
      </c>
      <c r="Y208" s="106">
        <f>X208*W208</f>
        <v>0</v>
      </c>
      <c r="Z208" s="103">
        <f t="shared" si="70"/>
        <v>132.85714285714286</v>
      </c>
      <c r="AA208" s="103">
        <f t="shared" si="71"/>
        <v>120</v>
      </c>
      <c r="AB208" s="103">
        <f t="shared" si="72"/>
        <v>0</v>
      </c>
      <c r="AC208" s="103">
        <f t="shared" si="73"/>
        <v>0</v>
      </c>
      <c r="AD208" s="103">
        <f t="shared" si="74"/>
        <v>0</v>
      </c>
      <c r="AE208" s="79"/>
      <c r="AF208" s="103">
        <f t="shared" si="75"/>
        <v>0</v>
      </c>
      <c r="AG208" s="103">
        <f t="shared" si="76"/>
        <v>0</v>
      </c>
      <c r="AH208" s="103">
        <f t="shared" si="77"/>
        <v>0</v>
      </c>
      <c r="AI208" s="103">
        <f t="shared" si="78"/>
        <v>0</v>
      </c>
      <c r="AJ208" s="103">
        <f t="shared" si="79"/>
        <v>0</v>
      </c>
      <c r="AK208" s="103">
        <f t="shared" si="80"/>
        <v>332.14285714285711</v>
      </c>
    </row>
    <row r="209" spans="1:37" s="119" customFormat="1">
      <c r="A209" s="116"/>
      <c r="B209" s="59"/>
      <c r="C209" s="108" t="s">
        <v>94</v>
      </c>
      <c r="D209" s="109"/>
      <c r="E209" s="110">
        <f>SUM(E192:E208)</f>
        <v>5678.5714285714284</v>
      </c>
      <c r="F209" s="110" t="s">
        <v>95</v>
      </c>
      <c r="G209" s="111">
        <f t="shared" ref="G209:S209" si="81">SUM(G192:G208)</f>
        <v>3024.0357142857142</v>
      </c>
      <c r="H209" s="110">
        <f t="shared" si="81"/>
        <v>132.85714285714286</v>
      </c>
      <c r="I209" s="110">
        <f t="shared" si="81"/>
        <v>300</v>
      </c>
      <c r="J209" s="110">
        <f t="shared" si="81"/>
        <v>531.42857142857144</v>
      </c>
      <c r="K209" s="110">
        <f t="shared" si="81"/>
        <v>514.28571428571433</v>
      </c>
      <c r="L209" s="110">
        <f t="shared" si="81"/>
        <v>531.42857142857144</v>
      </c>
      <c r="M209" s="110">
        <f t="shared" si="81"/>
        <v>514.28571428571422</v>
      </c>
      <c r="N209" s="110">
        <f t="shared" si="81"/>
        <v>531.42857142857144</v>
      </c>
      <c r="O209" s="110">
        <f t="shared" si="81"/>
        <v>531.42857142857144</v>
      </c>
      <c r="P209" s="110">
        <f t="shared" si="81"/>
        <v>514.28571428571422</v>
      </c>
      <c r="Q209" s="110">
        <f t="shared" si="81"/>
        <v>531.42857142857144</v>
      </c>
      <c r="R209" s="110">
        <f t="shared" si="81"/>
        <v>514.28571428571422</v>
      </c>
      <c r="S209" s="110">
        <f t="shared" si="81"/>
        <v>531.42857142857133</v>
      </c>
      <c r="T209" s="79"/>
      <c r="U209" s="108" t="s">
        <v>94</v>
      </c>
      <c r="V209" s="109"/>
      <c r="W209" s="110">
        <f>SUM(W192:W208)</f>
        <v>5164.2857142857147</v>
      </c>
      <c r="X209" s="110" t="s">
        <v>95</v>
      </c>
      <c r="Y209" s="111">
        <f t="shared" ref="Y209:AK209" si="82">SUM(Y192:Y208)</f>
        <v>1210.2857142857142</v>
      </c>
      <c r="Z209" s="110">
        <f t="shared" si="82"/>
        <v>132.85714285714286</v>
      </c>
      <c r="AA209" s="110">
        <f t="shared" si="82"/>
        <v>300</v>
      </c>
      <c r="AB209" s="110">
        <f t="shared" si="82"/>
        <v>531.42857142857144</v>
      </c>
      <c r="AC209" s="110">
        <f t="shared" si="82"/>
        <v>514.28571428571433</v>
      </c>
      <c r="AD209" s="110">
        <f t="shared" si="82"/>
        <v>531.42857142857144</v>
      </c>
      <c r="AE209" s="79"/>
      <c r="AF209" s="110">
        <f t="shared" si="82"/>
        <v>531.42857142857144</v>
      </c>
      <c r="AG209" s="110">
        <f t="shared" si="82"/>
        <v>531.42857142857144</v>
      </c>
      <c r="AH209" s="110">
        <f t="shared" si="82"/>
        <v>514.28571428571422</v>
      </c>
      <c r="AI209" s="110">
        <f t="shared" si="82"/>
        <v>531.42857142857144</v>
      </c>
      <c r="AJ209" s="110">
        <f t="shared" si="82"/>
        <v>514.28571428571422</v>
      </c>
      <c r="AK209" s="110">
        <f t="shared" si="82"/>
        <v>531.42857142857133</v>
      </c>
    </row>
    <row r="210" spans="1:37" s="119" customFormat="1">
      <c r="A210" s="116"/>
      <c r="B210" s="5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row>
    <row r="211" spans="1:37" s="119" customFormat="1">
      <c r="A211" s="116"/>
      <c r="B211" s="59"/>
      <c r="C211" s="79" t="s">
        <v>97</v>
      </c>
      <c r="D211" s="79"/>
      <c r="E211" s="79"/>
      <c r="F211" s="79"/>
      <c r="G211" s="79"/>
      <c r="H211" s="79"/>
      <c r="I211" s="79"/>
      <c r="J211" s="79"/>
      <c r="K211" s="79"/>
      <c r="L211" s="79"/>
      <c r="M211" s="79"/>
      <c r="N211" s="79"/>
      <c r="O211" s="79"/>
      <c r="P211" s="79"/>
      <c r="Q211" s="79"/>
      <c r="R211" s="79"/>
      <c r="S211" s="79"/>
      <c r="T211" s="79"/>
      <c r="U211" s="79" t="s">
        <v>97</v>
      </c>
      <c r="V211" s="79"/>
      <c r="W211" s="79"/>
      <c r="X211" s="79"/>
      <c r="Y211" s="79"/>
      <c r="Z211" s="79"/>
      <c r="AA211" s="79"/>
      <c r="AB211" s="79"/>
      <c r="AC211" s="79"/>
      <c r="AD211" s="79"/>
      <c r="AE211" s="79"/>
      <c r="AF211" s="79"/>
      <c r="AG211" s="79"/>
      <c r="AH211" s="79"/>
      <c r="AI211" s="79"/>
      <c r="AJ211" s="79"/>
      <c r="AK211" s="79"/>
    </row>
    <row r="212" spans="1:37" s="119" customFormat="1">
      <c r="A212" s="116"/>
      <c r="B212" s="59"/>
      <c r="C212" s="103"/>
      <c r="D212" s="103" t="s">
        <v>49</v>
      </c>
      <c r="E212" s="103" t="s">
        <v>93</v>
      </c>
      <c r="F212" s="103" t="s">
        <v>50</v>
      </c>
      <c r="G212" s="104" t="s">
        <v>51</v>
      </c>
      <c r="H212" s="103" t="s">
        <v>73</v>
      </c>
      <c r="I212" s="103" t="s">
        <v>74</v>
      </c>
      <c r="J212" s="103" t="s">
        <v>75</v>
      </c>
      <c r="K212" s="103" t="s">
        <v>76</v>
      </c>
      <c r="L212" s="103" t="s">
        <v>77</v>
      </c>
      <c r="M212" s="103" t="s">
        <v>78</v>
      </c>
      <c r="N212" s="103" t="s">
        <v>79</v>
      </c>
      <c r="O212" s="103" t="s">
        <v>80</v>
      </c>
      <c r="P212" s="103" t="s">
        <v>81</v>
      </c>
      <c r="Q212" s="103" t="s">
        <v>82</v>
      </c>
      <c r="R212" s="103" t="s">
        <v>83</v>
      </c>
      <c r="S212" s="103" t="s">
        <v>84</v>
      </c>
      <c r="T212" s="79"/>
      <c r="U212" s="103"/>
      <c r="V212" s="103" t="s">
        <v>49</v>
      </c>
      <c r="W212" s="103" t="s">
        <v>93</v>
      </c>
      <c r="X212" s="103" t="s">
        <v>50</v>
      </c>
      <c r="Y212" s="104" t="s">
        <v>51</v>
      </c>
      <c r="Z212" s="103" t="s">
        <v>73</v>
      </c>
      <c r="AA212" s="103" t="s">
        <v>74</v>
      </c>
      <c r="AB212" s="103" t="s">
        <v>75</v>
      </c>
      <c r="AC212" s="103" t="s">
        <v>76</v>
      </c>
      <c r="AD212" s="103" t="s">
        <v>77</v>
      </c>
      <c r="AE212" s="79"/>
      <c r="AF212" s="103" t="s">
        <v>79</v>
      </c>
      <c r="AG212" s="103" t="s">
        <v>80</v>
      </c>
      <c r="AH212" s="103" t="s">
        <v>81</v>
      </c>
      <c r="AI212" s="103" t="s">
        <v>82</v>
      </c>
      <c r="AJ212" s="103" t="s">
        <v>83</v>
      </c>
      <c r="AK212" s="103" t="s">
        <v>84</v>
      </c>
    </row>
    <row r="213" spans="1:37" s="119" customFormat="1">
      <c r="A213" s="116"/>
      <c r="B213" s="59"/>
      <c r="C213" s="103">
        <v>90</v>
      </c>
      <c r="D213" s="103">
        <v>17</v>
      </c>
      <c r="E213" s="105">
        <f t="shared" ref="E213:E228" si="83">SUM(H213:S213)</f>
        <v>0</v>
      </c>
      <c r="F213" s="92">
        <f>F192</f>
        <v>1</v>
      </c>
      <c r="G213" s="106">
        <f t="shared" ref="G213:G228" si="84">F213*E213</f>
        <v>0</v>
      </c>
      <c r="H213" s="103">
        <f>(31*1/7)*COUNTIF(Jan_S,$D213)</f>
        <v>0</v>
      </c>
      <c r="I213" s="103">
        <f>(28*1/7)*COUNTIF(Feb_S,$D213)</f>
        <v>0</v>
      </c>
      <c r="J213" s="103">
        <f>(31*1/7)*COUNTIF(Mar_S,$D213)</f>
        <v>0</v>
      </c>
      <c r="K213" s="103">
        <f>(30*1/7)*COUNTIF(Apr_S,$D213)</f>
        <v>0</v>
      </c>
      <c r="L213" s="103">
        <f>(31*1/7)*COUNTIF(May_S,$D213)</f>
        <v>0</v>
      </c>
      <c r="M213" s="103">
        <f>(30*1/7)*COUNTIF(Jun_S,$D213)</f>
        <v>0</v>
      </c>
      <c r="N213" s="103">
        <f>(31*1/7)*COUNTIF(Jul_S,$D213)</f>
        <v>0</v>
      </c>
      <c r="O213" s="103">
        <f>(31*1/7)*COUNTIF(Aug_S,$D213)</f>
        <v>0</v>
      </c>
      <c r="P213" s="103">
        <f>(30*1/7)*COUNTIF(Sep_S,$D213)</f>
        <v>0</v>
      </c>
      <c r="Q213" s="103">
        <f>(31*1/7)*COUNTIF(Oct_S,$D213)</f>
        <v>0</v>
      </c>
      <c r="R213" s="103">
        <f>(30*1/7)*COUNTIF(Nov_S,$D213)</f>
        <v>0</v>
      </c>
      <c r="S213" s="103">
        <f>(31*1/7)*COUNTIF(Dec_S,$D213)</f>
        <v>0</v>
      </c>
      <c r="T213" s="79"/>
      <c r="U213" s="103">
        <v>90</v>
      </c>
      <c r="V213" s="103">
        <v>17</v>
      </c>
      <c r="W213" s="105">
        <f t="shared" ref="W213:W228" si="85">SUM(Z213:AK213)</f>
        <v>0</v>
      </c>
      <c r="X213" s="92">
        <f>X192</f>
        <v>1</v>
      </c>
      <c r="Y213" s="106">
        <f t="shared" ref="Y213:Y228" si="86">X213*W213</f>
        <v>0</v>
      </c>
      <c r="Z213" s="103">
        <f>(31*1/7)*COUNTIF(Jan_S,$D213)</f>
        <v>0</v>
      </c>
      <c r="AA213" s="103">
        <f>(28*1/7)*COUNTIF(Feb_S,$D213)</f>
        <v>0</v>
      </c>
      <c r="AB213" s="103">
        <f>(31*1/7)*COUNTIF(Mar_S,$D213)</f>
        <v>0</v>
      </c>
      <c r="AC213" s="103">
        <f>(30*1/7)*COUNTIF(Apr_S,$D213)</f>
        <v>0</v>
      </c>
      <c r="AD213" s="103">
        <f>(31*1/7)*COUNTIF(May_S,$D213)</f>
        <v>0</v>
      </c>
      <c r="AE213" s="79"/>
      <c r="AF213" s="103">
        <f>(31*1/7)*COUNTIF(Jul_S,$D213)</f>
        <v>0</v>
      </c>
      <c r="AG213" s="103">
        <f>(31*1/7)*COUNTIF(Aug_S,$D213)</f>
        <v>0</v>
      </c>
      <c r="AH213" s="103">
        <f>(30*1/7)*COUNTIF(Sep_S,$D213)</f>
        <v>0</v>
      </c>
      <c r="AI213" s="103">
        <f>(31*1/7)*COUNTIF(Oct_S,$D213)</f>
        <v>0</v>
      </c>
      <c r="AJ213" s="103">
        <f>(30*1/7)*COUNTIF(Nov_S,$D213)</f>
        <v>0</v>
      </c>
      <c r="AK213" s="103">
        <f>(31*1/7)*COUNTIF(Dec_S,$D213)</f>
        <v>0</v>
      </c>
    </row>
    <row r="214" spans="1:37" s="119" customFormat="1">
      <c r="A214" s="116"/>
      <c r="B214" s="59"/>
      <c r="C214" s="103">
        <v>85</v>
      </c>
      <c r="D214" s="103">
        <v>16</v>
      </c>
      <c r="E214" s="105">
        <f t="shared" si="83"/>
        <v>0</v>
      </c>
      <c r="F214" s="92">
        <f t="shared" ref="F214:F229" si="87">F193</f>
        <v>0.95</v>
      </c>
      <c r="G214" s="106">
        <f t="shared" si="84"/>
        <v>0</v>
      </c>
      <c r="H214" s="103">
        <f t="shared" ref="H214:H229" si="88">(31*1/7)*COUNTIF(Jan_S,$D214)</f>
        <v>0</v>
      </c>
      <c r="I214" s="103">
        <f t="shared" ref="I214:I229" si="89">(28*1/7)*COUNTIF(Feb_S,$D214)</f>
        <v>0</v>
      </c>
      <c r="J214" s="103">
        <f t="shared" ref="J214:J229" si="90">(31*1/7)*COUNTIF(Mar_S,$D214)</f>
        <v>0</v>
      </c>
      <c r="K214" s="103">
        <f t="shared" ref="K214:K229" si="91">(30*1/7)*COUNTIF(Apr_S,$D214)</f>
        <v>0</v>
      </c>
      <c r="L214" s="103">
        <f t="shared" ref="L214:L229" si="92">(31*1/7)*COUNTIF(May_S,$D214)</f>
        <v>0</v>
      </c>
      <c r="M214" s="103">
        <f t="shared" ref="M214:M229" si="93">(30*1/7)*COUNTIF(Jun_S,$D214)</f>
        <v>0</v>
      </c>
      <c r="N214" s="103">
        <f t="shared" ref="N214:N229" si="94">(31*1/7)*COUNTIF(Jul_S,$D214)</f>
        <v>0</v>
      </c>
      <c r="O214" s="103">
        <f t="shared" ref="O214:O229" si="95">(31*1/7)*COUNTIF(Aug_S,$D214)</f>
        <v>0</v>
      </c>
      <c r="P214" s="103">
        <f t="shared" ref="P214:P229" si="96">(30*1/7)*COUNTIF(Sep_S,$D214)</f>
        <v>0</v>
      </c>
      <c r="Q214" s="103">
        <f t="shared" ref="Q214:Q229" si="97">(31*1/7)*COUNTIF(Oct_S,$D214)</f>
        <v>0</v>
      </c>
      <c r="R214" s="103">
        <f t="shared" ref="R214:R229" si="98">(30*1/7)*COUNTIF(Nov_S,$D214)</f>
        <v>0</v>
      </c>
      <c r="S214" s="103">
        <f t="shared" ref="S214:S229" si="99">(31*1/7)*COUNTIF(Dec_S,$D214)</f>
        <v>0</v>
      </c>
      <c r="T214" s="79"/>
      <c r="U214" s="103">
        <v>85</v>
      </c>
      <c r="V214" s="103">
        <v>16</v>
      </c>
      <c r="W214" s="105">
        <f t="shared" si="85"/>
        <v>0</v>
      </c>
      <c r="X214" s="92">
        <f t="shared" ref="X214:X229" si="100">X193</f>
        <v>0.95</v>
      </c>
      <c r="Y214" s="106">
        <f t="shared" si="86"/>
        <v>0</v>
      </c>
      <c r="Z214" s="103">
        <f t="shared" ref="Z214:Z229" si="101">(31*1/7)*COUNTIF(Jan_S,$D214)</f>
        <v>0</v>
      </c>
      <c r="AA214" s="103">
        <f t="shared" ref="AA214:AA229" si="102">(28*1/7)*COUNTIF(Feb_S,$D214)</f>
        <v>0</v>
      </c>
      <c r="AB214" s="103">
        <f t="shared" ref="AB214:AB229" si="103">(31*1/7)*COUNTIF(Mar_S,$D214)</f>
        <v>0</v>
      </c>
      <c r="AC214" s="103">
        <f t="shared" ref="AC214:AC229" si="104">(30*1/7)*COUNTIF(Apr_S,$D214)</f>
        <v>0</v>
      </c>
      <c r="AD214" s="103">
        <f t="shared" ref="AD214:AD229" si="105">(31*1/7)*COUNTIF(May_S,$D214)</f>
        <v>0</v>
      </c>
      <c r="AE214" s="79"/>
      <c r="AF214" s="103">
        <f t="shared" ref="AF214:AF229" si="106">(31*1/7)*COUNTIF(Jul_S,$D214)</f>
        <v>0</v>
      </c>
      <c r="AG214" s="103">
        <f t="shared" ref="AG214:AG229" si="107">(31*1/7)*COUNTIF(Aug_S,$D214)</f>
        <v>0</v>
      </c>
      <c r="AH214" s="103">
        <f t="shared" ref="AH214:AH229" si="108">(30*1/7)*COUNTIF(Sep_S,$D214)</f>
        <v>0</v>
      </c>
      <c r="AI214" s="103">
        <f t="shared" ref="AI214:AI229" si="109">(31*1/7)*COUNTIF(Oct_S,$D214)</f>
        <v>0</v>
      </c>
      <c r="AJ214" s="103">
        <f t="shared" ref="AJ214:AJ229" si="110">(30*1/7)*COUNTIF(Nov_S,$D214)</f>
        <v>0</v>
      </c>
      <c r="AK214" s="103">
        <f t="shared" ref="AK214:AK229" si="111">(31*1/7)*COUNTIF(Dec_S,$D214)</f>
        <v>0</v>
      </c>
    </row>
    <row r="215" spans="1:37" s="119" customFormat="1">
      <c r="A215" s="116"/>
      <c r="B215" s="59"/>
      <c r="C215" s="103">
        <v>80</v>
      </c>
      <c r="D215" s="103">
        <v>15</v>
      </c>
      <c r="E215" s="105">
        <f t="shared" si="83"/>
        <v>0</v>
      </c>
      <c r="F215" s="92">
        <f t="shared" si="87"/>
        <v>0.9</v>
      </c>
      <c r="G215" s="106">
        <f t="shared" si="84"/>
        <v>0</v>
      </c>
      <c r="H215" s="103">
        <f t="shared" si="88"/>
        <v>0</v>
      </c>
      <c r="I215" s="103">
        <f t="shared" si="89"/>
        <v>0</v>
      </c>
      <c r="J215" s="103">
        <f t="shared" si="90"/>
        <v>0</v>
      </c>
      <c r="K215" s="103">
        <f t="shared" si="91"/>
        <v>0</v>
      </c>
      <c r="L215" s="103">
        <f t="shared" si="92"/>
        <v>0</v>
      </c>
      <c r="M215" s="103">
        <f t="shared" si="93"/>
        <v>0</v>
      </c>
      <c r="N215" s="103">
        <f t="shared" si="94"/>
        <v>0</v>
      </c>
      <c r="O215" s="103">
        <f t="shared" si="95"/>
        <v>0</v>
      </c>
      <c r="P215" s="103">
        <f t="shared" si="96"/>
        <v>0</v>
      </c>
      <c r="Q215" s="103">
        <f t="shared" si="97"/>
        <v>0</v>
      </c>
      <c r="R215" s="103">
        <f t="shared" si="98"/>
        <v>0</v>
      </c>
      <c r="S215" s="103">
        <f t="shared" si="99"/>
        <v>0</v>
      </c>
      <c r="T215" s="79"/>
      <c r="U215" s="103">
        <v>80</v>
      </c>
      <c r="V215" s="103">
        <v>15</v>
      </c>
      <c r="W215" s="105">
        <f t="shared" si="85"/>
        <v>0</v>
      </c>
      <c r="X215" s="92">
        <f t="shared" si="100"/>
        <v>0.9</v>
      </c>
      <c r="Y215" s="106">
        <f t="shared" si="86"/>
        <v>0</v>
      </c>
      <c r="Z215" s="103">
        <f t="shared" si="101"/>
        <v>0</v>
      </c>
      <c r="AA215" s="103">
        <f t="shared" si="102"/>
        <v>0</v>
      </c>
      <c r="AB215" s="103">
        <f t="shared" si="103"/>
        <v>0</v>
      </c>
      <c r="AC215" s="103">
        <f t="shared" si="104"/>
        <v>0</v>
      </c>
      <c r="AD215" s="103">
        <f t="shared" si="105"/>
        <v>0</v>
      </c>
      <c r="AE215" s="79"/>
      <c r="AF215" s="103">
        <f t="shared" si="106"/>
        <v>0</v>
      </c>
      <c r="AG215" s="103">
        <f t="shared" si="107"/>
        <v>0</v>
      </c>
      <c r="AH215" s="103">
        <f t="shared" si="108"/>
        <v>0</v>
      </c>
      <c r="AI215" s="103">
        <f t="shared" si="109"/>
        <v>0</v>
      </c>
      <c r="AJ215" s="103">
        <f t="shared" si="110"/>
        <v>0</v>
      </c>
      <c r="AK215" s="103">
        <f t="shared" si="111"/>
        <v>0</v>
      </c>
    </row>
    <row r="216" spans="1:37" s="119" customFormat="1">
      <c r="A216" s="116"/>
      <c r="B216" s="59"/>
      <c r="C216" s="103">
        <v>75</v>
      </c>
      <c r="D216" s="103">
        <v>14</v>
      </c>
      <c r="E216" s="105">
        <f t="shared" si="83"/>
        <v>53.142857142857146</v>
      </c>
      <c r="F216" s="92">
        <f t="shared" si="87"/>
        <v>0.85</v>
      </c>
      <c r="G216" s="106">
        <f t="shared" si="84"/>
        <v>45.171428571428571</v>
      </c>
      <c r="H216" s="103">
        <f t="shared" si="88"/>
        <v>0</v>
      </c>
      <c r="I216" s="103">
        <f t="shared" si="89"/>
        <v>0</v>
      </c>
      <c r="J216" s="103">
        <f t="shared" si="90"/>
        <v>0</v>
      </c>
      <c r="K216" s="103">
        <f t="shared" si="91"/>
        <v>0</v>
      </c>
      <c r="L216" s="103">
        <f t="shared" si="92"/>
        <v>0</v>
      </c>
      <c r="M216" s="103">
        <f t="shared" si="93"/>
        <v>0</v>
      </c>
      <c r="N216" s="103">
        <f t="shared" si="94"/>
        <v>31</v>
      </c>
      <c r="O216" s="103">
        <f t="shared" si="95"/>
        <v>22.142857142857146</v>
      </c>
      <c r="P216" s="103">
        <f t="shared" si="96"/>
        <v>0</v>
      </c>
      <c r="Q216" s="103">
        <f t="shared" si="97"/>
        <v>0</v>
      </c>
      <c r="R216" s="103">
        <f t="shared" si="98"/>
        <v>0</v>
      </c>
      <c r="S216" s="103">
        <f t="shared" si="99"/>
        <v>0</v>
      </c>
      <c r="T216" s="79"/>
      <c r="U216" s="103">
        <v>75</v>
      </c>
      <c r="V216" s="103">
        <v>14</v>
      </c>
      <c r="W216" s="105">
        <f t="shared" si="85"/>
        <v>53.142857142857146</v>
      </c>
      <c r="X216" s="92">
        <f t="shared" si="100"/>
        <v>0.85</v>
      </c>
      <c r="Y216" s="106">
        <f t="shared" si="86"/>
        <v>45.171428571428571</v>
      </c>
      <c r="Z216" s="103">
        <f t="shared" si="101"/>
        <v>0</v>
      </c>
      <c r="AA216" s="103">
        <f t="shared" si="102"/>
        <v>0</v>
      </c>
      <c r="AB216" s="103">
        <f t="shared" si="103"/>
        <v>0</v>
      </c>
      <c r="AC216" s="103">
        <f t="shared" si="104"/>
        <v>0</v>
      </c>
      <c r="AD216" s="103">
        <f t="shared" si="105"/>
        <v>0</v>
      </c>
      <c r="AE216" s="79"/>
      <c r="AF216" s="103">
        <f t="shared" si="106"/>
        <v>31</v>
      </c>
      <c r="AG216" s="103">
        <f t="shared" si="107"/>
        <v>22.142857142857146</v>
      </c>
      <c r="AH216" s="103">
        <f t="shared" si="108"/>
        <v>0</v>
      </c>
      <c r="AI216" s="103">
        <f t="shared" si="109"/>
        <v>0</v>
      </c>
      <c r="AJ216" s="103">
        <f t="shared" si="110"/>
        <v>0</v>
      </c>
      <c r="AK216" s="103">
        <f t="shared" si="111"/>
        <v>0</v>
      </c>
    </row>
    <row r="217" spans="1:37" s="119" customFormat="1">
      <c r="A217" s="116"/>
      <c r="B217" s="59"/>
      <c r="C217" s="103">
        <v>70</v>
      </c>
      <c r="D217" s="103">
        <v>13</v>
      </c>
      <c r="E217" s="105">
        <f t="shared" si="83"/>
        <v>74.285714285714292</v>
      </c>
      <c r="F217" s="92">
        <f t="shared" si="87"/>
        <v>0.8</v>
      </c>
      <c r="G217" s="106">
        <f t="shared" si="84"/>
        <v>59.428571428571438</v>
      </c>
      <c r="H217" s="103">
        <f t="shared" si="88"/>
        <v>0</v>
      </c>
      <c r="I217" s="103">
        <f t="shared" si="89"/>
        <v>0</v>
      </c>
      <c r="J217" s="103">
        <f t="shared" si="90"/>
        <v>0</v>
      </c>
      <c r="K217" s="103">
        <f t="shared" si="91"/>
        <v>0</v>
      </c>
      <c r="L217" s="103">
        <f t="shared" si="92"/>
        <v>0</v>
      </c>
      <c r="M217" s="103">
        <f t="shared" si="93"/>
        <v>30</v>
      </c>
      <c r="N217" s="103">
        <f t="shared" si="94"/>
        <v>17.714285714285715</v>
      </c>
      <c r="O217" s="103">
        <f t="shared" si="95"/>
        <v>26.571428571428573</v>
      </c>
      <c r="P217" s="103">
        <f t="shared" si="96"/>
        <v>0</v>
      </c>
      <c r="Q217" s="103">
        <f t="shared" si="97"/>
        <v>0</v>
      </c>
      <c r="R217" s="103">
        <f t="shared" si="98"/>
        <v>0</v>
      </c>
      <c r="S217" s="103">
        <f t="shared" si="99"/>
        <v>0</v>
      </c>
      <c r="T217" s="79"/>
      <c r="U217" s="103">
        <v>70</v>
      </c>
      <c r="V217" s="103">
        <v>13</v>
      </c>
      <c r="W217" s="105">
        <f t="shared" si="85"/>
        <v>44.285714285714292</v>
      </c>
      <c r="X217" s="92">
        <f t="shared" si="100"/>
        <v>0.8</v>
      </c>
      <c r="Y217" s="106">
        <f t="shared" si="86"/>
        <v>35.428571428571438</v>
      </c>
      <c r="Z217" s="103">
        <f t="shared" si="101"/>
        <v>0</v>
      </c>
      <c r="AA217" s="103">
        <f t="shared" si="102"/>
        <v>0</v>
      </c>
      <c r="AB217" s="103">
        <f t="shared" si="103"/>
        <v>0</v>
      </c>
      <c r="AC217" s="103">
        <f t="shared" si="104"/>
        <v>0</v>
      </c>
      <c r="AD217" s="103">
        <f t="shared" si="105"/>
        <v>0</v>
      </c>
      <c r="AE217" s="79"/>
      <c r="AF217" s="103">
        <f t="shared" si="106"/>
        <v>17.714285714285715</v>
      </c>
      <c r="AG217" s="103">
        <f t="shared" si="107"/>
        <v>26.571428571428573</v>
      </c>
      <c r="AH217" s="103">
        <f t="shared" si="108"/>
        <v>0</v>
      </c>
      <c r="AI217" s="103">
        <f t="shared" si="109"/>
        <v>0</v>
      </c>
      <c r="AJ217" s="103">
        <f t="shared" si="110"/>
        <v>0</v>
      </c>
      <c r="AK217" s="103">
        <f t="shared" si="111"/>
        <v>0</v>
      </c>
    </row>
    <row r="218" spans="1:37" s="119" customFormat="1">
      <c r="A218" s="116"/>
      <c r="B218" s="59"/>
      <c r="C218" s="103">
        <v>65</v>
      </c>
      <c r="D218" s="103">
        <v>12</v>
      </c>
      <c r="E218" s="105">
        <f t="shared" si="83"/>
        <v>113.57142857142858</v>
      </c>
      <c r="F218" s="92">
        <f t="shared" si="87"/>
        <v>0.75</v>
      </c>
      <c r="G218" s="106">
        <f t="shared" si="84"/>
        <v>85.178571428571445</v>
      </c>
      <c r="H218" s="103">
        <f t="shared" si="88"/>
        <v>0</v>
      </c>
      <c r="I218" s="103">
        <f t="shared" si="89"/>
        <v>0</v>
      </c>
      <c r="J218" s="103">
        <f t="shared" si="90"/>
        <v>0</v>
      </c>
      <c r="K218" s="103">
        <f t="shared" si="91"/>
        <v>0</v>
      </c>
      <c r="L218" s="103">
        <f t="shared" si="92"/>
        <v>22.142857142857146</v>
      </c>
      <c r="M218" s="103">
        <f t="shared" si="93"/>
        <v>21.428571428571427</v>
      </c>
      <c r="N218" s="103">
        <f t="shared" si="94"/>
        <v>26.571428571428573</v>
      </c>
      <c r="O218" s="103">
        <f t="shared" si="95"/>
        <v>17.714285714285715</v>
      </c>
      <c r="P218" s="103">
        <f t="shared" si="96"/>
        <v>25.714285714285715</v>
      </c>
      <c r="Q218" s="103">
        <f t="shared" si="97"/>
        <v>0</v>
      </c>
      <c r="R218" s="103">
        <f t="shared" si="98"/>
        <v>0</v>
      </c>
      <c r="S218" s="103">
        <f t="shared" si="99"/>
        <v>0</v>
      </c>
      <c r="T218" s="79"/>
      <c r="U218" s="103">
        <v>65</v>
      </c>
      <c r="V218" s="103">
        <v>12</v>
      </c>
      <c r="W218" s="105">
        <f t="shared" si="85"/>
        <v>92.142857142857167</v>
      </c>
      <c r="X218" s="92">
        <f t="shared" si="100"/>
        <v>0.75</v>
      </c>
      <c r="Y218" s="106">
        <f t="shared" si="86"/>
        <v>69.107142857142875</v>
      </c>
      <c r="Z218" s="103">
        <f t="shared" si="101"/>
        <v>0</v>
      </c>
      <c r="AA218" s="103">
        <f t="shared" si="102"/>
        <v>0</v>
      </c>
      <c r="AB218" s="103">
        <f t="shared" si="103"/>
        <v>0</v>
      </c>
      <c r="AC218" s="103">
        <f t="shared" si="104"/>
        <v>0</v>
      </c>
      <c r="AD218" s="103">
        <f t="shared" si="105"/>
        <v>22.142857142857146</v>
      </c>
      <c r="AE218" s="79"/>
      <c r="AF218" s="103">
        <f t="shared" si="106"/>
        <v>26.571428571428573</v>
      </c>
      <c r="AG218" s="103">
        <f t="shared" si="107"/>
        <v>17.714285714285715</v>
      </c>
      <c r="AH218" s="103">
        <f t="shared" si="108"/>
        <v>25.714285714285715</v>
      </c>
      <c r="AI218" s="103">
        <f t="shared" si="109"/>
        <v>0</v>
      </c>
      <c r="AJ218" s="103">
        <f t="shared" si="110"/>
        <v>0</v>
      </c>
      <c r="AK218" s="103">
        <f t="shared" si="111"/>
        <v>0</v>
      </c>
    </row>
    <row r="219" spans="1:37" s="119" customFormat="1">
      <c r="A219" s="116"/>
      <c r="B219" s="59"/>
      <c r="C219" s="103">
        <v>60</v>
      </c>
      <c r="D219" s="103">
        <v>11</v>
      </c>
      <c r="E219" s="105">
        <f t="shared" si="83"/>
        <v>113.85714285714286</v>
      </c>
      <c r="F219" s="92">
        <f t="shared" si="87"/>
        <v>0.7</v>
      </c>
      <c r="G219" s="106">
        <f t="shared" si="84"/>
        <v>79.7</v>
      </c>
      <c r="H219" s="103">
        <f t="shared" si="88"/>
        <v>0</v>
      </c>
      <c r="I219" s="103">
        <f t="shared" si="89"/>
        <v>0</v>
      </c>
      <c r="J219" s="103">
        <f t="shared" si="90"/>
        <v>0</v>
      </c>
      <c r="K219" s="103">
        <f t="shared" si="91"/>
        <v>0</v>
      </c>
      <c r="L219" s="103">
        <f t="shared" si="92"/>
        <v>22.142857142857146</v>
      </c>
      <c r="M219" s="103">
        <f t="shared" si="93"/>
        <v>21.428571428571427</v>
      </c>
      <c r="N219" s="103">
        <f t="shared" si="94"/>
        <v>31</v>
      </c>
      <c r="O219" s="103">
        <f t="shared" si="95"/>
        <v>22.142857142857146</v>
      </c>
      <c r="P219" s="103">
        <f t="shared" si="96"/>
        <v>17.142857142857142</v>
      </c>
      <c r="Q219" s="103">
        <f t="shared" si="97"/>
        <v>0</v>
      </c>
      <c r="R219" s="103">
        <f t="shared" si="98"/>
        <v>0</v>
      </c>
      <c r="S219" s="103">
        <f t="shared" si="99"/>
        <v>0</v>
      </c>
      <c r="T219" s="79"/>
      <c r="U219" s="103">
        <v>60</v>
      </c>
      <c r="V219" s="103">
        <v>11</v>
      </c>
      <c r="W219" s="105">
        <f t="shared" si="85"/>
        <v>92.428571428571431</v>
      </c>
      <c r="X219" s="92">
        <f t="shared" si="100"/>
        <v>0.7</v>
      </c>
      <c r="Y219" s="106">
        <f t="shared" si="86"/>
        <v>64.7</v>
      </c>
      <c r="Z219" s="103">
        <f t="shared" si="101"/>
        <v>0</v>
      </c>
      <c r="AA219" s="103">
        <f t="shared" si="102"/>
        <v>0</v>
      </c>
      <c r="AB219" s="103">
        <f t="shared" si="103"/>
        <v>0</v>
      </c>
      <c r="AC219" s="103">
        <f t="shared" si="104"/>
        <v>0</v>
      </c>
      <c r="AD219" s="103">
        <f t="shared" si="105"/>
        <v>22.142857142857146</v>
      </c>
      <c r="AE219" s="79"/>
      <c r="AF219" s="103">
        <f t="shared" si="106"/>
        <v>31</v>
      </c>
      <c r="AG219" s="103">
        <f t="shared" si="107"/>
        <v>22.142857142857146</v>
      </c>
      <c r="AH219" s="103">
        <f t="shared" si="108"/>
        <v>17.142857142857142</v>
      </c>
      <c r="AI219" s="103">
        <f t="shared" si="109"/>
        <v>0</v>
      </c>
      <c r="AJ219" s="103">
        <f t="shared" si="110"/>
        <v>0</v>
      </c>
      <c r="AK219" s="103">
        <f t="shared" si="111"/>
        <v>0</v>
      </c>
    </row>
    <row r="220" spans="1:37" s="119" customFormat="1">
      <c r="A220" s="116"/>
      <c r="B220" s="59"/>
      <c r="C220" s="103">
        <v>55</v>
      </c>
      <c r="D220" s="103">
        <v>10</v>
      </c>
      <c r="E220" s="105">
        <f t="shared" si="83"/>
        <v>109</v>
      </c>
      <c r="F220" s="92">
        <f t="shared" si="87"/>
        <v>0.64999999999999991</v>
      </c>
      <c r="G220" s="106">
        <f t="shared" si="84"/>
        <v>70.849999999999994</v>
      </c>
      <c r="H220" s="103">
        <f t="shared" si="88"/>
        <v>0</v>
      </c>
      <c r="I220" s="103">
        <f t="shared" si="89"/>
        <v>0</v>
      </c>
      <c r="J220" s="103">
        <f t="shared" si="90"/>
        <v>0</v>
      </c>
      <c r="K220" s="103">
        <f t="shared" si="91"/>
        <v>0</v>
      </c>
      <c r="L220" s="103">
        <f t="shared" si="92"/>
        <v>22.142857142857146</v>
      </c>
      <c r="M220" s="103">
        <f t="shared" si="93"/>
        <v>30</v>
      </c>
      <c r="N220" s="103">
        <f t="shared" si="94"/>
        <v>0</v>
      </c>
      <c r="O220" s="103">
        <f t="shared" si="95"/>
        <v>17.714285714285715</v>
      </c>
      <c r="P220" s="103">
        <f t="shared" si="96"/>
        <v>21.428571428571427</v>
      </c>
      <c r="Q220" s="103">
        <f t="shared" si="97"/>
        <v>17.714285714285715</v>
      </c>
      <c r="R220" s="103">
        <f t="shared" si="98"/>
        <v>0</v>
      </c>
      <c r="S220" s="103">
        <f t="shared" si="99"/>
        <v>0</v>
      </c>
      <c r="T220" s="79"/>
      <c r="U220" s="103">
        <v>55</v>
      </c>
      <c r="V220" s="103">
        <v>10</v>
      </c>
      <c r="W220" s="105">
        <f t="shared" si="85"/>
        <v>79</v>
      </c>
      <c r="X220" s="92">
        <f t="shared" si="100"/>
        <v>0.35</v>
      </c>
      <c r="Y220" s="106">
        <f t="shared" si="86"/>
        <v>27.65</v>
      </c>
      <c r="Z220" s="103">
        <f t="shared" si="101"/>
        <v>0</v>
      </c>
      <c r="AA220" s="103">
        <f t="shared" si="102"/>
        <v>0</v>
      </c>
      <c r="AB220" s="103">
        <f t="shared" si="103"/>
        <v>0</v>
      </c>
      <c r="AC220" s="103">
        <f t="shared" si="104"/>
        <v>0</v>
      </c>
      <c r="AD220" s="103">
        <f t="shared" si="105"/>
        <v>22.142857142857146</v>
      </c>
      <c r="AE220" s="79"/>
      <c r="AF220" s="103">
        <f t="shared" si="106"/>
        <v>0</v>
      </c>
      <c r="AG220" s="103">
        <f t="shared" si="107"/>
        <v>17.714285714285715</v>
      </c>
      <c r="AH220" s="103">
        <f t="shared" si="108"/>
        <v>21.428571428571427</v>
      </c>
      <c r="AI220" s="103">
        <f t="shared" si="109"/>
        <v>17.714285714285715</v>
      </c>
      <c r="AJ220" s="103">
        <f t="shared" si="110"/>
        <v>0</v>
      </c>
      <c r="AK220" s="103">
        <f t="shared" si="111"/>
        <v>0</v>
      </c>
    </row>
    <row r="221" spans="1:37" s="119" customFormat="1">
      <c r="A221" s="116"/>
      <c r="B221" s="59"/>
      <c r="C221" s="103">
        <v>50</v>
      </c>
      <c r="D221" s="103">
        <v>9</v>
      </c>
      <c r="E221" s="105">
        <f t="shared" si="83"/>
        <v>112.85714285714286</v>
      </c>
      <c r="F221" s="92">
        <f t="shared" si="87"/>
        <v>0.6</v>
      </c>
      <c r="G221" s="106">
        <f t="shared" si="84"/>
        <v>67.714285714285708</v>
      </c>
      <c r="H221" s="103">
        <f t="shared" si="88"/>
        <v>0</v>
      </c>
      <c r="I221" s="103">
        <f t="shared" si="89"/>
        <v>0</v>
      </c>
      <c r="J221" s="103">
        <f t="shared" si="90"/>
        <v>0</v>
      </c>
      <c r="K221" s="103">
        <f t="shared" si="91"/>
        <v>30</v>
      </c>
      <c r="L221" s="103">
        <f t="shared" si="92"/>
        <v>22.142857142857146</v>
      </c>
      <c r="M221" s="103">
        <f t="shared" si="93"/>
        <v>0</v>
      </c>
      <c r="N221" s="103">
        <f t="shared" si="94"/>
        <v>0</v>
      </c>
      <c r="O221" s="103">
        <f t="shared" si="95"/>
        <v>0</v>
      </c>
      <c r="P221" s="103">
        <f t="shared" si="96"/>
        <v>38.571428571428569</v>
      </c>
      <c r="Q221" s="103">
        <f t="shared" si="97"/>
        <v>22.142857142857146</v>
      </c>
      <c r="R221" s="103">
        <f t="shared" si="98"/>
        <v>0</v>
      </c>
      <c r="S221" s="103">
        <f t="shared" si="99"/>
        <v>0</v>
      </c>
      <c r="T221" s="79"/>
      <c r="U221" s="103">
        <v>50</v>
      </c>
      <c r="V221" s="103">
        <v>9</v>
      </c>
      <c r="W221" s="105">
        <f t="shared" si="85"/>
        <v>112.85714285714286</v>
      </c>
      <c r="X221" s="92">
        <f t="shared" si="100"/>
        <v>0</v>
      </c>
      <c r="Y221" s="106">
        <f t="shared" si="86"/>
        <v>0</v>
      </c>
      <c r="Z221" s="103">
        <f t="shared" si="101"/>
        <v>0</v>
      </c>
      <c r="AA221" s="103">
        <f t="shared" si="102"/>
        <v>0</v>
      </c>
      <c r="AB221" s="103">
        <f t="shared" si="103"/>
        <v>0</v>
      </c>
      <c r="AC221" s="103">
        <f t="shared" si="104"/>
        <v>30</v>
      </c>
      <c r="AD221" s="103">
        <f t="shared" si="105"/>
        <v>22.142857142857146</v>
      </c>
      <c r="AE221" s="79"/>
      <c r="AF221" s="103">
        <f t="shared" si="106"/>
        <v>0</v>
      </c>
      <c r="AG221" s="103">
        <f t="shared" si="107"/>
        <v>0</v>
      </c>
      <c r="AH221" s="103">
        <f t="shared" si="108"/>
        <v>38.571428571428569</v>
      </c>
      <c r="AI221" s="103">
        <f t="shared" si="109"/>
        <v>22.142857142857146</v>
      </c>
      <c r="AJ221" s="103">
        <f t="shared" si="110"/>
        <v>0</v>
      </c>
      <c r="AK221" s="103">
        <f t="shared" si="111"/>
        <v>0</v>
      </c>
    </row>
    <row r="222" spans="1:37" s="119" customFormat="1">
      <c r="A222" s="116"/>
      <c r="B222" s="59"/>
      <c r="C222" s="103">
        <v>45</v>
      </c>
      <c r="D222" s="103">
        <v>8</v>
      </c>
      <c r="E222" s="105">
        <f t="shared" si="83"/>
        <v>57.000000000000007</v>
      </c>
      <c r="F222" s="92">
        <f t="shared" si="87"/>
        <v>0.55000000000000004</v>
      </c>
      <c r="G222" s="106">
        <f t="shared" si="84"/>
        <v>31.350000000000005</v>
      </c>
      <c r="H222" s="103">
        <f t="shared" si="88"/>
        <v>0</v>
      </c>
      <c r="I222" s="103">
        <f t="shared" si="89"/>
        <v>0</v>
      </c>
      <c r="J222" s="103">
        <f t="shared" si="90"/>
        <v>0</v>
      </c>
      <c r="K222" s="103">
        <f t="shared" si="91"/>
        <v>17.142857142857142</v>
      </c>
      <c r="L222" s="103">
        <f t="shared" si="92"/>
        <v>17.714285714285715</v>
      </c>
      <c r="M222" s="103">
        <f t="shared" si="93"/>
        <v>0</v>
      </c>
      <c r="N222" s="103">
        <f t="shared" si="94"/>
        <v>0</v>
      </c>
      <c r="O222" s="103">
        <f t="shared" si="95"/>
        <v>0</v>
      </c>
      <c r="P222" s="103">
        <f t="shared" si="96"/>
        <v>0</v>
      </c>
      <c r="Q222" s="103">
        <f t="shared" si="97"/>
        <v>22.142857142857146</v>
      </c>
      <c r="R222" s="103">
        <f t="shared" si="98"/>
        <v>0</v>
      </c>
      <c r="S222" s="103">
        <f t="shared" si="99"/>
        <v>0</v>
      </c>
      <c r="T222" s="79"/>
      <c r="U222" s="103">
        <v>45</v>
      </c>
      <c r="V222" s="103">
        <v>8</v>
      </c>
      <c r="W222" s="105">
        <f t="shared" si="85"/>
        <v>57.000000000000007</v>
      </c>
      <c r="X222" s="92">
        <f t="shared" si="100"/>
        <v>0</v>
      </c>
      <c r="Y222" s="106">
        <f t="shared" si="86"/>
        <v>0</v>
      </c>
      <c r="Z222" s="103">
        <f t="shared" si="101"/>
        <v>0</v>
      </c>
      <c r="AA222" s="103">
        <f t="shared" si="102"/>
        <v>0</v>
      </c>
      <c r="AB222" s="103">
        <f t="shared" si="103"/>
        <v>0</v>
      </c>
      <c r="AC222" s="103">
        <f t="shared" si="104"/>
        <v>17.142857142857142</v>
      </c>
      <c r="AD222" s="103">
        <f t="shared" si="105"/>
        <v>17.714285714285715</v>
      </c>
      <c r="AE222" s="79"/>
      <c r="AF222" s="103">
        <f t="shared" si="106"/>
        <v>0</v>
      </c>
      <c r="AG222" s="103">
        <f t="shared" si="107"/>
        <v>0</v>
      </c>
      <c r="AH222" s="103">
        <f t="shared" si="108"/>
        <v>0</v>
      </c>
      <c r="AI222" s="103">
        <f t="shared" si="109"/>
        <v>22.142857142857146</v>
      </c>
      <c r="AJ222" s="103">
        <f t="shared" si="110"/>
        <v>0</v>
      </c>
      <c r="AK222" s="103">
        <f t="shared" si="111"/>
        <v>0</v>
      </c>
    </row>
    <row r="223" spans="1:37" s="119" customFormat="1">
      <c r="A223" s="116"/>
      <c r="B223" s="59"/>
      <c r="C223" s="103">
        <v>40</v>
      </c>
      <c r="D223" s="103">
        <v>7</v>
      </c>
      <c r="E223" s="105">
        <f t="shared" si="83"/>
        <v>48</v>
      </c>
      <c r="F223" s="92">
        <f t="shared" si="87"/>
        <v>0.5</v>
      </c>
      <c r="G223" s="106">
        <f t="shared" si="84"/>
        <v>24</v>
      </c>
      <c r="H223" s="103">
        <f t="shared" si="88"/>
        <v>0</v>
      </c>
      <c r="I223" s="103">
        <f t="shared" si="89"/>
        <v>0</v>
      </c>
      <c r="J223" s="103">
        <f t="shared" si="90"/>
        <v>0</v>
      </c>
      <c r="K223" s="103">
        <f t="shared" si="91"/>
        <v>21.428571428571427</v>
      </c>
      <c r="L223" s="103">
        <f t="shared" si="92"/>
        <v>0</v>
      </c>
      <c r="M223" s="103">
        <f t="shared" si="93"/>
        <v>0</v>
      </c>
      <c r="N223" s="103">
        <f t="shared" si="94"/>
        <v>0</v>
      </c>
      <c r="O223" s="103">
        <f t="shared" si="95"/>
        <v>0</v>
      </c>
      <c r="P223" s="103">
        <f t="shared" si="96"/>
        <v>0</v>
      </c>
      <c r="Q223" s="103">
        <f t="shared" si="97"/>
        <v>26.571428571428573</v>
      </c>
      <c r="R223" s="103">
        <f t="shared" si="98"/>
        <v>0</v>
      </c>
      <c r="S223" s="103">
        <f t="shared" si="99"/>
        <v>0</v>
      </c>
      <c r="T223" s="79"/>
      <c r="U223" s="103">
        <v>40</v>
      </c>
      <c r="V223" s="103">
        <v>7</v>
      </c>
      <c r="W223" s="105">
        <f t="shared" si="85"/>
        <v>48</v>
      </c>
      <c r="X223" s="92">
        <f t="shared" si="100"/>
        <v>0</v>
      </c>
      <c r="Y223" s="106">
        <f t="shared" si="86"/>
        <v>0</v>
      </c>
      <c r="Z223" s="103">
        <f t="shared" si="101"/>
        <v>0</v>
      </c>
      <c r="AA223" s="103">
        <f t="shared" si="102"/>
        <v>0</v>
      </c>
      <c r="AB223" s="103">
        <f t="shared" si="103"/>
        <v>0</v>
      </c>
      <c r="AC223" s="103">
        <f t="shared" si="104"/>
        <v>21.428571428571427</v>
      </c>
      <c r="AD223" s="103">
        <f t="shared" si="105"/>
        <v>0</v>
      </c>
      <c r="AE223" s="79"/>
      <c r="AF223" s="103">
        <f t="shared" si="106"/>
        <v>0</v>
      </c>
      <c r="AG223" s="103">
        <f t="shared" si="107"/>
        <v>0</v>
      </c>
      <c r="AH223" s="103">
        <f t="shared" si="108"/>
        <v>0</v>
      </c>
      <c r="AI223" s="103">
        <f t="shared" si="109"/>
        <v>26.571428571428573</v>
      </c>
      <c r="AJ223" s="103">
        <f t="shared" si="110"/>
        <v>0</v>
      </c>
      <c r="AK223" s="103">
        <f t="shared" si="111"/>
        <v>0</v>
      </c>
    </row>
    <row r="224" spans="1:37" s="119" customFormat="1">
      <c r="A224" s="116"/>
      <c r="B224" s="59"/>
      <c r="C224" s="103">
        <v>35</v>
      </c>
      <c r="D224" s="103">
        <v>6</v>
      </c>
      <c r="E224" s="105">
        <f t="shared" si="83"/>
        <v>73.428571428571431</v>
      </c>
      <c r="F224" s="92">
        <f t="shared" si="87"/>
        <v>0.44999999999999996</v>
      </c>
      <c r="G224" s="106">
        <f t="shared" si="84"/>
        <v>33.042857142857137</v>
      </c>
      <c r="H224" s="103">
        <f t="shared" si="88"/>
        <v>0</v>
      </c>
      <c r="I224" s="103">
        <f t="shared" si="89"/>
        <v>0</v>
      </c>
      <c r="J224" s="103">
        <f t="shared" si="90"/>
        <v>0</v>
      </c>
      <c r="K224" s="103">
        <f t="shared" si="91"/>
        <v>34.285714285714285</v>
      </c>
      <c r="L224" s="103">
        <f t="shared" si="92"/>
        <v>0</v>
      </c>
      <c r="M224" s="103">
        <f t="shared" si="93"/>
        <v>0</v>
      </c>
      <c r="N224" s="103">
        <f t="shared" si="94"/>
        <v>0</v>
      </c>
      <c r="O224" s="103">
        <f t="shared" si="95"/>
        <v>0</v>
      </c>
      <c r="P224" s="103">
        <f t="shared" si="96"/>
        <v>0</v>
      </c>
      <c r="Q224" s="103">
        <f t="shared" si="97"/>
        <v>17.714285714285715</v>
      </c>
      <c r="R224" s="103">
        <f t="shared" si="98"/>
        <v>21.428571428571427</v>
      </c>
      <c r="S224" s="103">
        <f t="shared" si="99"/>
        <v>0</v>
      </c>
      <c r="T224" s="79"/>
      <c r="U224" s="103">
        <v>35</v>
      </c>
      <c r="V224" s="103">
        <v>6</v>
      </c>
      <c r="W224" s="105">
        <f t="shared" si="85"/>
        <v>73.428571428571431</v>
      </c>
      <c r="X224" s="92">
        <f t="shared" si="100"/>
        <v>0</v>
      </c>
      <c r="Y224" s="106">
        <f t="shared" si="86"/>
        <v>0</v>
      </c>
      <c r="Z224" s="103">
        <f t="shared" si="101"/>
        <v>0</v>
      </c>
      <c r="AA224" s="103">
        <f t="shared" si="102"/>
        <v>0</v>
      </c>
      <c r="AB224" s="103">
        <f t="shared" si="103"/>
        <v>0</v>
      </c>
      <c r="AC224" s="103">
        <f t="shared" si="104"/>
        <v>34.285714285714285</v>
      </c>
      <c r="AD224" s="103">
        <f t="shared" si="105"/>
        <v>0</v>
      </c>
      <c r="AE224" s="79"/>
      <c r="AF224" s="103">
        <f t="shared" si="106"/>
        <v>0</v>
      </c>
      <c r="AG224" s="103">
        <f t="shared" si="107"/>
        <v>0</v>
      </c>
      <c r="AH224" s="103">
        <f t="shared" si="108"/>
        <v>0</v>
      </c>
      <c r="AI224" s="103">
        <f t="shared" si="109"/>
        <v>17.714285714285715</v>
      </c>
      <c r="AJ224" s="103">
        <f t="shared" si="110"/>
        <v>21.428571428571427</v>
      </c>
      <c r="AK224" s="103">
        <f t="shared" si="111"/>
        <v>0</v>
      </c>
    </row>
    <row r="225" spans="1:37" s="119" customFormat="1">
      <c r="A225" s="116"/>
      <c r="B225" s="59"/>
      <c r="C225" s="103">
        <v>30</v>
      </c>
      <c r="D225" s="103">
        <v>5</v>
      </c>
      <c r="E225" s="105">
        <f t="shared" si="83"/>
        <v>52.142857142857146</v>
      </c>
      <c r="F225" s="92">
        <f t="shared" si="87"/>
        <v>0.39999999999999991</v>
      </c>
      <c r="G225" s="106">
        <f t="shared" si="84"/>
        <v>20.857142857142854</v>
      </c>
      <c r="H225" s="103">
        <f t="shared" si="88"/>
        <v>0</v>
      </c>
      <c r="I225" s="103">
        <f t="shared" si="89"/>
        <v>0</v>
      </c>
      <c r="J225" s="103">
        <f t="shared" si="90"/>
        <v>22.142857142857146</v>
      </c>
      <c r="K225" s="103">
        <f t="shared" si="91"/>
        <v>0</v>
      </c>
      <c r="L225" s="103">
        <f t="shared" si="92"/>
        <v>0</v>
      </c>
      <c r="M225" s="103">
        <f t="shared" si="93"/>
        <v>0</v>
      </c>
      <c r="N225" s="103">
        <f t="shared" si="94"/>
        <v>0</v>
      </c>
      <c r="O225" s="103">
        <f t="shared" si="95"/>
        <v>0</v>
      </c>
      <c r="P225" s="103">
        <f t="shared" si="96"/>
        <v>0</v>
      </c>
      <c r="Q225" s="103">
        <f t="shared" si="97"/>
        <v>0</v>
      </c>
      <c r="R225" s="103">
        <f t="shared" si="98"/>
        <v>30</v>
      </c>
      <c r="S225" s="103">
        <f t="shared" si="99"/>
        <v>0</v>
      </c>
      <c r="T225" s="79"/>
      <c r="U225" s="103">
        <v>30</v>
      </c>
      <c r="V225" s="103">
        <v>5</v>
      </c>
      <c r="W225" s="105">
        <f t="shared" si="85"/>
        <v>52.142857142857146</v>
      </c>
      <c r="X225" s="92">
        <f t="shared" si="100"/>
        <v>0</v>
      </c>
      <c r="Y225" s="106">
        <f t="shared" si="86"/>
        <v>0</v>
      </c>
      <c r="Z225" s="103">
        <f t="shared" si="101"/>
        <v>0</v>
      </c>
      <c r="AA225" s="103">
        <f t="shared" si="102"/>
        <v>0</v>
      </c>
      <c r="AB225" s="103">
        <f t="shared" si="103"/>
        <v>22.142857142857146</v>
      </c>
      <c r="AC225" s="103">
        <f t="shared" si="104"/>
        <v>0</v>
      </c>
      <c r="AD225" s="103">
        <f t="shared" si="105"/>
        <v>0</v>
      </c>
      <c r="AE225" s="79"/>
      <c r="AF225" s="103">
        <f t="shared" si="106"/>
        <v>0</v>
      </c>
      <c r="AG225" s="103">
        <f t="shared" si="107"/>
        <v>0</v>
      </c>
      <c r="AH225" s="103">
        <f t="shared" si="108"/>
        <v>0</v>
      </c>
      <c r="AI225" s="103">
        <f t="shared" si="109"/>
        <v>0</v>
      </c>
      <c r="AJ225" s="103">
        <f t="shared" si="110"/>
        <v>30</v>
      </c>
      <c r="AK225" s="103">
        <f t="shared" si="111"/>
        <v>0</v>
      </c>
    </row>
    <row r="226" spans="1:37" s="119" customFormat="1">
      <c r="A226" s="116"/>
      <c r="B226" s="59"/>
      <c r="C226" s="103">
        <v>25</v>
      </c>
      <c r="D226" s="103">
        <v>4</v>
      </c>
      <c r="E226" s="105">
        <f t="shared" si="83"/>
        <v>82.428571428571431</v>
      </c>
      <c r="F226" s="92">
        <f t="shared" si="87"/>
        <v>0.35</v>
      </c>
      <c r="G226" s="106">
        <f t="shared" si="84"/>
        <v>28.849999999999998</v>
      </c>
      <c r="H226" s="103">
        <f t="shared" si="88"/>
        <v>0</v>
      </c>
      <c r="I226" s="103">
        <f t="shared" si="89"/>
        <v>0</v>
      </c>
      <c r="J226" s="103">
        <f t="shared" si="90"/>
        <v>31</v>
      </c>
      <c r="K226" s="103">
        <f t="shared" si="91"/>
        <v>0</v>
      </c>
      <c r="L226" s="103">
        <f t="shared" si="92"/>
        <v>0</v>
      </c>
      <c r="M226" s="103">
        <f t="shared" si="93"/>
        <v>0</v>
      </c>
      <c r="N226" s="103">
        <f t="shared" si="94"/>
        <v>0</v>
      </c>
      <c r="O226" s="103">
        <f t="shared" si="95"/>
        <v>0</v>
      </c>
      <c r="P226" s="103">
        <f t="shared" si="96"/>
        <v>0</v>
      </c>
      <c r="Q226" s="103">
        <f t="shared" si="97"/>
        <v>0</v>
      </c>
      <c r="R226" s="103">
        <f t="shared" si="98"/>
        <v>51.428571428571431</v>
      </c>
      <c r="S226" s="103">
        <f t="shared" si="99"/>
        <v>0</v>
      </c>
      <c r="T226" s="79"/>
      <c r="U226" s="103">
        <v>25</v>
      </c>
      <c r="V226" s="103">
        <v>4</v>
      </c>
      <c r="W226" s="105">
        <f t="shared" si="85"/>
        <v>82.428571428571431</v>
      </c>
      <c r="X226" s="92">
        <f t="shared" si="100"/>
        <v>0</v>
      </c>
      <c r="Y226" s="106">
        <f t="shared" si="86"/>
        <v>0</v>
      </c>
      <c r="Z226" s="103">
        <f t="shared" si="101"/>
        <v>0</v>
      </c>
      <c r="AA226" s="103">
        <f t="shared" si="102"/>
        <v>0</v>
      </c>
      <c r="AB226" s="103">
        <f t="shared" si="103"/>
        <v>31</v>
      </c>
      <c r="AC226" s="103">
        <f t="shared" si="104"/>
        <v>0</v>
      </c>
      <c r="AD226" s="103">
        <f t="shared" si="105"/>
        <v>0</v>
      </c>
      <c r="AE226" s="79"/>
      <c r="AF226" s="103">
        <f t="shared" si="106"/>
        <v>0</v>
      </c>
      <c r="AG226" s="103">
        <f t="shared" si="107"/>
        <v>0</v>
      </c>
      <c r="AH226" s="103">
        <f t="shared" si="108"/>
        <v>0</v>
      </c>
      <c r="AI226" s="103">
        <f t="shared" si="109"/>
        <v>0</v>
      </c>
      <c r="AJ226" s="103">
        <f t="shared" si="110"/>
        <v>51.428571428571431</v>
      </c>
      <c r="AK226" s="103">
        <f t="shared" si="111"/>
        <v>0</v>
      </c>
    </row>
    <row r="227" spans="1:37" s="119" customFormat="1">
      <c r="A227" s="116"/>
      <c r="B227" s="59"/>
      <c r="C227" s="103">
        <v>20</v>
      </c>
      <c r="D227" s="103">
        <v>3</v>
      </c>
      <c r="E227" s="105">
        <f t="shared" si="83"/>
        <v>60.285714285714292</v>
      </c>
      <c r="F227" s="92">
        <f t="shared" si="87"/>
        <v>0.29999999999999993</v>
      </c>
      <c r="G227" s="106">
        <f t="shared" si="84"/>
        <v>18.085714285714282</v>
      </c>
      <c r="H227" s="103">
        <f t="shared" si="88"/>
        <v>0</v>
      </c>
      <c r="I227" s="103">
        <f t="shared" si="89"/>
        <v>16</v>
      </c>
      <c r="J227" s="103">
        <f t="shared" si="90"/>
        <v>35.428571428571431</v>
      </c>
      <c r="K227" s="103">
        <f t="shared" si="91"/>
        <v>0</v>
      </c>
      <c r="L227" s="103">
        <f t="shared" si="92"/>
        <v>0</v>
      </c>
      <c r="M227" s="103">
        <f t="shared" si="93"/>
        <v>0</v>
      </c>
      <c r="N227" s="103">
        <f t="shared" si="94"/>
        <v>0</v>
      </c>
      <c r="O227" s="103">
        <f t="shared" si="95"/>
        <v>0</v>
      </c>
      <c r="P227" s="103">
        <f t="shared" si="96"/>
        <v>0</v>
      </c>
      <c r="Q227" s="103">
        <f t="shared" si="97"/>
        <v>0</v>
      </c>
      <c r="R227" s="103">
        <f t="shared" si="98"/>
        <v>0</v>
      </c>
      <c r="S227" s="103">
        <f t="shared" si="99"/>
        <v>8.8571428571428577</v>
      </c>
      <c r="T227" s="79"/>
      <c r="U227" s="103">
        <v>20</v>
      </c>
      <c r="V227" s="103">
        <v>3</v>
      </c>
      <c r="W227" s="105">
        <f t="shared" si="85"/>
        <v>60.285714285714292</v>
      </c>
      <c r="X227" s="92">
        <f t="shared" si="100"/>
        <v>0</v>
      </c>
      <c r="Y227" s="106">
        <f t="shared" si="86"/>
        <v>0</v>
      </c>
      <c r="Z227" s="103">
        <f t="shared" si="101"/>
        <v>0</v>
      </c>
      <c r="AA227" s="103">
        <f t="shared" si="102"/>
        <v>16</v>
      </c>
      <c r="AB227" s="103">
        <f t="shared" si="103"/>
        <v>35.428571428571431</v>
      </c>
      <c r="AC227" s="103">
        <f t="shared" si="104"/>
        <v>0</v>
      </c>
      <c r="AD227" s="103">
        <f t="shared" si="105"/>
        <v>0</v>
      </c>
      <c r="AE227" s="79"/>
      <c r="AF227" s="103">
        <f t="shared" si="106"/>
        <v>0</v>
      </c>
      <c r="AG227" s="103">
        <f t="shared" si="107"/>
        <v>0</v>
      </c>
      <c r="AH227" s="103">
        <f t="shared" si="108"/>
        <v>0</v>
      </c>
      <c r="AI227" s="103">
        <f t="shared" si="109"/>
        <v>0</v>
      </c>
      <c r="AJ227" s="103">
        <f t="shared" si="110"/>
        <v>0</v>
      </c>
      <c r="AK227" s="103">
        <f t="shared" si="111"/>
        <v>8.8571428571428577</v>
      </c>
    </row>
    <row r="228" spans="1:37" s="119" customFormat="1">
      <c r="A228" s="116"/>
      <c r="B228" s="59"/>
      <c r="C228" s="103">
        <v>15</v>
      </c>
      <c r="D228" s="103">
        <v>2</v>
      </c>
      <c r="E228" s="105">
        <f t="shared" si="83"/>
        <v>68.714285714285722</v>
      </c>
      <c r="F228" s="92">
        <f t="shared" si="87"/>
        <v>0.25</v>
      </c>
      <c r="G228" s="106">
        <f t="shared" si="84"/>
        <v>17.178571428571431</v>
      </c>
      <c r="H228" s="103">
        <f t="shared" si="88"/>
        <v>0</v>
      </c>
      <c r="I228" s="103">
        <f t="shared" si="89"/>
        <v>20</v>
      </c>
      <c r="J228" s="103">
        <f t="shared" si="90"/>
        <v>17.714285714285715</v>
      </c>
      <c r="K228" s="103">
        <f t="shared" si="91"/>
        <v>0</v>
      </c>
      <c r="L228" s="103">
        <f t="shared" si="92"/>
        <v>0</v>
      </c>
      <c r="M228" s="103">
        <f t="shared" si="93"/>
        <v>0</v>
      </c>
      <c r="N228" s="103">
        <f t="shared" si="94"/>
        <v>0</v>
      </c>
      <c r="O228" s="103">
        <f t="shared" si="95"/>
        <v>0</v>
      </c>
      <c r="P228" s="103">
        <f t="shared" si="96"/>
        <v>0</v>
      </c>
      <c r="Q228" s="103">
        <f t="shared" si="97"/>
        <v>0</v>
      </c>
      <c r="R228" s="103">
        <f t="shared" si="98"/>
        <v>0</v>
      </c>
      <c r="S228" s="103">
        <f t="shared" si="99"/>
        <v>31</v>
      </c>
      <c r="T228" s="79"/>
      <c r="U228" s="103">
        <v>15</v>
      </c>
      <c r="V228" s="103">
        <v>2</v>
      </c>
      <c r="W228" s="105">
        <f t="shared" si="85"/>
        <v>68.714285714285722</v>
      </c>
      <c r="X228" s="92">
        <f t="shared" si="100"/>
        <v>0</v>
      </c>
      <c r="Y228" s="106">
        <f t="shared" si="86"/>
        <v>0</v>
      </c>
      <c r="Z228" s="103">
        <f t="shared" si="101"/>
        <v>0</v>
      </c>
      <c r="AA228" s="103">
        <f t="shared" si="102"/>
        <v>20</v>
      </c>
      <c r="AB228" s="103">
        <f t="shared" si="103"/>
        <v>17.714285714285715</v>
      </c>
      <c r="AC228" s="103">
        <f t="shared" si="104"/>
        <v>0</v>
      </c>
      <c r="AD228" s="103">
        <f t="shared" si="105"/>
        <v>0</v>
      </c>
      <c r="AE228" s="79"/>
      <c r="AF228" s="103">
        <f t="shared" si="106"/>
        <v>0</v>
      </c>
      <c r="AG228" s="103">
        <f t="shared" si="107"/>
        <v>0</v>
      </c>
      <c r="AH228" s="103">
        <f t="shared" si="108"/>
        <v>0</v>
      </c>
      <c r="AI228" s="103">
        <f t="shared" si="109"/>
        <v>0</v>
      </c>
      <c r="AJ228" s="103">
        <f t="shared" si="110"/>
        <v>0</v>
      </c>
      <c r="AK228" s="103">
        <f t="shared" si="111"/>
        <v>31</v>
      </c>
    </row>
    <row r="229" spans="1:37" s="119" customFormat="1" ht="15.75" thickBot="1">
      <c r="A229" s="116"/>
      <c r="B229" s="59"/>
      <c r="C229" s="103">
        <v>10</v>
      </c>
      <c r="D229" s="103">
        <v>1</v>
      </c>
      <c r="E229" s="105">
        <f>SUM(H229:S229)</f>
        <v>117</v>
      </c>
      <c r="F229" s="92">
        <f t="shared" si="87"/>
        <v>0.2</v>
      </c>
      <c r="G229" s="106">
        <f>F229*E229</f>
        <v>23.400000000000002</v>
      </c>
      <c r="H229" s="103">
        <f t="shared" si="88"/>
        <v>26.571428571428573</v>
      </c>
      <c r="I229" s="103">
        <f t="shared" si="89"/>
        <v>24</v>
      </c>
      <c r="J229" s="103">
        <f t="shared" si="90"/>
        <v>0</v>
      </c>
      <c r="K229" s="103">
        <f t="shared" si="91"/>
        <v>0</v>
      </c>
      <c r="L229" s="103">
        <f t="shared" si="92"/>
        <v>0</v>
      </c>
      <c r="M229" s="103">
        <f t="shared" si="93"/>
        <v>0</v>
      </c>
      <c r="N229" s="103">
        <f t="shared" si="94"/>
        <v>0</v>
      </c>
      <c r="O229" s="103">
        <f t="shared" si="95"/>
        <v>0</v>
      </c>
      <c r="P229" s="103">
        <f t="shared" si="96"/>
        <v>0</v>
      </c>
      <c r="Q229" s="103">
        <f t="shared" si="97"/>
        <v>0</v>
      </c>
      <c r="R229" s="103">
        <f t="shared" si="98"/>
        <v>0</v>
      </c>
      <c r="S229" s="103">
        <f t="shared" si="99"/>
        <v>66.428571428571431</v>
      </c>
      <c r="T229" s="79"/>
      <c r="U229" s="103">
        <v>10</v>
      </c>
      <c r="V229" s="103">
        <v>1</v>
      </c>
      <c r="W229" s="105">
        <f>SUM(Z229:AK229)</f>
        <v>117</v>
      </c>
      <c r="X229" s="92">
        <f t="shared" si="100"/>
        <v>0</v>
      </c>
      <c r="Y229" s="106">
        <f>X229*W229</f>
        <v>0</v>
      </c>
      <c r="Z229" s="103">
        <f t="shared" si="101"/>
        <v>26.571428571428573</v>
      </c>
      <c r="AA229" s="103">
        <f t="shared" si="102"/>
        <v>24</v>
      </c>
      <c r="AB229" s="103">
        <f t="shared" si="103"/>
        <v>0</v>
      </c>
      <c r="AC229" s="103">
        <f t="shared" si="104"/>
        <v>0</v>
      </c>
      <c r="AD229" s="103">
        <f t="shared" si="105"/>
        <v>0</v>
      </c>
      <c r="AE229" s="79"/>
      <c r="AF229" s="103">
        <f t="shared" si="106"/>
        <v>0</v>
      </c>
      <c r="AG229" s="103">
        <f t="shared" si="107"/>
        <v>0</v>
      </c>
      <c r="AH229" s="103">
        <f t="shared" si="108"/>
        <v>0</v>
      </c>
      <c r="AI229" s="103">
        <f t="shared" si="109"/>
        <v>0</v>
      </c>
      <c r="AJ229" s="103">
        <f t="shared" si="110"/>
        <v>0</v>
      </c>
      <c r="AK229" s="103">
        <f t="shared" si="111"/>
        <v>66.428571428571431</v>
      </c>
    </row>
    <row r="230" spans="1:37" s="119" customFormat="1">
      <c r="A230" s="116"/>
      <c r="B230" s="59"/>
      <c r="C230" s="108" t="s">
        <v>94</v>
      </c>
      <c r="D230" s="109"/>
      <c r="E230" s="110">
        <f>SUM(E213:E229)</f>
        <v>1135.7142857142858</v>
      </c>
      <c r="F230" s="110" t="s">
        <v>95</v>
      </c>
      <c r="G230" s="111">
        <f t="shared" ref="G230:S230" si="112">SUM(G213:G229)</f>
        <v>604.80714285714294</v>
      </c>
      <c r="H230" s="110">
        <f t="shared" si="112"/>
        <v>26.571428571428573</v>
      </c>
      <c r="I230" s="110">
        <f t="shared" si="112"/>
        <v>60</v>
      </c>
      <c r="J230" s="110">
        <f t="shared" si="112"/>
        <v>106.28571428571431</v>
      </c>
      <c r="K230" s="110">
        <f t="shared" si="112"/>
        <v>102.85714285714286</v>
      </c>
      <c r="L230" s="110">
        <f t="shared" si="112"/>
        <v>106.28571428571431</v>
      </c>
      <c r="M230" s="110">
        <f t="shared" si="112"/>
        <v>102.85714285714286</v>
      </c>
      <c r="N230" s="110">
        <f t="shared" si="112"/>
        <v>106.28571428571429</v>
      </c>
      <c r="O230" s="110">
        <f t="shared" si="112"/>
        <v>106.28571428571431</v>
      </c>
      <c r="P230" s="110">
        <f t="shared" si="112"/>
        <v>102.85714285714286</v>
      </c>
      <c r="Q230" s="110">
        <f t="shared" si="112"/>
        <v>106.28571428571431</v>
      </c>
      <c r="R230" s="110">
        <f t="shared" si="112"/>
        <v>102.85714285714286</v>
      </c>
      <c r="S230" s="110">
        <f t="shared" si="112"/>
        <v>106.28571428571429</v>
      </c>
      <c r="T230" s="79"/>
      <c r="U230" s="108" t="s">
        <v>94</v>
      </c>
      <c r="V230" s="109"/>
      <c r="W230" s="110">
        <f>SUM(W213:W229)</f>
        <v>1032.8571428571429</v>
      </c>
      <c r="X230" s="110" t="s">
        <v>95</v>
      </c>
      <c r="Y230" s="111">
        <f t="shared" ref="Y230:AK230" si="113">SUM(Y213:Y229)</f>
        <v>242.05714285714291</v>
      </c>
      <c r="Z230" s="110">
        <f t="shared" si="113"/>
        <v>26.571428571428573</v>
      </c>
      <c r="AA230" s="110">
        <f t="shared" si="113"/>
        <v>60</v>
      </c>
      <c r="AB230" s="110">
        <f t="shared" si="113"/>
        <v>106.28571428571431</v>
      </c>
      <c r="AC230" s="110">
        <f t="shared" si="113"/>
        <v>102.85714285714286</v>
      </c>
      <c r="AD230" s="110">
        <f t="shared" si="113"/>
        <v>106.28571428571431</v>
      </c>
      <c r="AE230" s="79"/>
      <c r="AF230" s="110">
        <f t="shared" si="113"/>
        <v>106.28571428571429</v>
      </c>
      <c r="AG230" s="110">
        <f t="shared" si="113"/>
        <v>106.28571428571431</v>
      </c>
      <c r="AH230" s="110">
        <f t="shared" si="113"/>
        <v>102.85714285714286</v>
      </c>
      <c r="AI230" s="110">
        <f t="shared" si="113"/>
        <v>106.28571428571431</v>
      </c>
      <c r="AJ230" s="110">
        <f t="shared" si="113"/>
        <v>102.85714285714286</v>
      </c>
      <c r="AK230" s="110">
        <f t="shared" si="113"/>
        <v>106.28571428571429</v>
      </c>
    </row>
    <row r="231" spans="1:37" s="119" customFormat="1">
      <c r="A231" s="116"/>
      <c r="B231" s="5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row>
    <row r="232" spans="1:37" s="119" customFormat="1">
      <c r="A232" s="116"/>
      <c r="B232" s="59"/>
      <c r="C232" s="79" t="s">
        <v>98</v>
      </c>
      <c r="D232" s="79"/>
      <c r="E232" s="79"/>
      <c r="F232" s="79"/>
      <c r="G232" s="79"/>
      <c r="H232" s="79"/>
      <c r="I232" s="79"/>
      <c r="J232" s="79"/>
      <c r="K232" s="79"/>
      <c r="L232" s="79"/>
      <c r="M232" s="79"/>
      <c r="N232" s="79"/>
      <c r="O232" s="79"/>
      <c r="P232" s="79"/>
      <c r="Q232" s="79"/>
      <c r="R232" s="79"/>
      <c r="S232" s="79"/>
      <c r="T232" s="79"/>
      <c r="U232" s="79" t="s">
        <v>98</v>
      </c>
      <c r="V232" s="79"/>
      <c r="W232" s="79"/>
      <c r="X232" s="79"/>
      <c r="Y232" s="79"/>
      <c r="Z232" s="79"/>
      <c r="AA232" s="79"/>
      <c r="AB232" s="79"/>
      <c r="AC232" s="79"/>
      <c r="AD232" s="79"/>
      <c r="AE232" s="79"/>
      <c r="AF232" s="79"/>
      <c r="AG232" s="79"/>
      <c r="AH232" s="79"/>
      <c r="AI232" s="79"/>
      <c r="AJ232" s="79"/>
      <c r="AK232" s="79"/>
    </row>
    <row r="233" spans="1:37" s="119" customFormat="1">
      <c r="A233" s="116"/>
      <c r="B233" s="59"/>
      <c r="C233" s="103"/>
      <c r="D233" s="103" t="s">
        <v>49</v>
      </c>
      <c r="E233" s="103" t="s">
        <v>93</v>
      </c>
      <c r="F233" s="103" t="s">
        <v>50</v>
      </c>
      <c r="G233" s="104" t="s">
        <v>51</v>
      </c>
      <c r="H233" s="103" t="s">
        <v>73</v>
      </c>
      <c r="I233" s="103" t="s">
        <v>74</v>
      </c>
      <c r="J233" s="103" t="s">
        <v>75</v>
      </c>
      <c r="K233" s="103" t="s">
        <v>76</v>
      </c>
      <c r="L233" s="103" t="s">
        <v>77</v>
      </c>
      <c r="M233" s="103" t="s">
        <v>78</v>
      </c>
      <c r="N233" s="103" t="s">
        <v>79</v>
      </c>
      <c r="O233" s="103" t="s">
        <v>80</v>
      </c>
      <c r="P233" s="103" t="s">
        <v>81</v>
      </c>
      <c r="Q233" s="103" t="s">
        <v>82</v>
      </c>
      <c r="R233" s="103" t="s">
        <v>83</v>
      </c>
      <c r="S233" s="103" t="s">
        <v>84</v>
      </c>
      <c r="T233" s="79"/>
      <c r="U233" s="103"/>
      <c r="V233" s="103" t="s">
        <v>49</v>
      </c>
      <c r="W233" s="103" t="s">
        <v>93</v>
      </c>
      <c r="X233" s="103" t="s">
        <v>50</v>
      </c>
      <c r="Y233" s="104" t="s">
        <v>51</v>
      </c>
      <c r="Z233" s="103" t="s">
        <v>73</v>
      </c>
      <c r="AA233" s="103" t="s">
        <v>74</v>
      </c>
      <c r="AB233" s="103" t="s">
        <v>75</v>
      </c>
      <c r="AC233" s="103" t="s">
        <v>76</v>
      </c>
      <c r="AD233" s="103" t="s">
        <v>77</v>
      </c>
      <c r="AE233" s="79"/>
      <c r="AF233" s="103" t="s">
        <v>79</v>
      </c>
      <c r="AG233" s="103" t="s">
        <v>80</v>
      </c>
      <c r="AH233" s="103" t="s">
        <v>81</v>
      </c>
      <c r="AI233" s="103" t="s">
        <v>82</v>
      </c>
      <c r="AJ233" s="103" t="s">
        <v>83</v>
      </c>
      <c r="AK233" s="103" t="s">
        <v>84</v>
      </c>
    </row>
    <row r="234" spans="1:37" s="119" customFormat="1">
      <c r="A234" s="116"/>
      <c r="B234" s="59"/>
      <c r="C234" s="103">
        <v>90</v>
      </c>
      <c r="D234" s="103">
        <v>17</v>
      </c>
      <c r="E234" s="105">
        <f t="shared" ref="E234:E249" si="114">SUM(H234:S234)</f>
        <v>0</v>
      </c>
      <c r="F234" s="92">
        <f>F213</f>
        <v>1</v>
      </c>
      <c r="G234" s="106">
        <f t="shared" ref="G234:G249" si="115">F234*E234</f>
        <v>0</v>
      </c>
      <c r="H234" s="103">
        <f>(31*1/7)*COUNTIF(Jan_Su,$D234)</f>
        <v>0</v>
      </c>
      <c r="I234" s="103">
        <f>(28*1/7)*COUNTIF(Feb_Su,$D234)</f>
        <v>0</v>
      </c>
      <c r="J234" s="103">
        <f>(31*1/7)*COUNTIF(Mar_Su,$D234)</f>
        <v>0</v>
      </c>
      <c r="K234" s="103">
        <f>(30*1/7)*COUNTIF(Apr_Su,$D234)</f>
        <v>0</v>
      </c>
      <c r="L234" s="103">
        <f>(31*1/7)*COUNTIF(May_Su,$D234)</f>
        <v>0</v>
      </c>
      <c r="M234" s="103">
        <f>(30*1/7)*COUNTIF(Jun_Su,$D234)</f>
        <v>0</v>
      </c>
      <c r="N234" s="103">
        <f>(31*1/7)*COUNTIF(Jul_Su,$D234)</f>
        <v>0</v>
      </c>
      <c r="O234" s="103">
        <f>(31*1/7)*COUNTIF(Aug_Su,$D234)</f>
        <v>0</v>
      </c>
      <c r="P234" s="103">
        <f>(30*1/7)*COUNTIF(Sep_Su,$D234)</f>
        <v>0</v>
      </c>
      <c r="Q234" s="103">
        <f>(31*1/7)*COUNTIF(Oct_Su,$D234)</f>
        <v>0</v>
      </c>
      <c r="R234" s="103">
        <f>(30*1/7)*COUNTIF(Nov_Su,$D234)</f>
        <v>0</v>
      </c>
      <c r="S234" s="103">
        <f>(31*1/7)*COUNTIF(Dec_Su,$D234)</f>
        <v>0</v>
      </c>
      <c r="T234" s="79"/>
      <c r="U234" s="103">
        <v>90</v>
      </c>
      <c r="V234" s="103">
        <v>17</v>
      </c>
      <c r="W234" s="105">
        <f t="shared" ref="W234:W249" si="116">SUM(Z234:AK234)</f>
        <v>0</v>
      </c>
      <c r="X234" s="92">
        <f>X213</f>
        <v>1</v>
      </c>
      <c r="Y234" s="106">
        <f t="shared" ref="Y234:Y249" si="117">X234*W234</f>
        <v>0</v>
      </c>
      <c r="Z234" s="103">
        <f>(31*1/7)*COUNTIF(Jan_Su,$D234)</f>
        <v>0</v>
      </c>
      <c r="AA234" s="103">
        <f>(28*1/7)*COUNTIF(Feb_Su,$D234)</f>
        <v>0</v>
      </c>
      <c r="AB234" s="103">
        <f>(31*1/7)*COUNTIF(Mar_Su,$D234)</f>
        <v>0</v>
      </c>
      <c r="AC234" s="103">
        <f>(30*1/7)*COUNTIF(Apr_Su,$D234)</f>
        <v>0</v>
      </c>
      <c r="AD234" s="103">
        <f>(31*1/7)*COUNTIF(May_Su,$D234)</f>
        <v>0</v>
      </c>
      <c r="AE234" s="79"/>
      <c r="AF234" s="103">
        <f>(31*1/7)*COUNTIF(Jul_Su,$D234)</f>
        <v>0</v>
      </c>
      <c r="AG234" s="103">
        <f>(31*1/7)*COUNTIF(Aug_Su,$D234)</f>
        <v>0</v>
      </c>
      <c r="AH234" s="103">
        <f>(30*1/7)*COUNTIF(Sep_Su,$D234)</f>
        <v>0</v>
      </c>
      <c r="AI234" s="103">
        <f>(31*1/7)*COUNTIF(Oct_Su,$D234)</f>
        <v>0</v>
      </c>
      <c r="AJ234" s="103">
        <f>(30*1/7)*COUNTIF(Nov_Su,$D234)</f>
        <v>0</v>
      </c>
      <c r="AK234" s="103">
        <f>(31*1/7)*COUNTIF(Dec_Su,$D234)</f>
        <v>0</v>
      </c>
    </row>
    <row r="235" spans="1:37" s="119" customFormat="1">
      <c r="A235" s="116"/>
      <c r="B235" s="59"/>
      <c r="C235" s="103">
        <v>85</v>
      </c>
      <c r="D235" s="103">
        <v>16</v>
      </c>
      <c r="E235" s="105">
        <f t="shared" si="114"/>
        <v>0</v>
      </c>
      <c r="F235" s="92">
        <f t="shared" ref="F235:F250" si="118">F214</f>
        <v>0.95</v>
      </c>
      <c r="G235" s="106">
        <f t="shared" si="115"/>
        <v>0</v>
      </c>
      <c r="H235" s="103">
        <f t="shared" ref="H235:H250" si="119">(31*1/7)*COUNTIF(Jan_Su,$D235)</f>
        <v>0</v>
      </c>
      <c r="I235" s="103">
        <f t="shared" ref="I235:I250" si="120">(28*1/7)*COUNTIF(Feb_Su,$D235)</f>
        <v>0</v>
      </c>
      <c r="J235" s="103">
        <f t="shared" ref="J235:J250" si="121">(31*1/7)*COUNTIF(Mar_Su,$D235)</f>
        <v>0</v>
      </c>
      <c r="K235" s="103">
        <f t="shared" ref="K235:K250" si="122">(30*1/7)*COUNTIF(Apr_Su,$D235)</f>
        <v>0</v>
      </c>
      <c r="L235" s="103">
        <f t="shared" ref="L235:L250" si="123">(31*1/7)*COUNTIF(May_Su,$D235)</f>
        <v>0</v>
      </c>
      <c r="M235" s="103">
        <f t="shared" ref="M235:M250" si="124">(30*1/7)*COUNTIF(Jun_Su,$D235)</f>
        <v>0</v>
      </c>
      <c r="N235" s="103">
        <f t="shared" ref="N235:N250" si="125">(31*1/7)*COUNTIF(Jul_Su,$D235)</f>
        <v>0</v>
      </c>
      <c r="O235" s="103">
        <f t="shared" ref="O235:O250" si="126">(31*1/7)*COUNTIF(Aug_Su,$D235)</f>
        <v>0</v>
      </c>
      <c r="P235" s="103">
        <f t="shared" ref="P235:P250" si="127">(30*1/7)*COUNTIF(Sep_Su,$D235)</f>
        <v>0</v>
      </c>
      <c r="Q235" s="103">
        <f t="shared" ref="Q235:Q250" si="128">(31*1/7)*COUNTIF(Oct_Su,$D235)</f>
        <v>0</v>
      </c>
      <c r="R235" s="103">
        <f t="shared" ref="R235:R250" si="129">(30*1/7)*COUNTIF(Nov_Su,$D235)</f>
        <v>0</v>
      </c>
      <c r="S235" s="103">
        <f t="shared" ref="S235:S250" si="130">(31*1/7)*COUNTIF(Dec_Su,$D235)</f>
        <v>0</v>
      </c>
      <c r="T235" s="79"/>
      <c r="U235" s="103">
        <v>85</v>
      </c>
      <c r="V235" s="103">
        <v>16</v>
      </c>
      <c r="W235" s="105">
        <f t="shared" si="116"/>
        <v>0</v>
      </c>
      <c r="X235" s="92">
        <f t="shared" ref="X235:X250" si="131">X214</f>
        <v>0.95</v>
      </c>
      <c r="Y235" s="106">
        <f t="shared" si="117"/>
        <v>0</v>
      </c>
      <c r="Z235" s="103">
        <f t="shared" ref="Z235:Z250" si="132">(31*1/7)*COUNTIF(Jan_Su,$D235)</f>
        <v>0</v>
      </c>
      <c r="AA235" s="103">
        <f t="shared" ref="AA235:AA250" si="133">(28*1/7)*COUNTIF(Feb_Su,$D235)</f>
        <v>0</v>
      </c>
      <c r="AB235" s="103">
        <f t="shared" ref="AB235:AB250" si="134">(31*1/7)*COUNTIF(Mar_Su,$D235)</f>
        <v>0</v>
      </c>
      <c r="AC235" s="103">
        <f t="shared" ref="AC235:AC250" si="135">(30*1/7)*COUNTIF(Apr_Su,$D235)</f>
        <v>0</v>
      </c>
      <c r="AD235" s="103">
        <f t="shared" ref="AD235:AD250" si="136">(31*1/7)*COUNTIF(May_Su,$D235)</f>
        <v>0</v>
      </c>
      <c r="AE235" s="79"/>
      <c r="AF235" s="103">
        <f t="shared" ref="AF235:AF250" si="137">(31*1/7)*COUNTIF(Jul_Su,$D235)</f>
        <v>0</v>
      </c>
      <c r="AG235" s="103">
        <f t="shared" ref="AG235:AG250" si="138">(31*1/7)*COUNTIF(Aug_Su,$D235)</f>
        <v>0</v>
      </c>
      <c r="AH235" s="103">
        <f t="shared" ref="AH235:AH250" si="139">(30*1/7)*COUNTIF(Sep_Su,$D235)</f>
        <v>0</v>
      </c>
      <c r="AI235" s="103">
        <f t="shared" ref="AI235:AI250" si="140">(31*1/7)*COUNTIF(Oct_Su,$D235)</f>
        <v>0</v>
      </c>
      <c r="AJ235" s="103">
        <f t="shared" ref="AJ235:AJ250" si="141">(30*1/7)*COUNTIF(Nov_Su,$D235)</f>
        <v>0</v>
      </c>
      <c r="AK235" s="103">
        <f t="shared" ref="AK235:AK250" si="142">(31*1/7)*COUNTIF(Dec_Su,$D235)</f>
        <v>0</v>
      </c>
    </row>
    <row r="236" spans="1:37" s="119" customFormat="1">
      <c r="A236" s="116"/>
      <c r="B236" s="59"/>
      <c r="C236" s="103">
        <v>80</v>
      </c>
      <c r="D236" s="103">
        <v>15</v>
      </c>
      <c r="E236" s="105">
        <f t="shared" si="114"/>
        <v>0</v>
      </c>
      <c r="F236" s="92">
        <f t="shared" si="118"/>
        <v>0.9</v>
      </c>
      <c r="G236" s="106">
        <f t="shared" si="115"/>
        <v>0</v>
      </c>
      <c r="H236" s="103">
        <f t="shared" si="119"/>
        <v>0</v>
      </c>
      <c r="I236" s="103">
        <f t="shared" si="120"/>
        <v>0</v>
      </c>
      <c r="J236" s="103">
        <f t="shared" si="121"/>
        <v>0</v>
      </c>
      <c r="K236" s="103">
        <f t="shared" si="122"/>
        <v>0</v>
      </c>
      <c r="L236" s="103">
        <f t="shared" si="123"/>
        <v>0</v>
      </c>
      <c r="M236" s="103">
        <f t="shared" si="124"/>
        <v>0</v>
      </c>
      <c r="N236" s="103">
        <f t="shared" si="125"/>
        <v>0</v>
      </c>
      <c r="O236" s="103">
        <f t="shared" si="126"/>
        <v>0</v>
      </c>
      <c r="P236" s="103">
        <f t="shared" si="127"/>
        <v>0</v>
      </c>
      <c r="Q236" s="103">
        <f t="shared" si="128"/>
        <v>0</v>
      </c>
      <c r="R236" s="103">
        <f t="shared" si="129"/>
        <v>0</v>
      </c>
      <c r="S236" s="103">
        <f t="shared" si="130"/>
        <v>0</v>
      </c>
      <c r="T236" s="79"/>
      <c r="U236" s="103">
        <v>80</v>
      </c>
      <c r="V236" s="103">
        <v>15</v>
      </c>
      <c r="W236" s="105">
        <f t="shared" si="116"/>
        <v>0</v>
      </c>
      <c r="X236" s="92">
        <f t="shared" si="131"/>
        <v>0.9</v>
      </c>
      <c r="Y236" s="106">
        <f t="shared" si="117"/>
        <v>0</v>
      </c>
      <c r="Z236" s="103">
        <f t="shared" si="132"/>
        <v>0</v>
      </c>
      <c r="AA236" s="103">
        <f t="shared" si="133"/>
        <v>0</v>
      </c>
      <c r="AB236" s="103">
        <f t="shared" si="134"/>
        <v>0</v>
      </c>
      <c r="AC236" s="103">
        <f t="shared" si="135"/>
        <v>0</v>
      </c>
      <c r="AD236" s="103">
        <f t="shared" si="136"/>
        <v>0</v>
      </c>
      <c r="AE236" s="79"/>
      <c r="AF236" s="103">
        <f t="shared" si="137"/>
        <v>0</v>
      </c>
      <c r="AG236" s="103">
        <f t="shared" si="138"/>
        <v>0</v>
      </c>
      <c r="AH236" s="103">
        <f t="shared" si="139"/>
        <v>0</v>
      </c>
      <c r="AI236" s="103">
        <f t="shared" si="140"/>
        <v>0</v>
      </c>
      <c r="AJ236" s="103">
        <f t="shared" si="141"/>
        <v>0</v>
      </c>
      <c r="AK236" s="103">
        <f t="shared" si="142"/>
        <v>0</v>
      </c>
    </row>
    <row r="237" spans="1:37" s="119" customFormat="1">
      <c r="A237" s="116"/>
      <c r="B237" s="59"/>
      <c r="C237" s="103">
        <v>75</v>
      </c>
      <c r="D237" s="103">
        <v>14</v>
      </c>
      <c r="E237" s="105">
        <f t="shared" si="114"/>
        <v>53.142857142857146</v>
      </c>
      <c r="F237" s="92">
        <f t="shared" si="118"/>
        <v>0.85</v>
      </c>
      <c r="G237" s="106">
        <f t="shared" si="115"/>
        <v>45.171428571428571</v>
      </c>
      <c r="H237" s="103">
        <f t="shared" si="119"/>
        <v>0</v>
      </c>
      <c r="I237" s="103">
        <f t="shared" si="120"/>
        <v>0</v>
      </c>
      <c r="J237" s="103">
        <f t="shared" si="121"/>
        <v>0</v>
      </c>
      <c r="K237" s="103">
        <f t="shared" si="122"/>
        <v>0</v>
      </c>
      <c r="L237" s="103">
        <f t="shared" si="123"/>
        <v>0</v>
      </c>
      <c r="M237" s="103">
        <f t="shared" si="124"/>
        <v>0</v>
      </c>
      <c r="N237" s="103">
        <f t="shared" si="125"/>
        <v>31</v>
      </c>
      <c r="O237" s="103">
        <f t="shared" si="126"/>
        <v>22.142857142857146</v>
      </c>
      <c r="P237" s="103">
        <f t="shared" si="127"/>
        <v>0</v>
      </c>
      <c r="Q237" s="103">
        <f t="shared" si="128"/>
        <v>0</v>
      </c>
      <c r="R237" s="103">
        <f t="shared" si="129"/>
        <v>0</v>
      </c>
      <c r="S237" s="103">
        <f t="shared" si="130"/>
        <v>0</v>
      </c>
      <c r="T237" s="79"/>
      <c r="U237" s="103">
        <v>75</v>
      </c>
      <c r="V237" s="103">
        <v>14</v>
      </c>
      <c r="W237" s="105">
        <f t="shared" si="116"/>
        <v>53.142857142857146</v>
      </c>
      <c r="X237" s="92">
        <f t="shared" si="131"/>
        <v>0.85</v>
      </c>
      <c r="Y237" s="106">
        <f t="shared" si="117"/>
        <v>45.171428571428571</v>
      </c>
      <c r="Z237" s="103">
        <f t="shared" si="132"/>
        <v>0</v>
      </c>
      <c r="AA237" s="103">
        <f t="shared" si="133"/>
        <v>0</v>
      </c>
      <c r="AB237" s="103">
        <f t="shared" si="134"/>
        <v>0</v>
      </c>
      <c r="AC237" s="103">
        <f t="shared" si="135"/>
        <v>0</v>
      </c>
      <c r="AD237" s="103">
        <f t="shared" si="136"/>
        <v>0</v>
      </c>
      <c r="AE237" s="79"/>
      <c r="AF237" s="103">
        <f t="shared" si="137"/>
        <v>31</v>
      </c>
      <c r="AG237" s="103">
        <f t="shared" si="138"/>
        <v>22.142857142857146</v>
      </c>
      <c r="AH237" s="103">
        <f t="shared" si="139"/>
        <v>0</v>
      </c>
      <c r="AI237" s="103">
        <f t="shared" si="140"/>
        <v>0</v>
      </c>
      <c r="AJ237" s="103">
        <f t="shared" si="141"/>
        <v>0</v>
      </c>
      <c r="AK237" s="103">
        <f t="shared" si="142"/>
        <v>0</v>
      </c>
    </row>
    <row r="238" spans="1:37" s="119" customFormat="1">
      <c r="A238" s="116"/>
      <c r="B238" s="59"/>
      <c r="C238" s="103">
        <v>70</v>
      </c>
      <c r="D238" s="103">
        <v>13</v>
      </c>
      <c r="E238" s="105">
        <f t="shared" si="114"/>
        <v>74.285714285714292</v>
      </c>
      <c r="F238" s="92">
        <f t="shared" si="118"/>
        <v>0.8</v>
      </c>
      <c r="G238" s="106">
        <f t="shared" si="115"/>
        <v>59.428571428571438</v>
      </c>
      <c r="H238" s="103">
        <f t="shared" si="119"/>
        <v>0</v>
      </c>
      <c r="I238" s="103">
        <f t="shared" si="120"/>
        <v>0</v>
      </c>
      <c r="J238" s="103">
        <f t="shared" si="121"/>
        <v>0</v>
      </c>
      <c r="K238" s="103">
        <f t="shared" si="122"/>
        <v>0</v>
      </c>
      <c r="L238" s="103">
        <f t="shared" si="123"/>
        <v>0</v>
      </c>
      <c r="M238" s="103">
        <f t="shared" si="124"/>
        <v>30</v>
      </c>
      <c r="N238" s="103">
        <f t="shared" si="125"/>
        <v>17.714285714285715</v>
      </c>
      <c r="O238" s="103">
        <f t="shared" si="126"/>
        <v>26.571428571428573</v>
      </c>
      <c r="P238" s="103">
        <f t="shared" si="127"/>
        <v>0</v>
      </c>
      <c r="Q238" s="103">
        <f t="shared" si="128"/>
        <v>0</v>
      </c>
      <c r="R238" s="103">
        <f t="shared" si="129"/>
        <v>0</v>
      </c>
      <c r="S238" s="103">
        <f t="shared" si="130"/>
        <v>0</v>
      </c>
      <c r="T238" s="79"/>
      <c r="U238" s="103">
        <v>70</v>
      </c>
      <c r="V238" s="103">
        <v>13</v>
      </c>
      <c r="W238" s="105">
        <f t="shared" si="116"/>
        <v>44.285714285714292</v>
      </c>
      <c r="X238" s="92">
        <f t="shared" si="131"/>
        <v>0.8</v>
      </c>
      <c r="Y238" s="106">
        <f t="shared" si="117"/>
        <v>35.428571428571438</v>
      </c>
      <c r="Z238" s="103">
        <f t="shared" si="132"/>
        <v>0</v>
      </c>
      <c r="AA238" s="103">
        <f t="shared" si="133"/>
        <v>0</v>
      </c>
      <c r="AB238" s="103">
        <f t="shared" si="134"/>
        <v>0</v>
      </c>
      <c r="AC238" s="103">
        <f t="shared" si="135"/>
        <v>0</v>
      </c>
      <c r="AD238" s="103">
        <f t="shared" si="136"/>
        <v>0</v>
      </c>
      <c r="AE238" s="79"/>
      <c r="AF238" s="103">
        <f t="shared" si="137"/>
        <v>17.714285714285715</v>
      </c>
      <c r="AG238" s="103">
        <f t="shared" si="138"/>
        <v>26.571428571428573</v>
      </c>
      <c r="AH238" s="103">
        <f t="shared" si="139"/>
        <v>0</v>
      </c>
      <c r="AI238" s="103">
        <f t="shared" si="140"/>
        <v>0</v>
      </c>
      <c r="AJ238" s="103">
        <f t="shared" si="141"/>
        <v>0</v>
      </c>
      <c r="AK238" s="103">
        <f t="shared" si="142"/>
        <v>0</v>
      </c>
    </row>
    <row r="239" spans="1:37" s="119" customFormat="1">
      <c r="A239" s="116"/>
      <c r="B239" s="59"/>
      <c r="C239" s="103">
        <v>65</v>
      </c>
      <c r="D239" s="103">
        <v>12</v>
      </c>
      <c r="E239" s="105">
        <f t="shared" si="114"/>
        <v>113.57142857142858</v>
      </c>
      <c r="F239" s="92">
        <f t="shared" si="118"/>
        <v>0.75</v>
      </c>
      <c r="G239" s="106">
        <f t="shared" si="115"/>
        <v>85.178571428571445</v>
      </c>
      <c r="H239" s="103">
        <f t="shared" si="119"/>
        <v>0</v>
      </c>
      <c r="I239" s="103">
        <f t="shared" si="120"/>
        <v>0</v>
      </c>
      <c r="J239" s="103">
        <f t="shared" si="121"/>
        <v>0</v>
      </c>
      <c r="K239" s="103">
        <f t="shared" si="122"/>
        <v>0</v>
      </c>
      <c r="L239" s="103">
        <f t="shared" si="123"/>
        <v>22.142857142857146</v>
      </c>
      <c r="M239" s="103">
        <f t="shared" si="124"/>
        <v>21.428571428571427</v>
      </c>
      <c r="N239" s="103">
        <f t="shared" si="125"/>
        <v>26.571428571428573</v>
      </c>
      <c r="O239" s="103">
        <f t="shared" si="126"/>
        <v>17.714285714285715</v>
      </c>
      <c r="P239" s="103">
        <f t="shared" si="127"/>
        <v>25.714285714285715</v>
      </c>
      <c r="Q239" s="103">
        <f t="shared" si="128"/>
        <v>0</v>
      </c>
      <c r="R239" s="103">
        <f t="shared" si="129"/>
        <v>0</v>
      </c>
      <c r="S239" s="103">
        <f t="shared" si="130"/>
        <v>0</v>
      </c>
      <c r="T239" s="79"/>
      <c r="U239" s="103">
        <v>65</v>
      </c>
      <c r="V239" s="103">
        <v>12</v>
      </c>
      <c r="W239" s="105">
        <f t="shared" si="116"/>
        <v>92.142857142857167</v>
      </c>
      <c r="X239" s="92">
        <f t="shared" si="131"/>
        <v>0.75</v>
      </c>
      <c r="Y239" s="106">
        <f t="shared" si="117"/>
        <v>69.107142857142875</v>
      </c>
      <c r="Z239" s="103">
        <f t="shared" si="132"/>
        <v>0</v>
      </c>
      <c r="AA239" s="103">
        <f t="shared" si="133"/>
        <v>0</v>
      </c>
      <c r="AB239" s="103">
        <f t="shared" si="134"/>
        <v>0</v>
      </c>
      <c r="AC239" s="103">
        <f t="shared" si="135"/>
        <v>0</v>
      </c>
      <c r="AD239" s="103">
        <f t="shared" si="136"/>
        <v>22.142857142857146</v>
      </c>
      <c r="AE239" s="79"/>
      <c r="AF239" s="103">
        <f t="shared" si="137"/>
        <v>26.571428571428573</v>
      </c>
      <c r="AG239" s="103">
        <f t="shared" si="138"/>
        <v>17.714285714285715</v>
      </c>
      <c r="AH239" s="103">
        <f t="shared" si="139"/>
        <v>25.714285714285715</v>
      </c>
      <c r="AI239" s="103">
        <f t="shared" si="140"/>
        <v>0</v>
      </c>
      <c r="AJ239" s="103">
        <f t="shared" si="141"/>
        <v>0</v>
      </c>
      <c r="AK239" s="103">
        <f t="shared" si="142"/>
        <v>0</v>
      </c>
    </row>
    <row r="240" spans="1:37" s="119" customFormat="1">
      <c r="A240" s="116"/>
      <c r="B240" s="59"/>
      <c r="C240" s="103">
        <v>60</v>
      </c>
      <c r="D240" s="103">
        <v>11</v>
      </c>
      <c r="E240" s="105">
        <f t="shared" si="114"/>
        <v>113.85714285714286</v>
      </c>
      <c r="F240" s="92">
        <f t="shared" si="118"/>
        <v>0.7</v>
      </c>
      <c r="G240" s="106">
        <f t="shared" si="115"/>
        <v>79.7</v>
      </c>
      <c r="H240" s="103">
        <f t="shared" si="119"/>
        <v>0</v>
      </c>
      <c r="I240" s="103">
        <f t="shared" si="120"/>
        <v>0</v>
      </c>
      <c r="J240" s="103">
        <f t="shared" si="121"/>
        <v>0</v>
      </c>
      <c r="K240" s="103">
        <f t="shared" si="122"/>
        <v>0</v>
      </c>
      <c r="L240" s="103">
        <f t="shared" si="123"/>
        <v>22.142857142857146</v>
      </c>
      <c r="M240" s="103">
        <f t="shared" si="124"/>
        <v>21.428571428571427</v>
      </c>
      <c r="N240" s="103">
        <f t="shared" si="125"/>
        <v>31</v>
      </c>
      <c r="O240" s="103">
        <f t="shared" si="126"/>
        <v>22.142857142857146</v>
      </c>
      <c r="P240" s="103">
        <f t="shared" si="127"/>
        <v>17.142857142857142</v>
      </c>
      <c r="Q240" s="103">
        <f t="shared" si="128"/>
        <v>0</v>
      </c>
      <c r="R240" s="103">
        <f t="shared" si="129"/>
        <v>0</v>
      </c>
      <c r="S240" s="103">
        <f t="shared" si="130"/>
        <v>0</v>
      </c>
      <c r="T240" s="79"/>
      <c r="U240" s="103">
        <v>60</v>
      </c>
      <c r="V240" s="103">
        <v>11</v>
      </c>
      <c r="W240" s="105">
        <f t="shared" si="116"/>
        <v>92.428571428571431</v>
      </c>
      <c r="X240" s="92">
        <f t="shared" si="131"/>
        <v>0.7</v>
      </c>
      <c r="Y240" s="106">
        <f t="shared" si="117"/>
        <v>64.7</v>
      </c>
      <c r="Z240" s="103">
        <f t="shared" si="132"/>
        <v>0</v>
      </c>
      <c r="AA240" s="103">
        <f t="shared" si="133"/>
        <v>0</v>
      </c>
      <c r="AB240" s="103">
        <f t="shared" si="134"/>
        <v>0</v>
      </c>
      <c r="AC240" s="103">
        <f t="shared" si="135"/>
        <v>0</v>
      </c>
      <c r="AD240" s="103">
        <f t="shared" si="136"/>
        <v>22.142857142857146</v>
      </c>
      <c r="AE240" s="79"/>
      <c r="AF240" s="103">
        <f t="shared" si="137"/>
        <v>31</v>
      </c>
      <c r="AG240" s="103">
        <f t="shared" si="138"/>
        <v>22.142857142857146</v>
      </c>
      <c r="AH240" s="103">
        <f t="shared" si="139"/>
        <v>17.142857142857142</v>
      </c>
      <c r="AI240" s="103">
        <f t="shared" si="140"/>
        <v>0</v>
      </c>
      <c r="AJ240" s="103">
        <f t="shared" si="141"/>
        <v>0</v>
      </c>
      <c r="AK240" s="103">
        <f t="shared" si="142"/>
        <v>0</v>
      </c>
    </row>
    <row r="241" spans="1:37" s="119" customFormat="1">
      <c r="A241" s="116"/>
      <c r="B241" s="59"/>
      <c r="C241" s="103">
        <v>55</v>
      </c>
      <c r="D241" s="103">
        <v>10</v>
      </c>
      <c r="E241" s="105">
        <f t="shared" si="114"/>
        <v>109</v>
      </c>
      <c r="F241" s="92">
        <f t="shared" si="118"/>
        <v>0.64999999999999991</v>
      </c>
      <c r="G241" s="106">
        <f t="shared" si="115"/>
        <v>70.849999999999994</v>
      </c>
      <c r="H241" s="103">
        <f t="shared" si="119"/>
        <v>0</v>
      </c>
      <c r="I241" s="103">
        <f t="shared" si="120"/>
        <v>0</v>
      </c>
      <c r="J241" s="103">
        <f t="shared" si="121"/>
        <v>0</v>
      </c>
      <c r="K241" s="103">
        <f t="shared" si="122"/>
        <v>0</v>
      </c>
      <c r="L241" s="103">
        <f t="shared" si="123"/>
        <v>22.142857142857146</v>
      </c>
      <c r="M241" s="103">
        <f t="shared" si="124"/>
        <v>30</v>
      </c>
      <c r="N241" s="103">
        <f t="shared" si="125"/>
        <v>0</v>
      </c>
      <c r="O241" s="103">
        <f t="shared" si="126"/>
        <v>17.714285714285715</v>
      </c>
      <c r="P241" s="103">
        <f t="shared" si="127"/>
        <v>21.428571428571427</v>
      </c>
      <c r="Q241" s="103">
        <f t="shared" si="128"/>
        <v>17.714285714285715</v>
      </c>
      <c r="R241" s="103">
        <f t="shared" si="129"/>
        <v>0</v>
      </c>
      <c r="S241" s="103">
        <f t="shared" si="130"/>
        <v>0</v>
      </c>
      <c r="T241" s="79"/>
      <c r="U241" s="103">
        <v>55</v>
      </c>
      <c r="V241" s="103">
        <v>10</v>
      </c>
      <c r="W241" s="105">
        <f t="shared" si="116"/>
        <v>79</v>
      </c>
      <c r="X241" s="92">
        <f t="shared" si="131"/>
        <v>0.35</v>
      </c>
      <c r="Y241" s="106">
        <f t="shared" si="117"/>
        <v>27.65</v>
      </c>
      <c r="Z241" s="103">
        <f t="shared" si="132"/>
        <v>0</v>
      </c>
      <c r="AA241" s="103">
        <f t="shared" si="133"/>
        <v>0</v>
      </c>
      <c r="AB241" s="103">
        <f t="shared" si="134"/>
        <v>0</v>
      </c>
      <c r="AC241" s="103">
        <f t="shared" si="135"/>
        <v>0</v>
      </c>
      <c r="AD241" s="103">
        <f t="shared" si="136"/>
        <v>22.142857142857146</v>
      </c>
      <c r="AE241" s="79"/>
      <c r="AF241" s="103">
        <f t="shared" si="137"/>
        <v>0</v>
      </c>
      <c r="AG241" s="103">
        <f t="shared" si="138"/>
        <v>17.714285714285715</v>
      </c>
      <c r="AH241" s="103">
        <f t="shared" si="139"/>
        <v>21.428571428571427</v>
      </c>
      <c r="AI241" s="103">
        <f t="shared" si="140"/>
        <v>17.714285714285715</v>
      </c>
      <c r="AJ241" s="103">
        <f t="shared" si="141"/>
        <v>0</v>
      </c>
      <c r="AK241" s="103">
        <f t="shared" si="142"/>
        <v>0</v>
      </c>
    </row>
    <row r="242" spans="1:37" s="119" customFormat="1">
      <c r="A242" s="116"/>
      <c r="B242" s="59"/>
      <c r="C242" s="103">
        <v>50</v>
      </c>
      <c r="D242" s="103">
        <v>9</v>
      </c>
      <c r="E242" s="105">
        <f t="shared" si="114"/>
        <v>112.85714285714286</v>
      </c>
      <c r="F242" s="92">
        <f t="shared" si="118"/>
        <v>0.6</v>
      </c>
      <c r="G242" s="106">
        <f t="shared" si="115"/>
        <v>67.714285714285708</v>
      </c>
      <c r="H242" s="103">
        <f t="shared" si="119"/>
        <v>0</v>
      </c>
      <c r="I242" s="103">
        <f t="shared" si="120"/>
        <v>0</v>
      </c>
      <c r="J242" s="103">
        <f t="shared" si="121"/>
        <v>0</v>
      </c>
      <c r="K242" s="103">
        <f t="shared" si="122"/>
        <v>30</v>
      </c>
      <c r="L242" s="103">
        <f t="shared" si="123"/>
        <v>22.142857142857146</v>
      </c>
      <c r="M242" s="103">
        <f t="shared" si="124"/>
        <v>0</v>
      </c>
      <c r="N242" s="103">
        <f t="shared" si="125"/>
        <v>0</v>
      </c>
      <c r="O242" s="103">
        <f t="shared" si="126"/>
        <v>0</v>
      </c>
      <c r="P242" s="103">
        <f t="shared" si="127"/>
        <v>38.571428571428569</v>
      </c>
      <c r="Q242" s="103">
        <f t="shared" si="128"/>
        <v>22.142857142857146</v>
      </c>
      <c r="R242" s="103">
        <f t="shared" si="129"/>
        <v>0</v>
      </c>
      <c r="S242" s="103">
        <f t="shared" si="130"/>
        <v>0</v>
      </c>
      <c r="T242" s="79"/>
      <c r="U242" s="103">
        <v>50</v>
      </c>
      <c r="V242" s="103">
        <v>9</v>
      </c>
      <c r="W242" s="105">
        <f t="shared" si="116"/>
        <v>112.85714285714286</v>
      </c>
      <c r="X242" s="92">
        <f t="shared" si="131"/>
        <v>0</v>
      </c>
      <c r="Y242" s="106">
        <f t="shared" si="117"/>
        <v>0</v>
      </c>
      <c r="Z242" s="103">
        <f t="shared" si="132"/>
        <v>0</v>
      </c>
      <c r="AA242" s="103">
        <f t="shared" si="133"/>
        <v>0</v>
      </c>
      <c r="AB242" s="103">
        <f t="shared" si="134"/>
        <v>0</v>
      </c>
      <c r="AC242" s="103">
        <f t="shared" si="135"/>
        <v>30</v>
      </c>
      <c r="AD242" s="103">
        <f t="shared" si="136"/>
        <v>22.142857142857146</v>
      </c>
      <c r="AE242" s="79"/>
      <c r="AF242" s="103">
        <f t="shared" si="137"/>
        <v>0</v>
      </c>
      <c r="AG242" s="103">
        <f t="shared" si="138"/>
        <v>0</v>
      </c>
      <c r="AH242" s="103">
        <f t="shared" si="139"/>
        <v>38.571428571428569</v>
      </c>
      <c r="AI242" s="103">
        <f t="shared" si="140"/>
        <v>22.142857142857146</v>
      </c>
      <c r="AJ242" s="103">
        <f t="shared" si="141"/>
        <v>0</v>
      </c>
      <c r="AK242" s="103">
        <f t="shared" si="142"/>
        <v>0</v>
      </c>
    </row>
    <row r="243" spans="1:37" s="119" customFormat="1">
      <c r="A243" s="116"/>
      <c r="B243" s="59"/>
      <c r="C243" s="103">
        <v>45</v>
      </c>
      <c r="D243" s="103">
        <v>8</v>
      </c>
      <c r="E243" s="105">
        <f t="shared" si="114"/>
        <v>57.000000000000007</v>
      </c>
      <c r="F243" s="92">
        <f t="shared" si="118"/>
        <v>0.55000000000000004</v>
      </c>
      <c r="G243" s="106">
        <f t="shared" si="115"/>
        <v>31.350000000000005</v>
      </c>
      <c r="H243" s="103">
        <f t="shared" si="119"/>
        <v>0</v>
      </c>
      <c r="I243" s="103">
        <f t="shared" si="120"/>
        <v>0</v>
      </c>
      <c r="J243" s="103">
        <f t="shared" si="121"/>
        <v>0</v>
      </c>
      <c r="K243" s="103">
        <f t="shared" si="122"/>
        <v>17.142857142857142</v>
      </c>
      <c r="L243" s="103">
        <f t="shared" si="123"/>
        <v>17.714285714285715</v>
      </c>
      <c r="M243" s="103">
        <f t="shared" si="124"/>
        <v>0</v>
      </c>
      <c r="N243" s="103">
        <f t="shared" si="125"/>
        <v>0</v>
      </c>
      <c r="O243" s="103">
        <f t="shared" si="126"/>
        <v>0</v>
      </c>
      <c r="P243" s="103">
        <f t="shared" si="127"/>
        <v>0</v>
      </c>
      <c r="Q243" s="103">
        <f t="shared" si="128"/>
        <v>22.142857142857146</v>
      </c>
      <c r="R243" s="103">
        <f t="shared" si="129"/>
        <v>0</v>
      </c>
      <c r="S243" s="103">
        <f t="shared" si="130"/>
        <v>0</v>
      </c>
      <c r="T243" s="79"/>
      <c r="U243" s="103">
        <v>45</v>
      </c>
      <c r="V243" s="103">
        <v>8</v>
      </c>
      <c r="W243" s="105">
        <f t="shared" si="116"/>
        <v>57.000000000000007</v>
      </c>
      <c r="X243" s="92">
        <f t="shared" si="131"/>
        <v>0</v>
      </c>
      <c r="Y243" s="106">
        <f t="shared" si="117"/>
        <v>0</v>
      </c>
      <c r="Z243" s="103">
        <f t="shared" si="132"/>
        <v>0</v>
      </c>
      <c r="AA243" s="103">
        <f t="shared" si="133"/>
        <v>0</v>
      </c>
      <c r="AB243" s="103">
        <f t="shared" si="134"/>
        <v>0</v>
      </c>
      <c r="AC243" s="103">
        <f t="shared" si="135"/>
        <v>17.142857142857142</v>
      </c>
      <c r="AD243" s="103">
        <f t="shared" si="136"/>
        <v>17.714285714285715</v>
      </c>
      <c r="AE243" s="79"/>
      <c r="AF243" s="103">
        <f t="shared" si="137"/>
        <v>0</v>
      </c>
      <c r="AG243" s="103">
        <f t="shared" si="138"/>
        <v>0</v>
      </c>
      <c r="AH243" s="103">
        <f t="shared" si="139"/>
        <v>0</v>
      </c>
      <c r="AI243" s="103">
        <f t="shared" si="140"/>
        <v>22.142857142857146</v>
      </c>
      <c r="AJ243" s="103">
        <f t="shared" si="141"/>
        <v>0</v>
      </c>
      <c r="AK243" s="103">
        <f t="shared" si="142"/>
        <v>0</v>
      </c>
    </row>
    <row r="244" spans="1:37" s="119" customFormat="1">
      <c r="A244" s="116"/>
      <c r="B244" s="59"/>
      <c r="C244" s="103">
        <v>40</v>
      </c>
      <c r="D244" s="103">
        <v>7</v>
      </c>
      <c r="E244" s="105">
        <f t="shared" si="114"/>
        <v>48</v>
      </c>
      <c r="F244" s="92">
        <f t="shared" si="118"/>
        <v>0.5</v>
      </c>
      <c r="G244" s="106">
        <f t="shared" si="115"/>
        <v>24</v>
      </c>
      <c r="H244" s="103">
        <f t="shared" si="119"/>
        <v>0</v>
      </c>
      <c r="I244" s="103">
        <f t="shared" si="120"/>
        <v>0</v>
      </c>
      <c r="J244" s="103">
        <f t="shared" si="121"/>
        <v>0</v>
      </c>
      <c r="K244" s="103">
        <f t="shared" si="122"/>
        <v>21.428571428571427</v>
      </c>
      <c r="L244" s="103">
        <f t="shared" si="123"/>
        <v>0</v>
      </c>
      <c r="M244" s="103">
        <f t="shared" si="124"/>
        <v>0</v>
      </c>
      <c r="N244" s="103">
        <f t="shared" si="125"/>
        <v>0</v>
      </c>
      <c r="O244" s="103">
        <f t="shared" si="126"/>
        <v>0</v>
      </c>
      <c r="P244" s="103">
        <f t="shared" si="127"/>
        <v>0</v>
      </c>
      <c r="Q244" s="103">
        <f t="shared" si="128"/>
        <v>26.571428571428573</v>
      </c>
      <c r="R244" s="103">
        <f t="shared" si="129"/>
        <v>0</v>
      </c>
      <c r="S244" s="103">
        <f t="shared" si="130"/>
        <v>0</v>
      </c>
      <c r="T244" s="79"/>
      <c r="U244" s="103">
        <v>40</v>
      </c>
      <c r="V244" s="103">
        <v>7</v>
      </c>
      <c r="W244" s="105">
        <f t="shared" si="116"/>
        <v>48</v>
      </c>
      <c r="X244" s="92">
        <f t="shared" si="131"/>
        <v>0</v>
      </c>
      <c r="Y244" s="106">
        <f t="shared" si="117"/>
        <v>0</v>
      </c>
      <c r="Z244" s="103">
        <f t="shared" si="132"/>
        <v>0</v>
      </c>
      <c r="AA244" s="103">
        <f t="shared" si="133"/>
        <v>0</v>
      </c>
      <c r="AB244" s="103">
        <f t="shared" si="134"/>
        <v>0</v>
      </c>
      <c r="AC244" s="103">
        <f t="shared" si="135"/>
        <v>21.428571428571427</v>
      </c>
      <c r="AD244" s="103">
        <f t="shared" si="136"/>
        <v>0</v>
      </c>
      <c r="AE244" s="79"/>
      <c r="AF244" s="103">
        <f t="shared" si="137"/>
        <v>0</v>
      </c>
      <c r="AG244" s="103">
        <f t="shared" si="138"/>
        <v>0</v>
      </c>
      <c r="AH244" s="103">
        <f t="shared" si="139"/>
        <v>0</v>
      </c>
      <c r="AI244" s="103">
        <f t="shared" si="140"/>
        <v>26.571428571428573</v>
      </c>
      <c r="AJ244" s="103">
        <f t="shared" si="141"/>
        <v>0</v>
      </c>
      <c r="AK244" s="103">
        <f t="shared" si="142"/>
        <v>0</v>
      </c>
    </row>
    <row r="245" spans="1:37" s="119" customFormat="1">
      <c r="A245" s="116"/>
      <c r="B245" s="59"/>
      <c r="C245" s="103">
        <v>35</v>
      </c>
      <c r="D245" s="103">
        <v>6</v>
      </c>
      <c r="E245" s="105">
        <f t="shared" si="114"/>
        <v>73.428571428571431</v>
      </c>
      <c r="F245" s="92">
        <f t="shared" si="118"/>
        <v>0.44999999999999996</v>
      </c>
      <c r="G245" s="106">
        <f t="shared" si="115"/>
        <v>33.042857142857137</v>
      </c>
      <c r="H245" s="103">
        <f t="shared" si="119"/>
        <v>0</v>
      </c>
      <c r="I245" s="103">
        <f t="shared" si="120"/>
        <v>0</v>
      </c>
      <c r="J245" s="103">
        <f t="shared" si="121"/>
        <v>0</v>
      </c>
      <c r="K245" s="103">
        <f t="shared" si="122"/>
        <v>34.285714285714285</v>
      </c>
      <c r="L245" s="103">
        <f t="shared" si="123"/>
        <v>0</v>
      </c>
      <c r="M245" s="103">
        <f t="shared" si="124"/>
        <v>0</v>
      </c>
      <c r="N245" s="103">
        <f t="shared" si="125"/>
        <v>0</v>
      </c>
      <c r="O245" s="103">
        <f t="shared" si="126"/>
        <v>0</v>
      </c>
      <c r="P245" s="103">
        <f t="shared" si="127"/>
        <v>0</v>
      </c>
      <c r="Q245" s="103">
        <f t="shared" si="128"/>
        <v>17.714285714285715</v>
      </c>
      <c r="R245" s="103">
        <f t="shared" si="129"/>
        <v>21.428571428571427</v>
      </c>
      <c r="S245" s="103">
        <f t="shared" si="130"/>
        <v>0</v>
      </c>
      <c r="T245" s="79"/>
      <c r="U245" s="103">
        <v>35</v>
      </c>
      <c r="V245" s="103">
        <v>6</v>
      </c>
      <c r="W245" s="105">
        <f t="shared" si="116"/>
        <v>73.428571428571431</v>
      </c>
      <c r="X245" s="92">
        <f t="shared" si="131"/>
        <v>0</v>
      </c>
      <c r="Y245" s="106">
        <f t="shared" si="117"/>
        <v>0</v>
      </c>
      <c r="Z245" s="103">
        <f t="shared" si="132"/>
        <v>0</v>
      </c>
      <c r="AA245" s="103">
        <f t="shared" si="133"/>
        <v>0</v>
      </c>
      <c r="AB245" s="103">
        <f t="shared" si="134"/>
        <v>0</v>
      </c>
      <c r="AC245" s="103">
        <f t="shared" si="135"/>
        <v>34.285714285714285</v>
      </c>
      <c r="AD245" s="103">
        <f t="shared" si="136"/>
        <v>0</v>
      </c>
      <c r="AE245" s="79"/>
      <c r="AF245" s="103">
        <f t="shared" si="137"/>
        <v>0</v>
      </c>
      <c r="AG245" s="103">
        <f t="shared" si="138"/>
        <v>0</v>
      </c>
      <c r="AH245" s="103">
        <f t="shared" si="139"/>
        <v>0</v>
      </c>
      <c r="AI245" s="103">
        <f t="shared" si="140"/>
        <v>17.714285714285715</v>
      </c>
      <c r="AJ245" s="103">
        <f t="shared" si="141"/>
        <v>21.428571428571427</v>
      </c>
      <c r="AK245" s="103">
        <f t="shared" si="142"/>
        <v>0</v>
      </c>
    </row>
    <row r="246" spans="1:37" s="119" customFormat="1">
      <c r="A246" s="116"/>
      <c r="B246" s="59"/>
      <c r="C246" s="103">
        <v>30</v>
      </c>
      <c r="D246" s="103">
        <v>5</v>
      </c>
      <c r="E246" s="105">
        <f t="shared" si="114"/>
        <v>52.142857142857146</v>
      </c>
      <c r="F246" s="92">
        <f t="shared" si="118"/>
        <v>0.39999999999999991</v>
      </c>
      <c r="G246" s="106">
        <f t="shared" si="115"/>
        <v>20.857142857142854</v>
      </c>
      <c r="H246" s="103">
        <f t="shared" si="119"/>
        <v>0</v>
      </c>
      <c r="I246" s="103">
        <f t="shared" si="120"/>
        <v>0</v>
      </c>
      <c r="J246" s="103">
        <f t="shared" si="121"/>
        <v>22.142857142857146</v>
      </c>
      <c r="K246" s="103">
        <f t="shared" si="122"/>
        <v>0</v>
      </c>
      <c r="L246" s="103">
        <f t="shared" si="123"/>
        <v>0</v>
      </c>
      <c r="M246" s="103">
        <f t="shared" si="124"/>
        <v>0</v>
      </c>
      <c r="N246" s="103">
        <f t="shared" si="125"/>
        <v>0</v>
      </c>
      <c r="O246" s="103">
        <f t="shared" si="126"/>
        <v>0</v>
      </c>
      <c r="P246" s="103">
        <f t="shared" si="127"/>
        <v>0</v>
      </c>
      <c r="Q246" s="103">
        <f t="shared" si="128"/>
        <v>0</v>
      </c>
      <c r="R246" s="103">
        <f t="shared" si="129"/>
        <v>30</v>
      </c>
      <c r="S246" s="103">
        <f t="shared" si="130"/>
        <v>0</v>
      </c>
      <c r="T246" s="79"/>
      <c r="U246" s="103">
        <v>30</v>
      </c>
      <c r="V246" s="103">
        <v>5</v>
      </c>
      <c r="W246" s="105">
        <f t="shared" si="116"/>
        <v>52.142857142857146</v>
      </c>
      <c r="X246" s="92">
        <f t="shared" si="131"/>
        <v>0</v>
      </c>
      <c r="Y246" s="106">
        <f t="shared" si="117"/>
        <v>0</v>
      </c>
      <c r="Z246" s="103">
        <f t="shared" si="132"/>
        <v>0</v>
      </c>
      <c r="AA246" s="103">
        <f t="shared" si="133"/>
        <v>0</v>
      </c>
      <c r="AB246" s="103">
        <f t="shared" si="134"/>
        <v>22.142857142857146</v>
      </c>
      <c r="AC246" s="103">
        <f t="shared" si="135"/>
        <v>0</v>
      </c>
      <c r="AD246" s="103">
        <f t="shared" si="136"/>
        <v>0</v>
      </c>
      <c r="AE246" s="79"/>
      <c r="AF246" s="103">
        <f t="shared" si="137"/>
        <v>0</v>
      </c>
      <c r="AG246" s="103">
        <f t="shared" si="138"/>
        <v>0</v>
      </c>
      <c r="AH246" s="103">
        <f t="shared" si="139"/>
        <v>0</v>
      </c>
      <c r="AI246" s="103">
        <f t="shared" si="140"/>
        <v>0</v>
      </c>
      <c r="AJ246" s="103">
        <f t="shared" si="141"/>
        <v>30</v>
      </c>
      <c r="AK246" s="103">
        <f t="shared" si="142"/>
        <v>0</v>
      </c>
    </row>
    <row r="247" spans="1:37" s="119" customFormat="1">
      <c r="A247" s="116"/>
      <c r="B247" s="59"/>
      <c r="C247" s="103">
        <v>25</v>
      </c>
      <c r="D247" s="103">
        <v>4</v>
      </c>
      <c r="E247" s="105">
        <f t="shared" si="114"/>
        <v>82.428571428571431</v>
      </c>
      <c r="F247" s="92">
        <f t="shared" si="118"/>
        <v>0.35</v>
      </c>
      <c r="G247" s="106">
        <f t="shared" si="115"/>
        <v>28.849999999999998</v>
      </c>
      <c r="H247" s="103">
        <f t="shared" si="119"/>
        <v>0</v>
      </c>
      <c r="I247" s="103">
        <f t="shared" si="120"/>
        <v>0</v>
      </c>
      <c r="J247" s="103">
        <f t="shared" si="121"/>
        <v>31</v>
      </c>
      <c r="K247" s="103">
        <f t="shared" si="122"/>
        <v>0</v>
      </c>
      <c r="L247" s="103">
        <f t="shared" si="123"/>
        <v>0</v>
      </c>
      <c r="M247" s="103">
        <f t="shared" si="124"/>
        <v>0</v>
      </c>
      <c r="N247" s="103">
        <f t="shared" si="125"/>
        <v>0</v>
      </c>
      <c r="O247" s="103">
        <f t="shared" si="126"/>
        <v>0</v>
      </c>
      <c r="P247" s="103">
        <f t="shared" si="127"/>
        <v>0</v>
      </c>
      <c r="Q247" s="103">
        <f t="shared" si="128"/>
        <v>0</v>
      </c>
      <c r="R247" s="103">
        <f t="shared" si="129"/>
        <v>51.428571428571431</v>
      </c>
      <c r="S247" s="103">
        <f t="shared" si="130"/>
        <v>0</v>
      </c>
      <c r="T247" s="79"/>
      <c r="U247" s="103">
        <v>25</v>
      </c>
      <c r="V247" s="103">
        <v>4</v>
      </c>
      <c r="W247" s="105">
        <f t="shared" si="116"/>
        <v>82.428571428571431</v>
      </c>
      <c r="X247" s="92">
        <f t="shared" si="131"/>
        <v>0</v>
      </c>
      <c r="Y247" s="106">
        <f t="shared" si="117"/>
        <v>0</v>
      </c>
      <c r="Z247" s="103">
        <f t="shared" si="132"/>
        <v>0</v>
      </c>
      <c r="AA247" s="103">
        <f t="shared" si="133"/>
        <v>0</v>
      </c>
      <c r="AB247" s="103">
        <f t="shared" si="134"/>
        <v>31</v>
      </c>
      <c r="AC247" s="103">
        <f t="shared" si="135"/>
        <v>0</v>
      </c>
      <c r="AD247" s="103">
        <f t="shared" si="136"/>
        <v>0</v>
      </c>
      <c r="AE247" s="79"/>
      <c r="AF247" s="103">
        <f t="shared" si="137"/>
        <v>0</v>
      </c>
      <c r="AG247" s="103">
        <f t="shared" si="138"/>
        <v>0</v>
      </c>
      <c r="AH247" s="103">
        <f t="shared" si="139"/>
        <v>0</v>
      </c>
      <c r="AI247" s="103">
        <f t="shared" si="140"/>
        <v>0</v>
      </c>
      <c r="AJ247" s="103">
        <f t="shared" si="141"/>
        <v>51.428571428571431</v>
      </c>
      <c r="AK247" s="103">
        <f t="shared" si="142"/>
        <v>0</v>
      </c>
    </row>
    <row r="248" spans="1:37" s="119" customFormat="1">
      <c r="A248" s="116"/>
      <c r="B248" s="59"/>
      <c r="C248" s="103">
        <v>20</v>
      </c>
      <c r="D248" s="103">
        <v>3</v>
      </c>
      <c r="E248" s="105">
        <f t="shared" si="114"/>
        <v>60.285714285714292</v>
      </c>
      <c r="F248" s="92">
        <f t="shared" si="118"/>
        <v>0.29999999999999993</v>
      </c>
      <c r="G248" s="106">
        <f t="shared" si="115"/>
        <v>18.085714285714282</v>
      </c>
      <c r="H248" s="103">
        <f t="shared" si="119"/>
        <v>0</v>
      </c>
      <c r="I248" s="103">
        <f t="shared" si="120"/>
        <v>16</v>
      </c>
      <c r="J248" s="103">
        <f t="shared" si="121"/>
        <v>35.428571428571431</v>
      </c>
      <c r="K248" s="103">
        <f t="shared" si="122"/>
        <v>0</v>
      </c>
      <c r="L248" s="103">
        <f t="shared" si="123"/>
        <v>0</v>
      </c>
      <c r="M248" s="103">
        <f t="shared" si="124"/>
        <v>0</v>
      </c>
      <c r="N248" s="103">
        <f t="shared" si="125"/>
        <v>0</v>
      </c>
      <c r="O248" s="103">
        <f t="shared" si="126"/>
        <v>0</v>
      </c>
      <c r="P248" s="103">
        <f t="shared" si="127"/>
        <v>0</v>
      </c>
      <c r="Q248" s="103">
        <f t="shared" si="128"/>
        <v>0</v>
      </c>
      <c r="R248" s="103">
        <f t="shared" si="129"/>
        <v>0</v>
      </c>
      <c r="S248" s="103">
        <f t="shared" si="130"/>
        <v>8.8571428571428577</v>
      </c>
      <c r="T248" s="79"/>
      <c r="U248" s="103">
        <v>20</v>
      </c>
      <c r="V248" s="103">
        <v>3</v>
      </c>
      <c r="W248" s="105">
        <f t="shared" si="116"/>
        <v>60.285714285714292</v>
      </c>
      <c r="X248" s="92">
        <f t="shared" si="131"/>
        <v>0</v>
      </c>
      <c r="Y248" s="106">
        <f t="shared" si="117"/>
        <v>0</v>
      </c>
      <c r="Z248" s="103">
        <f t="shared" si="132"/>
        <v>0</v>
      </c>
      <c r="AA248" s="103">
        <f t="shared" si="133"/>
        <v>16</v>
      </c>
      <c r="AB248" s="103">
        <f t="shared" si="134"/>
        <v>35.428571428571431</v>
      </c>
      <c r="AC248" s="103">
        <f t="shared" si="135"/>
        <v>0</v>
      </c>
      <c r="AD248" s="103">
        <f t="shared" si="136"/>
        <v>0</v>
      </c>
      <c r="AE248" s="79"/>
      <c r="AF248" s="103">
        <f t="shared" si="137"/>
        <v>0</v>
      </c>
      <c r="AG248" s="103">
        <f t="shared" si="138"/>
        <v>0</v>
      </c>
      <c r="AH248" s="103">
        <f t="shared" si="139"/>
        <v>0</v>
      </c>
      <c r="AI248" s="103">
        <f t="shared" si="140"/>
        <v>0</v>
      </c>
      <c r="AJ248" s="103">
        <f t="shared" si="141"/>
        <v>0</v>
      </c>
      <c r="AK248" s="103">
        <f t="shared" si="142"/>
        <v>8.8571428571428577</v>
      </c>
    </row>
    <row r="249" spans="1:37" s="119" customFormat="1">
      <c r="A249" s="116"/>
      <c r="B249" s="59"/>
      <c r="C249" s="103">
        <v>15</v>
      </c>
      <c r="D249" s="103">
        <v>2</v>
      </c>
      <c r="E249" s="105">
        <f t="shared" si="114"/>
        <v>68.714285714285722</v>
      </c>
      <c r="F249" s="92">
        <f t="shared" si="118"/>
        <v>0.25</v>
      </c>
      <c r="G249" s="106">
        <f t="shared" si="115"/>
        <v>17.178571428571431</v>
      </c>
      <c r="H249" s="103">
        <f t="shared" si="119"/>
        <v>0</v>
      </c>
      <c r="I249" s="103">
        <f t="shared" si="120"/>
        <v>20</v>
      </c>
      <c r="J249" s="103">
        <f t="shared" si="121"/>
        <v>17.714285714285715</v>
      </c>
      <c r="K249" s="103">
        <f t="shared" si="122"/>
        <v>0</v>
      </c>
      <c r="L249" s="103">
        <f t="shared" si="123"/>
        <v>0</v>
      </c>
      <c r="M249" s="103">
        <f t="shared" si="124"/>
        <v>0</v>
      </c>
      <c r="N249" s="103">
        <f t="shared" si="125"/>
        <v>0</v>
      </c>
      <c r="O249" s="103">
        <f t="shared" si="126"/>
        <v>0</v>
      </c>
      <c r="P249" s="103">
        <f t="shared" si="127"/>
        <v>0</v>
      </c>
      <c r="Q249" s="103">
        <f t="shared" si="128"/>
        <v>0</v>
      </c>
      <c r="R249" s="103">
        <f t="shared" si="129"/>
        <v>0</v>
      </c>
      <c r="S249" s="103">
        <f t="shared" si="130"/>
        <v>31</v>
      </c>
      <c r="T249" s="79"/>
      <c r="U249" s="103">
        <v>15</v>
      </c>
      <c r="V249" s="103">
        <v>2</v>
      </c>
      <c r="W249" s="105">
        <f t="shared" si="116"/>
        <v>68.714285714285722</v>
      </c>
      <c r="X249" s="92">
        <f t="shared" si="131"/>
        <v>0</v>
      </c>
      <c r="Y249" s="106">
        <f t="shared" si="117"/>
        <v>0</v>
      </c>
      <c r="Z249" s="103">
        <f t="shared" si="132"/>
        <v>0</v>
      </c>
      <c r="AA249" s="103">
        <f t="shared" si="133"/>
        <v>20</v>
      </c>
      <c r="AB249" s="103">
        <f t="shared" si="134"/>
        <v>17.714285714285715</v>
      </c>
      <c r="AC249" s="103">
        <f t="shared" si="135"/>
        <v>0</v>
      </c>
      <c r="AD249" s="103">
        <f t="shared" si="136"/>
        <v>0</v>
      </c>
      <c r="AE249" s="79"/>
      <c r="AF249" s="103">
        <f t="shared" si="137"/>
        <v>0</v>
      </c>
      <c r="AG249" s="103">
        <f t="shared" si="138"/>
        <v>0</v>
      </c>
      <c r="AH249" s="103">
        <f t="shared" si="139"/>
        <v>0</v>
      </c>
      <c r="AI249" s="103">
        <f t="shared" si="140"/>
        <v>0</v>
      </c>
      <c r="AJ249" s="103">
        <f t="shared" si="141"/>
        <v>0</v>
      </c>
      <c r="AK249" s="103">
        <f t="shared" si="142"/>
        <v>31</v>
      </c>
    </row>
    <row r="250" spans="1:37" s="119" customFormat="1" ht="15.75" thickBot="1">
      <c r="A250" s="116"/>
      <c r="B250" s="59"/>
      <c r="C250" s="103">
        <v>10</v>
      </c>
      <c r="D250" s="103">
        <v>1</v>
      </c>
      <c r="E250" s="105">
        <f>SUM(H250:S250)</f>
        <v>117</v>
      </c>
      <c r="F250" s="92">
        <f t="shared" si="118"/>
        <v>0.2</v>
      </c>
      <c r="G250" s="106">
        <f>F250*E250</f>
        <v>23.400000000000002</v>
      </c>
      <c r="H250" s="103">
        <f t="shared" si="119"/>
        <v>26.571428571428573</v>
      </c>
      <c r="I250" s="103">
        <f t="shared" si="120"/>
        <v>24</v>
      </c>
      <c r="J250" s="103">
        <f t="shared" si="121"/>
        <v>0</v>
      </c>
      <c r="K250" s="103">
        <f t="shared" si="122"/>
        <v>0</v>
      </c>
      <c r="L250" s="103">
        <f t="shared" si="123"/>
        <v>0</v>
      </c>
      <c r="M250" s="103">
        <f t="shared" si="124"/>
        <v>0</v>
      </c>
      <c r="N250" s="103">
        <f t="shared" si="125"/>
        <v>0</v>
      </c>
      <c r="O250" s="103">
        <f t="shared" si="126"/>
        <v>0</v>
      </c>
      <c r="P250" s="103">
        <f t="shared" si="127"/>
        <v>0</v>
      </c>
      <c r="Q250" s="103">
        <f t="shared" si="128"/>
        <v>0</v>
      </c>
      <c r="R250" s="103">
        <f t="shared" si="129"/>
        <v>0</v>
      </c>
      <c r="S250" s="103">
        <f t="shared" si="130"/>
        <v>66.428571428571431</v>
      </c>
      <c r="T250" s="79"/>
      <c r="U250" s="103">
        <v>10</v>
      </c>
      <c r="V250" s="103">
        <v>1</v>
      </c>
      <c r="W250" s="105">
        <f>SUM(Z250:AK250)</f>
        <v>117</v>
      </c>
      <c r="X250" s="92">
        <f t="shared" si="131"/>
        <v>0</v>
      </c>
      <c r="Y250" s="106">
        <f>X250*W250</f>
        <v>0</v>
      </c>
      <c r="Z250" s="103">
        <f t="shared" si="132"/>
        <v>26.571428571428573</v>
      </c>
      <c r="AA250" s="103">
        <f t="shared" si="133"/>
        <v>24</v>
      </c>
      <c r="AB250" s="103">
        <f t="shared" si="134"/>
        <v>0</v>
      </c>
      <c r="AC250" s="103">
        <f t="shared" si="135"/>
        <v>0</v>
      </c>
      <c r="AD250" s="103">
        <f t="shared" si="136"/>
        <v>0</v>
      </c>
      <c r="AE250" s="79"/>
      <c r="AF250" s="103">
        <f t="shared" si="137"/>
        <v>0</v>
      </c>
      <c r="AG250" s="103">
        <f t="shared" si="138"/>
        <v>0</v>
      </c>
      <c r="AH250" s="103">
        <f t="shared" si="139"/>
        <v>0</v>
      </c>
      <c r="AI250" s="103">
        <f t="shared" si="140"/>
        <v>0</v>
      </c>
      <c r="AJ250" s="103">
        <f t="shared" si="141"/>
        <v>0</v>
      </c>
      <c r="AK250" s="103">
        <f t="shared" si="142"/>
        <v>66.428571428571431</v>
      </c>
    </row>
    <row r="251" spans="1:37" s="119" customFormat="1">
      <c r="A251" s="116"/>
      <c r="B251" s="59"/>
      <c r="C251" s="108" t="s">
        <v>94</v>
      </c>
      <c r="D251" s="109"/>
      <c r="E251" s="110">
        <f>SUM(E234:E250)</f>
        <v>1135.7142857142858</v>
      </c>
      <c r="F251" s="110" t="s">
        <v>95</v>
      </c>
      <c r="G251" s="111">
        <f t="shared" ref="G251:S251" si="143">SUM(G234:G250)</f>
        <v>604.80714285714294</v>
      </c>
      <c r="H251" s="110">
        <f t="shared" si="143"/>
        <v>26.571428571428573</v>
      </c>
      <c r="I251" s="110">
        <f t="shared" si="143"/>
        <v>60</v>
      </c>
      <c r="J251" s="110">
        <f t="shared" si="143"/>
        <v>106.28571428571431</v>
      </c>
      <c r="K251" s="110">
        <f t="shared" si="143"/>
        <v>102.85714285714286</v>
      </c>
      <c r="L251" s="110">
        <f t="shared" si="143"/>
        <v>106.28571428571431</v>
      </c>
      <c r="M251" s="110">
        <f t="shared" si="143"/>
        <v>102.85714285714286</v>
      </c>
      <c r="N251" s="110">
        <f t="shared" si="143"/>
        <v>106.28571428571429</v>
      </c>
      <c r="O251" s="110">
        <f t="shared" si="143"/>
        <v>106.28571428571431</v>
      </c>
      <c r="P251" s="110">
        <f t="shared" si="143"/>
        <v>102.85714285714286</v>
      </c>
      <c r="Q251" s="110">
        <f t="shared" si="143"/>
        <v>106.28571428571431</v>
      </c>
      <c r="R251" s="110">
        <f t="shared" si="143"/>
        <v>102.85714285714286</v>
      </c>
      <c r="S251" s="110">
        <f t="shared" si="143"/>
        <v>106.28571428571429</v>
      </c>
      <c r="T251" s="79"/>
      <c r="U251" s="108" t="s">
        <v>94</v>
      </c>
      <c r="V251" s="109"/>
      <c r="W251" s="110">
        <f>SUM(W234:W250)</f>
        <v>1032.8571428571429</v>
      </c>
      <c r="X251" s="110" t="s">
        <v>95</v>
      </c>
      <c r="Y251" s="111">
        <f t="shared" ref="Y251:AK251" si="144">SUM(Y234:Y250)</f>
        <v>242.05714285714291</v>
      </c>
      <c r="Z251" s="110">
        <f t="shared" si="144"/>
        <v>26.571428571428573</v>
      </c>
      <c r="AA251" s="110">
        <f t="shared" si="144"/>
        <v>60</v>
      </c>
      <c r="AB251" s="110">
        <f t="shared" si="144"/>
        <v>106.28571428571431</v>
      </c>
      <c r="AC251" s="110">
        <f t="shared" si="144"/>
        <v>102.85714285714286</v>
      </c>
      <c r="AD251" s="110">
        <f t="shared" si="144"/>
        <v>106.28571428571431</v>
      </c>
      <c r="AE251" s="79"/>
      <c r="AF251" s="110">
        <f t="shared" si="144"/>
        <v>106.28571428571429</v>
      </c>
      <c r="AG251" s="110">
        <f t="shared" si="144"/>
        <v>106.28571428571431</v>
      </c>
      <c r="AH251" s="110">
        <f t="shared" si="144"/>
        <v>102.85714285714286</v>
      </c>
      <c r="AI251" s="110">
        <f t="shared" si="144"/>
        <v>106.28571428571431</v>
      </c>
      <c r="AJ251" s="110">
        <f t="shared" si="144"/>
        <v>102.85714285714286</v>
      </c>
      <c r="AK251" s="110">
        <f t="shared" si="144"/>
        <v>106.28571428571429</v>
      </c>
    </row>
    <row r="252" spans="1:37" s="119" customFormat="1">
      <c r="A252" s="116"/>
      <c r="B252" s="5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row>
    <row r="253" spans="1:37" s="119" customFormat="1">
      <c r="A253" s="116"/>
      <c r="B253" s="59"/>
      <c r="C253" s="79" t="s">
        <v>99</v>
      </c>
      <c r="D253" s="79"/>
      <c r="E253" s="79"/>
      <c r="F253" s="79"/>
      <c r="G253" s="79"/>
      <c r="H253" s="79"/>
      <c r="I253" s="79"/>
      <c r="J253" s="79"/>
      <c r="K253" s="79"/>
      <c r="L253" s="79"/>
      <c r="M253" s="79"/>
      <c r="N253" s="79"/>
      <c r="O253" s="79"/>
      <c r="P253" s="79"/>
      <c r="Q253" s="79"/>
      <c r="R253" s="79"/>
      <c r="S253" s="79"/>
      <c r="T253" s="79"/>
      <c r="U253" s="79" t="s">
        <v>99</v>
      </c>
      <c r="V253" s="79"/>
      <c r="W253" s="79"/>
      <c r="X253" s="79"/>
      <c r="Y253" s="79"/>
      <c r="Z253" s="79"/>
      <c r="AA253" s="79"/>
      <c r="AB253" s="79"/>
      <c r="AC253" s="79"/>
      <c r="AD253" s="79"/>
      <c r="AE253" s="79"/>
      <c r="AF253" s="79"/>
      <c r="AG253" s="79"/>
      <c r="AH253" s="79"/>
      <c r="AI253" s="79"/>
      <c r="AJ253" s="79"/>
      <c r="AK253" s="79"/>
    </row>
    <row r="254" spans="1:37" s="119" customFormat="1">
      <c r="A254" s="116"/>
      <c r="B254" s="59"/>
      <c r="C254" s="103"/>
      <c r="D254" s="103" t="s">
        <v>49</v>
      </c>
      <c r="E254" s="103" t="s">
        <v>93</v>
      </c>
      <c r="F254" s="103" t="s">
        <v>50</v>
      </c>
      <c r="G254" s="104" t="s">
        <v>51</v>
      </c>
      <c r="H254" s="103" t="s">
        <v>73</v>
      </c>
      <c r="I254" s="103" t="s">
        <v>74</v>
      </c>
      <c r="J254" s="103" t="s">
        <v>75</v>
      </c>
      <c r="K254" s="103" t="s">
        <v>76</v>
      </c>
      <c r="L254" s="103" t="s">
        <v>77</v>
      </c>
      <c r="M254" s="103" t="s">
        <v>78</v>
      </c>
      <c r="N254" s="103" t="s">
        <v>79</v>
      </c>
      <c r="O254" s="103" t="s">
        <v>80</v>
      </c>
      <c r="P254" s="103" t="s">
        <v>81</v>
      </c>
      <c r="Q254" s="103" t="s">
        <v>82</v>
      </c>
      <c r="R254" s="103" t="s">
        <v>83</v>
      </c>
      <c r="S254" s="103" t="s">
        <v>84</v>
      </c>
      <c r="T254" s="79"/>
      <c r="U254" s="103"/>
      <c r="V254" s="103" t="s">
        <v>49</v>
      </c>
      <c r="W254" s="103" t="s">
        <v>93</v>
      </c>
      <c r="X254" s="103" t="s">
        <v>50</v>
      </c>
      <c r="Y254" s="104" t="s">
        <v>51</v>
      </c>
      <c r="Z254" s="103" t="s">
        <v>73</v>
      </c>
      <c r="AA254" s="103" t="s">
        <v>74</v>
      </c>
      <c r="AB254" s="103" t="s">
        <v>75</v>
      </c>
      <c r="AC254" s="103" t="s">
        <v>76</v>
      </c>
      <c r="AD254" s="103" t="s">
        <v>77</v>
      </c>
      <c r="AE254" s="79"/>
      <c r="AF254" s="103" t="s">
        <v>79</v>
      </c>
      <c r="AG254" s="103" t="s">
        <v>80</v>
      </c>
      <c r="AH254" s="103" t="s">
        <v>81</v>
      </c>
      <c r="AI254" s="103" t="s">
        <v>82</v>
      </c>
      <c r="AJ254" s="103" t="s">
        <v>83</v>
      </c>
      <c r="AK254" s="103" t="s">
        <v>84</v>
      </c>
    </row>
    <row r="255" spans="1:37" s="119" customFormat="1">
      <c r="A255" s="116"/>
      <c r="B255" s="59"/>
      <c r="C255" s="103">
        <v>90</v>
      </c>
      <c r="D255" s="103">
        <v>17</v>
      </c>
      <c r="E255" s="105">
        <f t="shared" ref="E255:E271" si="145">E234+E213+E192</f>
        <v>0</v>
      </c>
      <c r="F255" s="92">
        <f>F234</f>
        <v>1</v>
      </c>
      <c r="G255" s="106">
        <f t="shared" ref="G255:G270" si="146">F255*E255</f>
        <v>0</v>
      </c>
      <c r="H255" s="103">
        <f t="shared" ref="H255:H270" si="147">31*COUNTIF(Jan,$D255)</f>
        <v>0</v>
      </c>
      <c r="I255" s="103">
        <f t="shared" ref="I255:I270" si="148">28*COUNTIF(Feb,$D255)</f>
        <v>0</v>
      </c>
      <c r="J255" s="103">
        <f t="shared" ref="J255:J270" si="149">31*COUNTIF(Mar,$D255)</f>
        <v>0</v>
      </c>
      <c r="K255" s="103">
        <f t="shared" ref="K255:K270" si="150">30*COUNTIF(Apr,$D255)</f>
        <v>0</v>
      </c>
      <c r="L255" s="103">
        <f t="shared" ref="L255:L270" si="151">31*COUNTIF(May,$D255)</f>
        <v>0</v>
      </c>
      <c r="M255" s="103">
        <f t="shared" ref="M255:M270" si="152">30*COUNTIF(Jun,$D255)</f>
        <v>0</v>
      </c>
      <c r="N255" s="103">
        <f t="shared" ref="N255:N270" si="153">31*COUNTIF(Jul,$D255)</f>
        <v>0</v>
      </c>
      <c r="O255" s="103">
        <f t="shared" ref="O255:O270" si="154">31*COUNTIF(Aug,$D255)</f>
        <v>0</v>
      </c>
      <c r="P255" s="103">
        <f t="shared" ref="P255:P270" si="155">30*COUNTIF(Sep,$D255)</f>
        <v>0</v>
      </c>
      <c r="Q255" s="103">
        <f t="shared" ref="Q255:Q270" si="156">31*COUNTIF(Oct,$D255)</f>
        <v>0</v>
      </c>
      <c r="R255" s="103">
        <f t="shared" ref="R255:R270" si="157">30*COUNTIF(Nov,$D255)</f>
        <v>0</v>
      </c>
      <c r="S255" s="103">
        <f t="shared" ref="S255:S270" si="158">31*COUNTIF(Dec,$D255)</f>
        <v>0</v>
      </c>
      <c r="T255" s="79"/>
      <c r="U255" s="103">
        <v>90</v>
      </c>
      <c r="V255" s="103">
        <v>17</v>
      </c>
      <c r="W255" s="105">
        <f t="shared" ref="W255:W271" si="159">W234+W213+W192</f>
        <v>0</v>
      </c>
      <c r="X255" s="92">
        <f>X234</f>
        <v>1</v>
      </c>
      <c r="Y255" s="106">
        <f t="shared" ref="Y255:Y270" si="160">X255*W255</f>
        <v>0</v>
      </c>
      <c r="Z255" s="103">
        <f t="shared" ref="Z255:Z270" si="161">31*COUNTIF(Jan,$D255)</f>
        <v>0</v>
      </c>
      <c r="AA255" s="103">
        <f t="shared" ref="AA255:AA270" si="162">28*COUNTIF(Feb,$D255)</f>
        <v>0</v>
      </c>
      <c r="AB255" s="103">
        <f t="shared" ref="AB255:AB270" si="163">31*COUNTIF(Mar,$D255)</f>
        <v>0</v>
      </c>
      <c r="AC255" s="103">
        <f t="shared" ref="AC255:AC270" si="164">30*COUNTIF(Apr,$D255)</f>
        <v>0</v>
      </c>
      <c r="AD255" s="103">
        <f t="shared" ref="AD255:AD270" si="165">31*COUNTIF(May,$D255)</f>
        <v>0</v>
      </c>
      <c r="AE255" s="79"/>
      <c r="AF255" s="103">
        <f t="shared" ref="AF255:AF270" si="166">31*COUNTIF(Jul,$D255)</f>
        <v>0</v>
      </c>
      <c r="AG255" s="103">
        <f t="shared" ref="AG255:AG270" si="167">31*COUNTIF(Aug,$D255)</f>
        <v>0</v>
      </c>
      <c r="AH255" s="103">
        <f t="shared" ref="AH255:AH270" si="168">30*COUNTIF(Sep,$D255)</f>
        <v>0</v>
      </c>
      <c r="AI255" s="103">
        <f t="shared" ref="AI255:AI270" si="169">31*COUNTIF(Oct,$D255)</f>
        <v>0</v>
      </c>
      <c r="AJ255" s="103">
        <f t="shared" ref="AJ255:AJ270" si="170">30*COUNTIF(Nov,$D255)</f>
        <v>0</v>
      </c>
      <c r="AK255" s="103">
        <f t="shared" ref="AK255:AK270" si="171">31*COUNTIF(Dec,$D255)</f>
        <v>0</v>
      </c>
    </row>
    <row r="256" spans="1:37" s="119" customFormat="1">
      <c r="A256" s="116"/>
      <c r="B256" s="59"/>
      <c r="C256" s="103">
        <v>85</v>
      </c>
      <c r="D256" s="103">
        <v>16</v>
      </c>
      <c r="E256" s="105">
        <f t="shared" si="145"/>
        <v>0</v>
      </c>
      <c r="F256" s="92">
        <f t="shared" ref="F256:F271" si="172">F235</f>
        <v>0.95</v>
      </c>
      <c r="G256" s="106">
        <f t="shared" si="146"/>
        <v>0</v>
      </c>
      <c r="H256" s="103">
        <f t="shared" si="147"/>
        <v>0</v>
      </c>
      <c r="I256" s="103">
        <f t="shared" si="148"/>
        <v>0</v>
      </c>
      <c r="J256" s="103">
        <f t="shared" si="149"/>
        <v>0</v>
      </c>
      <c r="K256" s="103">
        <f t="shared" si="150"/>
        <v>0</v>
      </c>
      <c r="L256" s="103">
        <f t="shared" si="151"/>
        <v>0</v>
      </c>
      <c r="M256" s="103">
        <f t="shared" si="152"/>
        <v>0</v>
      </c>
      <c r="N256" s="103">
        <f t="shared" si="153"/>
        <v>0</v>
      </c>
      <c r="O256" s="103">
        <f t="shared" si="154"/>
        <v>0</v>
      </c>
      <c r="P256" s="103">
        <f t="shared" si="155"/>
        <v>0</v>
      </c>
      <c r="Q256" s="103">
        <f t="shared" si="156"/>
        <v>0</v>
      </c>
      <c r="R256" s="103">
        <f t="shared" si="157"/>
        <v>0</v>
      </c>
      <c r="S256" s="103">
        <f t="shared" si="158"/>
        <v>0</v>
      </c>
      <c r="T256" s="79"/>
      <c r="U256" s="103">
        <v>85</v>
      </c>
      <c r="V256" s="103">
        <v>16</v>
      </c>
      <c r="W256" s="105">
        <f t="shared" si="159"/>
        <v>0</v>
      </c>
      <c r="X256" s="92">
        <f t="shared" ref="X256:X271" si="173">X235</f>
        <v>0.95</v>
      </c>
      <c r="Y256" s="106">
        <f t="shared" si="160"/>
        <v>0</v>
      </c>
      <c r="Z256" s="103">
        <f t="shared" si="161"/>
        <v>0</v>
      </c>
      <c r="AA256" s="103">
        <f t="shared" si="162"/>
        <v>0</v>
      </c>
      <c r="AB256" s="103">
        <f t="shared" si="163"/>
        <v>0</v>
      </c>
      <c r="AC256" s="103">
        <f t="shared" si="164"/>
        <v>0</v>
      </c>
      <c r="AD256" s="103">
        <f t="shared" si="165"/>
        <v>0</v>
      </c>
      <c r="AE256" s="79"/>
      <c r="AF256" s="103">
        <f t="shared" si="166"/>
        <v>0</v>
      </c>
      <c r="AG256" s="103">
        <f t="shared" si="167"/>
        <v>0</v>
      </c>
      <c r="AH256" s="103">
        <f t="shared" si="168"/>
        <v>0</v>
      </c>
      <c r="AI256" s="103">
        <f t="shared" si="169"/>
        <v>0</v>
      </c>
      <c r="AJ256" s="103">
        <f t="shared" si="170"/>
        <v>0</v>
      </c>
      <c r="AK256" s="103">
        <f t="shared" si="171"/>
        <v>0</v>
      </c>
    </row>
    <row r="257" spans="1:37" s="119" customFormat="1">
      <c r="A257" s="116"/>
      <c r="B257" s="59"/>
      <c r="C257" s="103">
        <v>80</v>
      </c>
      <c r="D257" s="103">
        <v>15</v>
      </c>
      <c r="E257" s="105">
        <f t="shared" si="145"/>
        <v>0</v>
      </c>
      <c r="F257" s="92">
        <f t="shared" si="172"/>
        <v>0.9</v>
      </c>
      <c r="G257" s="106">
        <f t="shared" si="146"/>
        <v>0</v>
      </c>
      <c r="H257" s="103">
        <f t="shared" si="147"/>
        <v>0</v>
      </c>
      <c r="I257" s="103">
        <f t="shared" si="148"/>
        <v>0</v>
      </c>
      <c r="J257" s="103">
        <f t="shared" si="149"/>
        <v>0</v>
      </c>
      <c r="K257" s="103">
        <f t="shared" si="150"/>
        <v>0</v>
      </c>
      <c r="L257" s="103">
        <f t="shared" si="151"/>
        <v>0</v>
      </c>
      <c r="M257" s="103">
        <f t="shared" si="152"/>
        <v>0</v>
      </c>
      <c r="N257" s="103">
        <f t="shared" si="153"/>
        <v>0</v>
      </c>
      <c r="O257" s="103">
        <f t="shared" si="154"/>
        <v>0</v>
      </c>
      <c r="P257" s="103">
        <f t="shared" si="155"/>
        <v>0</v>
      </c>
      <c r="Q257" s="103">
        <f t="shared" si="156"/>
        <v>0</v>
      </c>
      <c r="R257" s="103">
        <f t="shared" si="157"/>
        <v>0</v>
      </c>
      <c r="S257" s="103">
        <f t="shared" si="158"/>
        <v>0</v>
      </c>
      <c r="T257" s="79"/>
      <c r="U257" s="103">
        <v>80</v>
      </c>
      <c r="V257" s="103">
        <v>15</v>
      </c>
      <c r="W257" s="105">
        <f t="shared" si="159"/>
        <v>0</v>
      </c>
      <c r="X257" s="92">
        <f t="shared" si="173"/>
        <v>0.9</v>
      </c>
      <c r="Y257" s="106">
        <f t="shared" si="160"/>
        <v>0</v>
      </c>
      <c r="Z257" s="103">
        <f t="shared" si="161"/>
        <v>0</v>
      </c>
      <c r="AA257" s="103">
        <f t="shared" si="162"/>
        <v>0</v>
      </c>
      <c r="AB257" s="103">
        <f t="shared" si="163"/>
        <v>0</v>
      </c>
      <c r="AC257" s="103">
        <f t="shared" si="164"/>
        <v>0</v>
      </c>
      <c r="AD257" s="103">
        <f t="shared" si="165"/>
        <v>0</v>
      </c>
      <c r="AE257" s="79"/>
      <c r="AF257" s="103">
        <f t="shared" si="166"/>
        <v>0</v>
      </c>
      <c r="AG257" s="103">
        <f t="shared" si="167"/>
        <v>0</v>
      </c>
      <c r="AH257" s="103">
        <f t="shared" si="168"/>
        <v>0</v>
      </c>
      <c r="AI257" s="103">
        <f t="shared" si="169"/>
        <v>0</v>
      </c>
      <c r="AJ257" s="103">
        <f t="shared" si="170"/>
        <v>0</v>
      </c>
      <c r="AK257" s="103">
        <f t="shared" si="171"/>
        <v>0</v>
      </c>
    </row>
    <row r="258" spans="1:37" s="119" customFormat="1">
      <c r="A258" s="116"/>
      <c r="B258" s="59"/>
      <c r="C258" s="103">
        <v>75</v>
      </c>
      <c r="D258" s="103">
        <v>14</v>
      </c>
      <c r="E258" s="105">
        <f t="shared" si="145"/>
        <v>372</v>
      </c>
      <c r="F258" s="92">
        <f t="shared" si="172"/>
        <v>0.85</v>
      </c>
      <c r="G258" s="106">
        <f t="shared" si="146"/>
        <v>316.2</v>
      </c>
      <c r="H258" s="103">
        <f t="shared" si="147"/>
        <v>0</v>
      </c>
      <c r="I258" s="103">
        <f t="shared" si="148"/>
        <v>0</v>
      </c>
      <c r="J258" s="103">
        <f t="shared" si="149"/>
        <v>0</v>
      </c>
      <c r="K258" s="103">
        <f t="shared" si="150"/>
        <v>0</v>
      </c>
      <c r="L258" s="103">
        <f t="shared" si="151"/>
        <v>0</v>
      </c>
      <c r="M258" s="103">
        <f t="shared" si="152"/>
        <v>0</v>
      </c>
      <c r="N258" s="103">
        <f t="shared" si="153"/>
        <v>217</v>
      </c>
      <c r="O258" s="103">
        <f t="shared" si="154"/>
        <v>155</v>
      </c>
      <c r="P258" s="103">
        <f t="shared" si="155"/>
        <v>0</v>
      </c>
      <c r="Q258" s="103">
        <f t="shared" si="156"/>
        <v>0</v>
      </c>
      <c r="R258" s="103">
        <f t="shared" si="157"/>
        <v>0</v>
      </c>
      <c r="S258" s="103">
        <f t="shared" si="158"/>
        <v>0</v>
      </c>
      <c r="T258" s="79"/>
      <c r="U258" s="103">
        <v>75</v>
      </c>
      <c r="V258" s="103">
        <v>14</v>
      </c>
      <c r="W258" s="105">
        <f t="shared" si="159"/>
        <v>372</v>
      </c>
      <c r="X258" s="92">
        <f t="shared" si="173"/>
        <v>0.85</v>
      </c>
      <c r="Y258" s="106">
        <f t="shared" si="160"/>
        <v>316.2</v>
      </c>
      <c r="Z258" s="103">
        <f t="shared" si="161"/>
        <v>0</v>
      </c>
      <c r="AA258" s="103">
        <f t="shared" si="162"/>
        <v>0</v>
      </c>
      <c r="AB258" s="103">
        <f t="shared" si="163"/>
        <v>0</v>
      </c>
      <c r="AC258" s="103">
        <f t="shared" si="164"/>
        <v>0</v>
      </c>
      <c r="AD258" s="103">
        <f t="shared" si="165"/>
        <v>0</v>
      </c>
      <c r="AE258" s="79"/>
      <c r="AF258" s="103">
        <f t="shared" si="166"/>
        <v>217</v>
      </c>
      <c r="AG258" s="103">
        <f t="shared" si="167"/>
        <v>155</v>
      </c>
      <c r="AH258" s="103">
        <f t="shared" si="168"/>
        <v>0</v>
      </c>
      <c r="AI258" s="103">
        <f t="shared" si="169"/>
        <v>0</v>
      </c>
      <c r="AJ258" s="103">
        <f t="shared" si="170"/>
        <v>0</v>
      </c>
      <c r="AK258" s="103">
        <f t="shared" si="171"/>
        <v>0</v>
      </c>
    </row>
    <row r="259" spans="1:37" s="119" customFormat="1">
      <c r="A259" s="116"/>
      <c r="B259" s="59"/>
      <c r="C259" s="103">
        <v>70</v>
      </c>
      <c r="D259" s="103">
        <v>13</v>
      </c>
      <c r="E259" s="105">
        <f t="shared" si="145"/>
        <v>520</v>
      </c>
      <c r="F259" s="92">
        <f t="shared" si="172"/>
        <v>0.8</v>
      </c>
      <c r="G259" s="106">
        <f t="shared" si="146"/>
        <v>416</v>
      </c>
      <c r="H259" s="103">
        <f t="shared" si="147"/>
        <v>0</v>
      </c>
      <c r="I259" s="103">
        <f t="shared" si="148"/>
        <v>0</v>
      </c>
      <c r="J259" s="103">
        <f t="shared" si="149"/>
        <v>0</v>
      </c>
      <c r="K259" s="103">
        <f t="shared" si="150"/>
        <v>0</v>
      </c>
      <c r="L259" s="103">
        <f t="shared" si="151"/>
        <v>0</v>
      </c>
      <c r="M259" s="103">
        <f t="shared" si="152"/>
        <v>210</v>
      </c>
      <c r="N259" s="103">
        <f t="shared" si="153"/>
        <v>124</v>
      </c>
      <c r="O259" s="103">
        <f t="shared" si="154"/>
        <v>186</v>
      </c>
      <c r="P259" s="103">
        <f t="shared" si="155"/>
        <v>0</v>
      </c>
      <c r="Q259" s="103">
        <f t="shared" si="156"/>
        <v>0</v>
      </c>
      <c r="R259" s="103">
        <f t="shared" si="157"/>
        <v>0</v>
      </c>
      <c r="S259" s="103">
        <f t="shared" si="158"/>
        <v>0</v>
      </c>
      <c r="T259" s="79"/>
      <c r="U259" s="103">
        <v>70</v>
      </c>
      <c r="V259" s="103">
        <v>13</v>
      </c>
      <c r="W259" s="105">
        <f t="shared" si="159"/>
        <v>310</v>
      </c>
      <c r="X259" s="92">
        <f t="shared" si="173"/>
        <v>0.8</v>
      </c>
      <c r="Y259" s="106">
        <f t="shared" si="160"/>
        <v>248</v>
      </c>
      <c r="Z259" s="103">
        <f t="shared" si="161"/>
        <v>0</v>
      </c>
      <c r="AA259" s="103">
        <f t="shared" si="162"/>
        <v>0</v>
      </c>
      <c r="AB259" s="103">
        <f t="shared" si="163"/>
        <v>0</v>
      </c>
      <c r="AC259" s="103">
        <f t="shared" si="164"/>
        <v>0</v>
      </c>
      <c r="AD259" s="103">
        <f t="shared" si="165"/>
        <v>0</v>
      </c>
      <c r="AE259" s="79"/>
      <c r="AF259" s="103">
        <f t="shared" si="166"/>
        <v>124</v>
      </c>
      <c r="AG259" s="103">
        <f t="shared" si="167"/>
        <v>186</v>
      </c>
      <c r="AH259" s="103">
        <f t="shared" si="168"/>
        <v>0</v>
      </c>
      <c r="AI259" s="103">
        <f t="shared" si="169"/>
        <v>0</v>
      </c>
      <c r="AJ259" s="103">
        <f t="shared" si="170"/>
        <v>0</v>
      </c>
      <c r="AK259" s="103">
        <f t="shared" si="171"/>
        <v>0</v>
      </c>
    </row>
    <row r="260" spans="1:37" s="119" customFormat="1">
      <c r="A260" s="116"/>
      <c r="B260" s="59"/>
      <c r="C260" s="103">
        <v>65</v>
      </c>
      <c r="D260" s="103">
        <v>12</v>
      </c>
      <c r="E260" s="105">
        <f t="shared" si="145"/>
        <v>795</v>
      </c>
      <c r="F260" s="92">
        <f t="shared" si="172"/>
        <v>0.75</v>
      </c>
      <c r="G260" s="106">
        <f t="shared" si="146"/>
        <v>596.25</v>
      </c>
      <c r="H260" s="103">
        <f t="shared" si="147"/>
        <v>0</v>
      </c>
      <c r="I260" s="103">
        <f t="shared" si="148"/>
        <v>0</v>
      </c>
      <c r="J260" s="103">
        <f t="shared" si="149"/>
        <v>0</v>
      </c>
      <c r="K260" s="103">
        <f t="shared" si="150"/>
        <v>0</v>
      </c>
      <c r="L260" s="103">
        <f t="shared" si="151"/>
        <v>155</v>
      </c>
      <c r="M260" s="103">
        <f t="shared" si="152"/>
        <v>150</v>
      </c>
      <c r="N260" s="103">
        <f t="shared" si="153"/>
        <v>186</v>
      </c>
      <c r="O260" s="103">
        <f t="shared" si="154"/>
        <v>124</v>
      </c>
      <c r="P260" s="103">
        <f t="shared" si="155"/>
        <v>180</v>
      </c>
      <c r="Q260" s="103">
        <f t="shared" si="156"/>
        <v>0</v>
      </c>
      <c r="R260" s="103">
        <f t="shared" si="157"/>
        <v>0</v>
      </c>
      <c r="S260" s="103">
        <f t="shared" si="158"/>
        <v>0</v>
      </c>
      <c r="T260" s="79"/>
      <c r="U260" s="103">
        <v>65</v>
      </c>
      <c r="V260" s="103">
        <v>12</v>
      </c>
      <c r="W260" s="105">
        <f t="shared" si="159"/>
        <v>645</v>
      </c>
      <c r="X260" s="92">
        <f t="shared" si="173"/>
        <v>0.75</v>
      </c>
      <c r="Y260" s="106">
        <f t="shared" si="160"/>
        <v>483.75</v>
      </c>
      <c r="Z260" s="103">
        <f t="shared" si="161"/>
        <v>0</v>
      </c>
      <c r="AA260" s="103">
        <f t="shared" si="162"/>
        <v>0</v>
      </c>
      <c r="AB260" s="103">
        <f t="shared" si="163"/>
        <v>0</v>
      </c>
      <c r="AC260" s="103">
        <f t="shared" si="164"/>
        <v>0</v>
      </c>
      <c r="AD260" s="103">
        <f t="shared" si="165"/>
        <v>155</v>
      </c>
      <c r="AE260" s="79"/>
      <c r="AF260" s="103">
        <f t="shared" si="166"/>
        <v>186</v>
      </c>
      <c r="AG260" s="103">
        <f t="shared" si="167"/>
        <v>124</v>
      </c>
      <c r="AH260" s="103">
        <f t="shared" si="168"/>
        <v>180</v>
      </c>
      <c r="AI260" s="103">
        <f t="shared" si="169"/>
        <v>0</v>
      </c>
      <c r="AJ260" s="103">
        <f t="shared" si="170"/>
        <v>0</v>
      </c>
      <c r="AK260" s="103">
        <f t="shared" si="171"/>
        <v>0</v>
      </c>
    </row>
    <row r="261" spans="1:37" s="119" customFormat="1">
      <c r="A261" s="116"/>
      <c r="B261" s="59"/>
      <c r="C261" s="103">
        <v>60</v>
      </c>
      <c r="D261" s="103">
        <v>11</v>
      </c>
      <c r="E261" s="105">
        <f t="shared" si="145"/>
        <v>797</v>
      </c>
      <c r="F261" s="92">
        <f t="shared" si="172"/>
        <v>0.7</v>
      </c>
      <c r="G261" s="106">
        <f t="shared" si="146"/>
        <v>557.9</v>
      </c>
      <c r="H261" s="103">
        <f t="shared" si="147"/>
        <v>0</v>
      </c>
      <c r="I261" s="103">
        <f t="shared" si="148"/>
        <v>0</v>
      </c>
      <c r="J261" s="103">
        <f t="shared" si="149"/>
        <v>0</v>
      </c>
      <c r="K261" s="103">
        <f t="shared" si="150"/>
        <v>0</v>
      </c>
      <c r="L261" s="103">
        <f t="shared" si="151"/>
        <v>155</v>
      </c>
      <c r="M261" s="103">
        <f t="shared" si="152"/>
        <v>150</v>
      </c>
      <c r="N261" s="103">
        <f t="shared" si="153"/>
        <v>217</v>
      </c>
      <c r="O261" s="103">
        <f t="shared" si="154"/>
        <v>155</v>
      </c>
      <c r="P261" s="103">
        <f t="shared" si="155"/>
        <v>120</v>
      </c>
      <c r="Q261" s="103">
        <f t="shared" si="156"/>
        <v>0</v>
      </c>
      <c r="R261" s="103">
        <f t="shared" si="157"/>
        <v>0</v>
      </c>
      <c r="S261" s="103">
        <f t="shared" si="158"/>
        <v>0</v>
      </c>
      <c r="T261" s="79"/>
      <c r="U261" s="103">
        <v>60</v>
      </c>
      <c r="V261" s="103">
        <v>11</v>
      </c>
      <c r="W261" s="105">
        <f t="shared" si="159"/>
        <v>647</v>
      </c>
      <c r="X261" s="92">
        <f t="shared" si="173"/>
        <v>0.7</v>
      </c>
      <c r="Y261" s="106">
        <f t="shared" si="160"/>
        <v>452.9</v>
      </c>
      <c r="Z261" s="103">
        <f t="shared" si="161"/>
        <v>0</v>
      </c>
      <c r="AA261" s="103">
        <f t="shared" si="162"/>
        <v>0</v>
      </c>
      <c r="AB261" s="103">
        <f t="shared" si="163"/>
        <v>0</v>
      </c>
      <c r="AC261" s="103">
        <f t="shared" si="164"/>
        <v>0</v>
      </c>
      <c r="AD261" s="103">
        <f t="shared" si="165"/>
        <v>155</v>
      </c>
      <c r="AE261" s="79"/>
      <c r="AF261" s="103">
        <f t="shared" si="166"/>
        <v>217</v>
      </c>
      <c r="AG261" s="103">
        <f t="shared" si="167"/>
        <v>155</v>
      </c>
      <c r="AH261" s="103">
        <f t="shared" si="168"/>
        <v>120</v>
      </c>
      <c r="AI261" s="103">
        <f t="shared" si="169"/>
        <v>0</v>
      </c>
      <c r="AJ261" s="103">
        <f t="shared" si="170"/>
        <v>0</v>
      </c>
      <c r="AK261" s="103">
        <f t="shared" si="171"/>
        <v>0</v>
      </c>
    </row>
    <row r="262" spans="1:37" s="119" customFormat="1">
      <c r="A262" s="116"/>
      <c r="B262" s="59"/>
      <c r="C262" s="103">
        <v>55</v>
      </c>
      <c r="D262" s="103">
        <v>10</v>
      </c>
      <c r="E262" s="105">
        <f t="shared" si="145"/>
        <v>763</v>
      </c>
      <c r="F262" s="92">
        <f t="shared" si="172"/>
        <v>0.64999999999999991</v>
      </c>
      <c r="G262" s="106">
        <f t="shared" si="146"/>
        <v>495.94999999999993</v>
      </c>
      <c r="H262" s="103">
        <f t="shared" si="147"/>
        <v>0</v>
      </c>
      <c r="I262" s="103">
        <f t="shared" si="148"/>
        <v>0</v>
      </c>
      <c r="J262" s="103">
        <f t="shared" si="149"/>
        <v>0</v>
      </c>
      <c r="K262" s="103">
        <f t="shared" si="150"/>
        <v>0</v>
      </c>
      <c r="L262" s="103">
        <f t="shared" si="151"/>
        <v>155</v>
      </c>
      <c r="M262" s="103">
        <f t="shared" si="152"/>
        <v>210</v>
      </c>
      <c r="N262" s="103">
        <f t="shared" si="153"/>
        <v>0</v>
      </c>
      <c r="O262" s="103">
        <f t="shared" si="154"/>
        <v>124</v>
      </c>
      <c r="P262" s="103">
        <f t="shared" si="155"/>
        <v>150</v>
      </c>
      <c r="Q262" s="103">
        <f t="shared" si="156"/>
        <v>124</v>
      </c>
      <c r="R262" s="103">
        <f t="shared" si="157"/>
        <v>0</v>
      </c>
      <c r="S262" s="103">
        <f t="shared" si="158"/>
        <v>0</v>
      </c>
      <c r="T262" s="79"/>
      <c r="U262" s="103">
        <v>55</v>
      </c>
      <c r="V262" s="103">
        <v>10</v>
      </c>
      <c r="W262" s="105">
        <f t="shared" si="159"/>
        <v>553</v>
      </c>
      <c r="X262" s="92">
        <f t="shared" si="173"/>
        <v>0.35</v>
      </c>
      <c r="Y262" s="106">
        <f t="shared" si="160"/>
        <v>193.54999999999998</v>
      </c>
      <c r="Z262" s="103">
        <f t="shared" si="161"/>
        <v>0</v>
      </c>
      <c r="AA262" s="103">
        <f t="shared" si="162"/>
        <v>0</v>
      </c>
      <c r="AB262" s="103">
        <f t="shared" si="163"/>
        <v>0</v>
      </c>
      <c r="AC262" s="103">
        <f t="shared" si="164"/>
        <v>0</v>
      </c>
      <c r="AD262" s="103">
        <f t="shared" si="165"/>
        <v>155</v>
      </c>
      <c r="AE262" s="79"/>
      <c r="AF262" s="103">
        <f t="shared" si="166"/>
        <v>0</v>
      </c>
      <c r="AG262" s="103">
        <f t="shared" si="167"/>
        <v>124</v>
      </c>
      <c r="AH262" s="103">
        <f t="shared" si="168"/>
        <v>150</v>
      </c>
      <c r="AI262" s="103">
        <f t="shared" si="169"/>
        <v>124</v>
      </c>
      <c r="AJ262" s="103">
        <f t="shared" si="170"/>
        <v>0</v>
      </c>
      <c r="AK262" s="103">
        <f t="shared" si="171"/>
        <v>0</v>
      </c>
    </row>
    <row r="263" spans="1:37" s="119" customFormat="1">
      <c r="A263" s="116"/>
      <c r="B263" s="59"/>
      <c r="C263" s="103">
        <v>50</v>
      </c>
      <c r="D263" s="103">
        <v>9</v>
      </c>
      <c r="E263" s="105">
        <f t="shared" si="145"/>
        <v>790</v>
      </c>
      <c r="F263" s="92">
        <f t="shared" si="172"/>
        <v>0.6</v>
      </c>
      <c r="G263" s="106">
        <f t="shared" si="146"/>
        <v>474</v>
      </c>
      <c r="H263" s="103">
        <f t="shared" si="147"/>
        <v>0</v>
      </c>
      <c r="I263" s="103">
        <f t="shared" si="148"/>
        <v>0</v>
      </c>
      <c r="J263" s="103">
        <f t="shared" si="149"/>
        <v>0</v>
      </c>
      <c r="K263" s="103">
        <f t="shared" si="150"/>
        <v>210</v>
      </c>
      <c r="L263" s="103">
        <f t="shared" si="151"/>
        <v>155</v>
      </c>
      <c r="M263" s="103">
        <f t="shared" si="152"/>
        <v>0</v>
      </c>
      <c r="N263" s="103">
        <f t="shared" si="153"/>
        <v>0</v>
      </c>
      <c r="O263" s="103">
        <f t="shared" si="154"/>
        <v>0</v>
      </c>
      <c r="P263" s="103">
        <f t="shared" si="155"/>
        <v>270</v>
      </c>
      <c r="Q263" s="103">
        <f t="shared" si="156"/>
        <v>155</v>
      </c>
      <c r="R263" s="103">
        <f t="shared" si="157"/>
        <v>0</v>
      </c>
      <c r="S263" s="103">
        <f t="shared" si="158"/>
        <v>0</v>
      </c>
      <c r="T263" s="79"/>
      <c r="U263" s="103">
        <v>50</v>
      </c>
      <c r="V263" s="103">
        <v>9</v>
      </c>
      <c r="W263" s="105">
        <f t="shared" si="159"/>
        <v>790</v>
      </c>
      <c r="X263" s="92">
        <f t="shared" si="173"/>
        <v>0</v>
      </c>
      <c r="Y263" s="106">
        <f t="shared" si="160"/>
        <v>0</v>
      </c>
      <c r="Z263" s="103">
        <f t="shared" si="161"/>
        <v>0</v>
      </c>
      <c r="AA263" s="103">
        <f t="shared" si="162"/>
        <v>0</v>
      </c>
      <c r="AB263" s="103">
        <f t="shared" si="163"/>
        <v>0</v>
      </c>
      <c r="AC263" s="103">
        <f t="shared" si="164"/>
        <v>210</v>
      </c>
      <c r="AD263" s="103">
        <f t="shared" si="165"/>
        <v>155</v>
      </c>
      <c r="AE263" s="79"/>
      <c r="AF263" s="103">
        <f t="shared" si="166"/>
        <v>0</v>
      </c>
      <c r="AG263" s="103">
        <f t="shared" si="167"/>
        <v>0</v>
      </c>
      <c r="AH263" s="103">
        <f t="shared" si="168"/>
        <v>270</v>
      </c>
      <c r="AI263" s="103">
        <f t="shared" si="169"/>
        <v>155</v>
      </c>
      <c r="AJ263" s="103">
        <f t="shared" si="170"/>
        <v>0</v>
      </c>
      <c r="AK263" s="103">
        <f t="shared" si="171"/>
        <v>0</v>
      </c>
    </row>
    <row r="264" spans="1:37" s="119" customFormat="1">
      <c r="A264" s="116"/>
      <c r="B264" s="59"/>
      <c r="C264" s="103">
        <v>45</v>
      </c>
      <c r="D264" s="103">
        <v>8</v>
      </c>
      <c r="E264" s="105">
        <f t="shared" si="145"/>
        <v>399</v>
      </c>
      <c r="F264" s="92">
        <f t="shared" si="172"/>
        <v>0.55000000000000004</v>
      </c>
      <c r="G264" s="106">
        <f t="shared" si="146"/>
        <v>219.45000000000002</v>
      </c>
      <c r="H264" s="103">
        <f t="shared" si="147"/>
        <v>0</v>
      </c>
      <c r="I264" s="103">
        <f t="shared" si="148"/>
        <v>0</v>
      </c>
      <c r="J264" s="103">
        <f t="shared" si="149"/>
        <v>0</v>
      </c>
      <c r="K264" s="103">
        <f t="shared" si="150"/>
        <v>120</v>
      </c>
      <c r="L264" s="103">
        <f t="shared" si="151"/>
        <v>124</v>
      </c>
      <c r="M264" s="103">
        <f t="shared" si="152"/>
        <v>0</v>
      </c>
      <c r="N264" s="103">
        <f t="shared" si="153"/>
        <v>0</v>
      </c>
      <c r="O264" s="103">
        <f t="shared" si="154"/>
        <v>0</v>
      </c>
      <c r="P264" s="103">
        <f t="shared" si="155"/>
        <v>0</v>
      </c>
      <c r="Q264" s="103">
        <f t="shared" si="156"/>
        <v>155</v>
      </c>
      <c r="R264" s="103">
        <f t="shared" si="157"/>
        <v>0</v>
      </c>
      <c r="S264" s="103">
        <f t="shared" si="158"/>
        <v>0</v>
      </c>
      <c r="T264" s="79"/>
      <c r="U264" s="103">
        <v>45</v>
      </c>
      <c r="V264" s="103">
        <v>8</v>
      </c>
      <c r="W264" s="105">
        <f t="shared" si="159"/>
        <v>399</v>
      </c>
      <c r="X264" s="92">
        <f t="shared" si="173"/>
        <v>0</v>
      </c>
      <c r="Y264" s="106">
        <f t="shared" si="160"/>
        <v>0</v>
      </c>
      <c r="Z264" s="103">
        <f t="shared" si="161"/>
        <v>0</v>
      </c>
      <c r="AA264" s="103">
        <f t="shared" si="162"/>
        <v>0</v>
      </c>
      <c r="AB264" s="103">
        <f t="shared" si="163"/>
        <v>0</v>
      </c>
      <c r="AC264" s="103">
        <f t="shared" si="164"/>
        <v>120</v>
      </c>
      <c r="AD264" s="103">
        <f t="shared" si="165"/>
        <v>124</v>
      </c>
      <c r="AE264" s="79"/>
      <c r="AF264" s="103">
        <f t="shared" si="166"/>
        <v>0</v>
      </c>
      <c r="AG264" s="103">
        <f t="shared" si="167"/>
        <v>0</v>
      </c>
      <c r="AH264" s="103">
        <f t="shared" si="168"/>
        <v>0</v>
      </c>
      <c r="AI264" s="103">
        <f t="shared" si="169"/>
        <v>155</v>
      </c>
      <c r="AJ264" s="103">
        <f t="shared" si="170"/>
        <v>0</v>
      </c>
      <c r="AK264" s="103">
        <f t="shared" si="171"/>
        <v>0</v>
      </c>
    </row>
    <row r="265" spans="1:37" s="119" customFormat="1">
      <c r="A265" s="116"/>
      <c r="B265" s="59"/>
      <c r="C265" s="103">
        <v>40</v>
      </c>
      <c r="D265" s="103">
        <v>7</v>
      </c>
      <c r="E265" s="105">
        <f t="shared" si="145"/>
        <v>336</v>
      </c>
      <c r="F265" s="92">
        <f t="shared" si="172"/>
        <v>0.5</v>
      </c>
      <c r="G265" s="106">
        <f t="shared" si="146"/>
        <v>168</v>
      </c>
      <c r="H265" s="103">
        <f t="shared" si="147"/>
        <v>0</v>
      </c>
      <c r="I265" s="103">
        <f t="shared" si="148"/>
        <v>0</v>
      </c>
      <c r="J265" s="103">
        <f t="shared" si="149"/>
        <v>0</v>
      </c>
      <c r="K265" s="103">
        <f t="shared" si="150"/>
        <v>150</v>
      </c>
      <c r="L265" s="103">
        <f t="shared" si="151"/>
        <v>0</v>
      </c>
      <c r="M265" s="103">
        <f t="shared" si="152"/>
        <v>0</v>
      </c>
      <c r="N265" s="103">
        <f t="shared" si="153"/>
        <v>0</v>
      </c>
      <c r="O265" s="103">
        <f t="shared" si="154"/>
        <v>0</v>
      </c>
      <c r="P265" s="103">
        <f t="shared" si="155"/>
        <v>0</v>
      </c>
      <c r="Q265" s="103">
        <f t="shared" si="156"/>
        <v>186</v>
      </c>
      <c r="R265" s="103">
        <f t="shared" si="157"/>
        <v>0</v>
      </c>
      <c r="S265" s="103">
        <f t="shared" si="158"/>
        <v>0</v>
      </c>
      <c r="T265" s="79"/>
      <c r="U265" s="103">
        <v>40</v>
      </c>
      <c r="V265" s="103">
        <v>7</v>
      </c>
      <c r="W265" s="105">
        <f t="shared" si="159"/>
        <v>336</v>
      </c>
      <c r="X265" s="92">
        <f t="shared" si="173"/>
        <v>0</v>
      </c>
      <c r="Y265" s="106">
        <f t="shared" si="160"/>
        <v>0</v>
      </c>
      <c r="Z265" s="103">
        <f t="shared" si="161"/>
        <v>0</v>
      </c>
      <c r="AA265" s="103">
        <f t="shared" si="162"/>
        <v>0</v>
      </c>
      <c r="AB265" s="103">
        <f t="shared" si="163"/>
        <v>0</v>
      </c>
      <c r="AC265" s="103">
        <f t="shared" si="164"/>
        <v>150</v>
      </c>
      <c r="AD265" s="103">
        <f t="shared" si="165"/>
        <v>0</v>
      </c>
      <c r="AE265" s="79"/>
      <c r="AF265" s="103">
        <f t="shared" si="166"/>
        <v>0</v>
      </c>
      <c r="AG265" s="103">
        <f t="shared" si="167"/>
        <v>0</v>
      </c>
      <c r="AH265" s="103">
        <f t="shared" si="168"/>
        <v>0</v>
      </c>
      <c r="AI265" s="103">
        <f t="shared" si="169"/>
        <v>186</v>
      </c>
      <c r="AJ265" s="103">
        <f t="shared" si="170"/>
        <v>0</v>
      </c>
      <c r="AK265" s="103">
        <f t="shared" si="171"/>
        <v>0</v>
      </c>
    </row>
    <row r="266" spans="1:37" s="119" customFormat="1">
      <c r="A266" s="116"/>
      <c r="B266" s="59"/>
      <c r="C266" s="103">
        <v>35</v>
      </c>
      <c r="D266" s="103">
        <v>6</v>
      </c>
      <c r="E266" s="105">
        <f t="shared" si="145"/>
        <v>514</v>
      </c>
      <c r="F266" s="92">
        <f t="shared" si="172"/>
        <v>0.44999999999999996</v>
      </c>
      <c r="G266" s="106">
        <f t="shared" si="146"/>
        <v>231.29999999999998</v>
      </c>
      <c r="H266" s="103">
        <f t="shared" si="147"/>
        <v>0</v>
      </c>
      <c r="I266" s="103">
        <f t="shared" si="148"/>
        <v>0</v>
      </c>
      <c r="J266" s="103">
        <f t="shared" si="149"/>
        <v>0</v>
      </c>
      <c r="K266" s="103">
        <f t="shared" si="150"/>
        <v>240</v>
      </c>
      <c r="L266" s="103">
        <f t="shared" si="151"/>
        <v>0</v>
      </c>
      <c r="M266" s="103">
        <f t="shared" si="152"/>
        <v>0</v>
      </c>
      <c r="N266" s="103">
        <f t="shared" si="153"/>
        <v>0</v>
      </c>
      <c r="O266" s="103">
        <f t="shared" si="154"/>
        <v>0</v>
      </c>
      <c r="P266" s="103">
        <f t="shared" si="155"/>
        <v>0</v>
      </c>
      <c r="Q266" s="103">
        <f t="shared" si="156"/>
        <v>124</v>
      </c>
      <c r="R266" s="103">
        <f t="shared" si="157"/>
        <v>150</v>
      </c>
      <c r="S266" s="103">
        <f t="shared" si="158"/>
        <v>0</v>
      </c>
      <c r="T266" s="79"/>
      <c r="U266" s="103">
        <v>35</v>
      </c>
      <c r="V266" s="103">
        <v>6</v>
      </c>
      <c r="W266" s="105">
        <f t="shared" si="159"/>
        <v>514</v>
      </c>
      <c r="X266" s="92">
        <f t="shared" si="173"/>
        <v>0</v>
      </c>
      <c r="Y266" s="106">
        <f t="shared" si="160"/>
        <v>0</v>
      </c>
      <c r="Z266" s="103">
        <f t="shared" si="161"/>
        <v>0</v>
      </c>
      <c r="AA266" s="103">
        <f t="shared" si="162"/>
        <v>0</v>
      </c>
      <c r="AB266" s="103">
        <f t="shared" si="163"/>
        <v>0</v>
      </c>
      <c r="AC266" s="103">
        <f t="shared" si="164"/>
        <v>240</v>
      </c>
      <c r="AD266" s="103">
        <f t="shared" si="165"/>
        <v>0</v>
      </c>
      <c r="AE266" s="79"/>
      <c r="AF266" s="103">
        <f t="shared" si="166"/>
        <v>0</v>
      </c>
      <c r="AG266" s="103">
        <f t="shared" si="167"/>
        <v>0</v>
      </c>
      <c r="AH266" s="103">
        <f t="shared" si="168"/>
        <v>0</v>
      </c>
      <c r="AI266" s="103">
        <f t="shared" si="169"/>
        <v>124</v>
      </c>
      <c r="AJ266" s="103">
        <f t="shared" si="170"/>
        <v>150</v>
      </c>
      <c r="AK266" s="103">
        <f t="shared" si="171"/>
        <v>0</v>
      </c>
    </row>
    <row r="267" spans="1:37" s="119" customFormat="1">
      <c r="A267" s="116"/>
      <c r="B267" s="59"/>
      <c r="C267" s="103">
        <v>30</v>
      </c>
      <c r="D267" s="103">
        <v>5</v>
      </c>
      <c r="E267" s="105">
        <f t="shared" si="145"/>
        <v>365</v>
      </c>
      <c r="F267" s="92">
        <f t="shared" si="172"/>
        <v>0.39999999999999991</v>
      </c>
      <c r="G267" s="106">
        <f t="shared" si="146"/>
        <v>145.99999999999997</v>
      </c>
      <c r="H267" s="103">
        <f t="shared" si="147"/>
        <v>0</v>
      </c>
      <c r="I267" s="103">
        <f t="shared" si="148"/>
        <v>0</v>
      </c>
      <c r="J267" s="103">
        <f t="shared" si="149"/>
        <v>155</v>
      </c>
      <c r="K267" s="103">
        <f t="shared" si="150"/>
        <v>0</v>
      </c>
      <c r="L267" s="103">
        <f t="shared" si="151"/>
        <v>0</v>
      </c>
      <c r="M267" s="103">
        <f t="shared" si="152"/>
        <v>0</v>
      </c>
      <c r="N267" s="103">
        <f t="shared" si="153"/>
        <v>0</v>
      </c>
      <c r="O267" s="103">
        <f t="shared" si="154"/>
        <v>0</v>
      </c>
      <c r="P267" s="103">
        <f t="shared" si="155"/>
        <v>0</v>
      </c>
      <c r="Q267" s="103">
        <f t="shared" si="156"/>
        <v>0</v>
      </c>
      <c r="R267" s="103">
        <f t="shared" si="157"/>
        <v>210</v>
      </c>
      <c r="S267" s="103">
        <f t="shared" si="158"/>
        <v>0</v>
      </c>
      <c r="T267" s="79"/>
      <c r="U267" s="103">
        <v>30</v>
      </c>
      <c r="V267" s="103">
        <v>5</v>
      </c>
      <c r="W267" s="105">
        <f t="shared" si="159"/>
        <v>365</v>
      </c>
      <c r="X267" s="92">
        <f t="shared" si="173"/>
        <v>0</v>
      </c>
      <c r="Y267" s="106">
        <f t="shared" si="160"/>
        <v>0</v>
      </c>
      <c r="Z267" s="103">
        <f t="shared" si="161"/>
        <v>0</v>
      </c>
      <c r="AA267" s="103">
        <f t="shared" si="162"/>
        <v>0</v>
      </c>
      <c r="AB267" s="103">
        <f t="shared" si="163"/>
        <v>155</v>
      </c>
      <c r="AC267" s="103">
        <f t="shared" si="164"/>
        <v>0</v>
      </c>
      <c r="AD267" s="103">
        <f t="shared" si="165"/>
        <v>0</v>
      </c>
      <c r="AE267" s="79"/>
      <c r="AF267" s="103">
        <f t="shared" si="166"/>
        <v>0</v>
      </c>
      <c r="AG267" s="103">
        <f t="shared" si="167"/>
        <v>0</v>
      </c>
      <c r="AH267" s="103">
        <f t="shared" si="168"/>
        <v>0</v>
      </c>
      <c r="AI267" s="103">
        <f t="shared" si="169"/>
        <v>0</v>
      </c>
      <c r="AJ267" s="103">
        <f t="shared" si="170"/>
        <v>210</v>
      </c>
      <c r="AK267" s="103">
        <f t="shared" si="171"/>
        <v>0</v>
      </c>
    </row>
    <row r="268" spans="1:37" s="119" customFormat="1">
      <c r="A268" s="116"/>
      <c r="B268" s="59"/>
      <c r="C268" s="103">
        <v>25</v>
      </c>
      <c r="D268" s="103">
        <v>4</v>
      </c>
      <c r="E268" s="105">
        <f t="shared" si="145"/>
        <v>577</v>
      </c>
      <c r="F268" s="92">
        <f t="shared" si="172"/>
        <v>0.35</v>
      </c>
      <c r="G268" s="106">
        <f t="shared" si="146"/>
        <v>201.95</v>
      </c>
      <c r="H268" s="103">
        <f t="shared" si="147"/>
        <v>0</v>
      </c>
      <c r="I268" s="103">
        <f t="shared" si="148"/>
        <v>0</v>
      </c>
      <c r="J268" s="103">
        <f t="shared" si="149"/>
        <v>217</v>
      </c>
      <c r="K268" s="103">
        <f t="shared" si="150"/>
        <v>0</v>
      </c>
      <c r="L268" s="103">
        <f t="shared" si="151"/>
        <v>0</v>
      </c>
      <c r="M268" s="103">
        <f t="shared" si="152"/>
        <v>0</v>
      </c>
      <c r="N268" s="103">
        <f t="shared" si="153"/>
        <v>0</v>
      </c>
      <c r="O268" s="103">
        <f t="shared" si="154"/>
        <v>0</v>
      </c>
      <c r="P268" s="103">
        <f t="shared" si="155"/>
        <v>0</v>
      </c>
      <c r="Q268" s="103">
        <f t="shared" si="156"/>
        <v>0</v>
      </c>
      <c r="R268" s="103">
        <f t="shared" si="157"/>
        <v>360</v>
      </c>
      <c r="S268" s="103">
        <f t="shared" si="158"/>
        <v>0</v>
      </c>
      <c r="T268" s="79"/>
      <c r="U268" s="103">
        <v>25</v>
      </c>
      <c r="V268" s="103">
        <v>4</v>
      </c>
      <c r="W268" s="105">
        <f t="shared" si="159"/>
        <v>577</v>
      </c>
      <c r="X268" s="92">
        <f t="shared" si="173"/>
        <v>0</v>
      </c>
      <c r="Y268" s="106">
        <f t="shared" si="160"/>
        <v>0</v>
      </c>
      <c r="Z268" s="103">
        <f t="shared" si="161"/>
        <v>0</v>
      </c>
      <c r="AA268" s="103">
        <f t="shared" si="162"/>
        <v>0</v>
      </c>
      <c r="AB268" s="103">
        <f t="shared" si="163"/>
        <v>217</v>
      </c>
      <c r="AC268" s="103">
        <f t="shared" si="164"/>
        <v>0</v>
      </c>
      <c r="AD268" s="103">
        <f t="shared" si="165"/>
        <v>0</v>
      </c>
      <c r="AE268" s="79"/>
      <c r="AF268" s="103">
        <f t="shared" si="166"/>
        <v>0</v>
      </c>
      <c r="AG268" s="103">
        <f t="shared" si="167"/>
        <v>0</v>
      </c>
      <c r="AH268" s="103">
        <f t="shared" si="168"/>
        <v>0</v>
      </c>
      <c r="AI268" s="103">
        <f t="shared" si="169"/>
        <v>0</v>
      </c>
      <c r="AJ268" s="103">
        <f t="shared" si="170"/>
        <v>360</v>
      </c>
      <c r="AK268" s="103">
        <f t="shared" si="171"/>
        <v>0</v>
      </c>
    </row>
    <row r="269" spans="1:37" s="119" customFormat="1">
      <c r="A269" s="116"/>
      <c r="B269" s="59"/>
      <c r="C269" s="103">
        <v>20</v>
      </c>
      <c r="D269" s="103">
        <v>3</v>
      </c>
      <c r="E269" s="105">
        <f t="shared" si="145"/>
        <v>422</v>
      </c>
      <c r="F269" s="92">
        <f t="shared" si="172"/>
        <v>0.29999999999999993</v>
      </c>
      <c r="G269" s="106">
        <f t="shared" si="146"/>
        <v>126.59999999999997</v>
      </c>
      <c r="H269" s="103">
        <f t="shared" si="147"/>
        <v>0</v>
      </c>
      <c r="I269" s="103">
        <f t="shared" si="148"/>
        <v>112</v>
      </c>
      <c r="J269" s="103">
        <f t="shared" si="149"/>
        <v>248</v>
      </c>
      <c r="K269" s="103">
        <f t="shared" si="150"/>
        <v>0</v>
      </c>
      <c r="L269" s="103">
        <f t="shared" si="151"/>
        <v>0</v>
      </c>
      <c r="M269" s="103">
        <f t="shared" si="152"/>
        <v>0</v>
      </c>
      <c r="N269" s="103">
        <f t="shared" si="153"/>
        <v>0</v>
      </c>
      <c r="O269" s="103">
        <f t="shared" si="154"/>
        <v>0</v>
      </c>
      <c r="P269" s="103">
        <f t="shared" si="155"/>
        <v>0</v>
      </c>
      <c r="Q269" s="103">
        <f t="shared" si="156"/>
        <v>0</v>
      </c>
      <c r="R269" s="103">
        <f t="shared" si="157"/>
        <v>0</v>
      </c>
      <c r="S269" s="103">
        <f t="shared" si="158"/>
        <v>62</v>
      </c>
      <c r="T269" s="79"/>
      <c r="U269" s="103">
        <v>20</v>
      </c>
      <c r="V269" s="103">
        <v>3</v>
      </c>
      <c r="W269" s="105">
        <f t="shared" si="159"/>
        <v>422</v>
      </c>
      <c r="X269" s="92">
        <f t="shared" si="173"/>
        <v>0</v>
      </c>
      <c r="Y269" s="106">
        <f t="shared" si="160"/>
        <v>0</v>
      </c>
      <c r="Z269" s="103">
        <f t="shared" si="161"/>
        <v>0</v>
      </c>
      <c r="AA269" s="103">
        <f t="shared" si="162"/>
        <v>112</v>
      </c>
      <c r="AB269" s="103">
        <f t="shared" si="163"/>
        <v>248</v>
      </c>
      <c r="AC269" s="103">
        <f t="shared" si="164"/>
        <v>0</v>
      </c>
      <c r="AD269" s="103">
        <f t="shared" si="165"/>
        <v>0</v>
      </c>
      <c r="AE269" s="79"/>
      <c r="AF269" s="103">
        <f t="shared" si="166"/>
        <v>0</v>
      </c>
      <c r="AG269" s="103">
        <f t="shared" si="167"/>
        <v>0</v>
      </c>
      <c r="AH269" s="103">
        <f t="shared" si="168"/>
        <v>0</v>
      </c>
      <c r="AI269" s="103">
        <f t="shared" si="169"/>
        <v>0</v>
      </c>
      <c r="AJ269" s="103">
        <f t="shared" si="170"/>
        <v>0</v>
      </c>
      <c r="AK269" s="103">
        <f t="shared" si="171"/>
        <v>62</v>
      </c>
    </row>
    <row r="270" spans="1:37" s="119" customFormat="1">
      <c r="A270" s="116"/>
      <c r="B270" s="59"/>
      <c r="C270" s="103">
        <v>15</v>
      </c>
      <c r="D270" s="103">
        <v>2</v>
      </c>
      <c r="E270" s="105">
        <f t="shared" si="145"/>
        <v>481</v>
      </c>
      <c r="F270" s="92">
        <f t="shared" si="172"/>
        <v>0.25</v>
      </c>
      <c r="G270" s="106">
        <f t="shared" si="146"/>
        <v>120.25</v>
      </c>
      <c r="H270" s="103">
        <f t="shared" si="147"/>
        <v>0</v>
      </c>
      <c r="I270" s="103">
        <f t="shared" si="148"/>
        <v>140</v>
      </c>
      <c r="J270" s="103">
        <f t="shared" si="149"/>
        <v>124</v>
      </c>
      <c r="K270" s="103">
        <f t="shared" si="150"/>
        <v>0</v>
      </c>
      <c r="L270" s="103">
        <f t="shared" si="151"/>
        <v>0</v>
      </c>
      <c r="M270" s="103">
        <f t="shared" si="152"/>
        <v>0</v>
      </c>
      <c r="N270" s="103">
        <f t="shared" si="153"/>
        <v>0</v>
      </c>
      <c r="O270" s="103">
        <f t="shared" si="154"/>
        <v>0</v>
      </c>
      <c r="P270" s="103">
        <f t="shared" si="155"/>
        <v>0</v>
      </c>
      <c r="Q270" s="103">
        <f t="shared" si="156"/>
        <v>0</v>
      </c>
      <c r="R270" s="103">
        <f t="shared" si="157"/>
        <v>0</v>
      </c>
      <c r="S270" s="103">
        <f t="shared" si="158"/>
        <v>217</v>
      </c>
      <c r="T270" s="79"/>
      <c r="U270" s="103">
        <v>15</v>
      </c>
      <c r="V270" s="103">
        <v>2</v>
      </c>
      <c r="W270" s="105">
        <f t="shared" si="159"/>
        <v>481</v>
      </c>
      <c r="X270" s="92">
        <f t="shared" si="173"/>
        <v>0</v>
      </c>
      <c r="Y270" s="106">
        <f t="shared" si="160"/>
        <v>0</v>
      </c>
      <c r="Z270" s="103">
        <f t="shared" si="161"/>
        <v>0</v>
      </c>
      <c r="AA270" s="103">
        <f t="shared" si="162"/>
        <v>140</v>
      </c>
      <c r="AB270" s="103">
        <f t="shared" si="163"/>
        <v>124</v>
      </c>
      <c r="AC270" s="103">
        <f t="shared" si="164"/>
        <v>0</v>
      </c>
      <c r="AD270" s="103">
        <f t="shared" si="165"/>
        <v>0</v>
      </c>
      <c r="AE270" s="79"/>
      <c r="AF270" s="103">
        <f t="shared" si="166"/>
        <v>0</v>
      </c>
      <c r="AG270" s="103">
        <f t="shared" si="167"/>
        <v>0</v>
      </c>
      <c r="AH270" s="103">
        <f t="shared" si="168"/>
        <v>0</v>
      </c>
      <c r="AI270" s="103">
        <f t="shared" si="169"/>
        <v>0</v>
      </c>
      <c r="AJ270" s="103">
        <f t="shared" si="170"/>
        <v>0</v>
      </c>
      <c r="AK270" s="103">
        <f t="shared" si="171"/>
        <v>217</v>
      </c>
    </row>
    <row r="271" spans="1:37" s="119" customFormat="1" ht="15.75" thickBot="1">
      <c r="A271" s="116"/>
      <c r="B271" s="59"/>
      <c r="C271" s="103">
        <v>10</v>
      </c>
      <c r="D271" s="103">
        <v>1</v>
      </c>
      <c r="E271" s="105">
        <f t="shared" si="145"/>
        <v>819</v>
      </c>
      <c r="F271" s="92">
        <f t="shared" si="172"/>
        <v>0.2</v>
      </c>
      <c r="G271" s="106">
        <f>F271*E271</f>
        <v>163.80000000000001</v>
      </c>
      <c r="H271" s="103">
        <f>31*COUNTIF(Jan,$D271)</f>
        <v>186</v>
      </c>
      <c r="I271" s="103">
        <f>28*COUNTIF(Feb,$D271)</f>
        <v>168</v>
      </c>
      <c r="J271" s="103">
        <f>31*COUNTIF(Mar,$D271)</f>
        <v>0</v>
      </c>
      <c r="K271" s="103">
        <f>30*COUNTIF(Apr,$D271)</f>
        <v>0</v>
      </c>
      <c r="L271" s="103">
        <f>31*COUNTIF(May,$D271)</f>
        <v>0</v>
      </c>
      <c r="M271" s="103">
        <f>30*COUNTIF(Jun,$D271)</f>
        <v>0</v>
      </c>
      <c r="N271" s="103">
        <f>31*COUNTIF(Jul,$D271)</f>
        <v>0</v>
      </c>
      <c r="O271" s="103">
        <f>31*COUNTIF(Aug,$D271)</f>
        <v>0</v>
      </c>
      <c r="P271" s="103">
        <f>30*COUNTIF(Sep,$D271)</f>
        <v>0</v>
      </c>
      <c r="Q271" s="103">
        <f>31*COUNTIF(Oct,$D271)</f>
        <v>0</v>
      </c>
      <c r="R271" s="103">
        <f>30*COUNTIF(Nov,$D271)</f>
        <v>0</v>
      </c>
      <c r="S271" s="103">
        <f>31*COUNTIF(Dec,$D271)</f>
        <v>465</v>
      </c>
      <c r="T271" s="79"/>
      <c r="U271" s="103">
        <v>10</v>
      </c>
      <c r="V271" s="103">
        <v>1</v>
      </c>
      <c r="W271" s="105">
        <f t="shared" si="159"/>
        <v>819</v>
      </c>
      <c r="X271" s="92">
        <f t="shared" si="173"/>
        <v>0</v>
      </c>
      <c r="Y271" s="106">
        <f>X271*W271</f>
        <v>0</v>
      </c>
      <c r="Z271" s="103">
        <f>31*COUNTIF(Jan,$D271)</f>
        <v>186</v>
      </c>
      <c r="AA271" s="103">
        <f>28*COUNTIF(Feb,$D271)</f>
        <v>168</v>
      </c>
      <c r="AB271" s="103">
        <f>31*COUNTIF(Mar,$D271)</f>
        <v>0</v>
      </c>
      <c r="AC271" s="103">
        <f>30*COUNTIF(Apr,$D271)</f>
        <v>0</v>
      </c>
      <c r="AD271" s="103">
        <f>31*COUNTIF(May,$D271)</f>
        <v>0</v>
      </c>
      <c r="AE271" s="79"/>
      <c r="AF271" s="103">
        <f>31*COUNTIF(Jul,$D271)</f>
        <v>0</v>
      </c>
      <c r="AG271" s="103">
        <f>31*COUNTIF(Aug,$D271)</f>
        <v>0</v>
      </c>
      <c r="AH271" s="103">
        <f>30*COUNTIF(Sep,$D271)</f>
        <v>0</v>
      </c>
      <c r="AI271" s="103">
        <f>31*COUNTIF(Oct,$D271)</f>
        <v>0</v>
      </c>
      <c r="AJ271" s="103">
        <f>30*COUNTIF(Nov,$D271)</f>
        <v>0</v>
      </c>
      <c r="AK271" s="103">
        <f>31*COUNTIF(Dec,$D271)</f>
        <v>465</v>
      </c>
    </row>
    <row r="272" spans="1:37" s="119" customFormat="1">
      <c r="A272" s="116"/>
      <c r="B272" s="59"/>
      <c r="C272" s="108" t="s">
        <v>94</v>
      </c>
      <c r="D272" s="109"/>
      <c r="E272" s="110">
        <f>SUM(E255:E271)</f>
        <v>7950</v>
      </c>
      <c r="F272" s="110" t="s">
        <v>95</v>
      </c>
      <c r="G272" s="111">
        <f t="shared" ref="G272" si="174">SUM(G255:G271)</f>
        <v>4233.6499999999996</v>
      </c>
      <c r="H272" s="110">
        <f t="shared" ref="H272:S272" si="175">SUM(H255:H271)</f>
        <v>186</v>
      </c>
      <c r="I272" s="110">
        <f t="shared" si="175"/>
        <v>420</v>
      </c>
      <c r="J272" s="110">
        <f t="shared" si="175"/>
        <v>744</v>
      </c>
      <c r="K272" s="110">
        <f t="shared" si="175"/>
        <v>720</v>
      </c>
      <c r="L272" s="110">
        <f t="shared" si="175"/>
        <v>744</v>
      </c>
      <c r="M272" s="110">
        <f t="shared" si="175"/>
        <v>720</v>
      </c>
      <c r="N272" s="110">
        <f t="shared" si="175"/>
        <v>744</v>
      </c>
      <c r="O272" s="110">
        <f t="shared" si="175"/>
        <v>744</v>
      </c>
      <c r="P272" s="110">
        <f t="shared" si="175"/>
        <v>720</v>
      </c>
      <c r="Q272" s="110">
        <f t="shared" si="175"/>
        <v>744</v>
      </c>
      <c r="R272" s="110">
        <f t="shared" si="175"/>
        <v>720</v>
      </c>
      <c r="S272" s="110">
        <f t="shared" si="175"/>
        <v>744</v>
      </c>
      <c r="T272" s="79"/>
      <c r="U272" s="108" t="s">
        <v>94</v>
      </c>
      <c r="V272" s="109"/>
      <c r="W272" s="110">
        <f>SUM(W255:W271)</f>
        <v>7230</v>
      </c>
      <c r="X272" s="110" t="s">
        <v>95</v>
      </c>
      <c r="Y272" s="111">
        <f t="shared" ref="Y272:AK272" si="176">SUM(Y255:Y271)</f>
        <v>1694.3999999999999</v>
      </c>
      <c r="Z272" s="110">
        <f t="shared" si="176"/>
        <v>186</v>
      </c>
      <c r="AA272" s="110">
        <f t="shared" si="176"/>
        <v>420</v>
      </c>
      <c r="AB272" s="110">
        <f t="shared" si="176"/>
        <v>744</v>
      </c>
      <c r="AC272" s="110">
        <f t="shared" si="176"/>
        <v>720</v>
      </c>
      <c r="AD272" s="110">
        <f t="shared" si="176"/>
        <v>744</v>
      </c>
      <c r="AE272" s="79"/>
      <c r="AF272" s="110">
        <f t="shared" si="176"/>
        <v>744</v>
      </c>
      <c r="AG272" s="110">
        <f t="shared" si="176"/>
        <v>744</v>
      </c>
      <c r="AH272" s="110">
        <f t="shared" si="176"/>
        <v>720</v>
      </c>
      <c r="AI272" s="110">
        <f t="shared" si="176"/>
        <v>744</v>
      </c>
      <c r="AJ272" s="110">
        <f t="shared" si="176"/>
        <v>720</v>
      </c>
      <c r="AK272" s="110">
        <f t="shared" si="176"/>
        <v>744</v>
      </c>
    </row>
    <row r="273" spans="1:38" s="119" customFormat="1">
      <c r="A273" s="116"/>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8"/>
      <c r="AF273" s="117"/>
      <c r="AG273" s="117"/>
      <c r="AH273" s="117"/>
      <c r="AI273" s="117"/>
      <c r="AJ273" s="117"/>
      <c r="AK273" s="117"/>
      <c r="AL273" s="117"/>
    </row>
    <row r="274" spans="1:38" s="119" customFormat="1">
      <c r="A274" s="116"/>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8"/>
      <c r="AF274" s="117"/>
      <c r="AG274" s="117"/>
      <c r="AH274" s="117"/>
      <c r="AI274" s="117"/>
      <c r="AJ274" s="117"/>
      <c r="AK274" s="117"/>
      <c r="AL274" s="117"/>
    </row>
  </sheetData>
  <sheetProtection selectLockedCells="1"/>
  <mergeCells count="5">
    <mergeCell ref="AE1:AE3"/>
    <mergeCell ref="H41:N41"/>
    <mergeCell ref="B1:B3"/>
    <mergeCell ref="C1:AD3"/>
    <mergeCell ref="C4:K6"/>
  </mergeCells>
  <printOptions gridLinesSet="0"/>
  <pageMargins left="0.75" right="0.75" top="0.92" bottom="0.6" header="0.47" footer="0.34"/>
  <pageSetup scale="79" orientation="landscape" horizontalDpi="300" verticalDpi="300" r:id="rId1"/>
  <headerFooter alignWithMargins="0">
    <oddHeader>&amp;L&amp;"Century Schoolbook,Regular"&amp;14CHICAGO, ILLINOIS,
EQUIVALENT FULL LOAD HOUR ANALYSIS</oddHeader>
    <oddFooter>&amp;L&amp;"Arial,Italic"Weather Data Source: NOAA 50 Year Average</oddFooter>
  </headerFooter>
  <ignoredErrors>
    <ignoredError sqref="A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0</xdr:colOff>
                    <xdr:row>9</xdr:row>
                    <xdr:rowOff>0</xdr:rowOff>
                  </from>
                  <to>
                    <xdr:col>3</xdr:col>
                    <xdr:colOff>304800</xdr:colOff>
                    <xdr:row>9</xdr:row>
                    <xdr:rowOff>209550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0</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5</xdr:col>
                    <xdr:colOff>0</xdr:colOff>
                    <xdr:row>9</xdr:row>
                    <xdr:rowOff>0</xdr:rowOff>
                  </from>
                  <to>
                    <xdr:col>5</xdr:col>
                    <xdr:colOff>295275</xdr:colOff>
                    <xdr:row>9</xdr:row>
                    <xdr:rowOff>209550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0</xdr:colOff>
                    <xdr:row>9</xdr:row>
                    <xdr:rowOff>0</xdr:rowOff>
                  </from>
                  <to>
                    <xdr:col>6</xdr:col>
                    <xdr:colOff>295275</xdr:colOff>
                    <xdr:row>9</xdr:row>
                    <xdr:rowOff>209550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7</xdr:col>
                    <xdr:colOff>0</xdr:colOff>
                    <xdr:row>9</xdr:row>
                    <xdr:rowOff>0</xdr:rowOff>
                  </from>
                  <to>
                    <xdr:col>7</xdr:col>
                    <xdr:colOff>285750</xdr:colOff>
                    <xdr:row>9</xdr:row>
                    <xdr:rowOff>209550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8</xdr:col>
                    <xdr:colOff>0</xdr:colOff>
                    <xdr:row>9</xdr:row>
                    <xdr:rowOff>0</xdr:rowOff>
                  </from>
                  <to>
                    <xdr:col>8</xdr:col>
                    <xdr:colOff>285750</xdr:colOff>
                    <xdr:row>9</xdr:row>
                    <xdr:rowOff>209550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9</xdr:col>
                    <xdr:colOff>0</xdr:colOff>
                    <xdr:row>9</xdr:row>
                    <xdr:rowOff>0</xdr:rowOff>
                  </from>
                  <to>
                    <xdr:col>9</xdr:col>
                    <xdr:colOff>285750</xdr:colOff>
                    <xdr:row>9</xdr:row>
                    <xdr:rowOff>209550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10</xdr:col>
                    <xdr:colOff>0</xdr:colOff>
                    <xdr:row>9</xdr:row>
                    <xdr:rowOff>0</xdr:rowOff>
                  </from>
                  <to>
                    <xdr:col>10</xdr:col>
                    <xdr:colOff>295275</xdr:colOff>
                    <xdr:row>9</xdr:row>
                    <xdr:rowOff>209550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11</xdr:col>
                    <xdr:colOff>0</xdr:colOff>
                    <xdr:row>9</xdr:row>
                    <xdr:rowOff>0</xdr:rowOff>
                  </from>
                  <to>
                    <xdr:col>11</xdr:col>
                    <xdr:colOff>285750</xdr:colOff>
                    <xdr:row>9</xdr:row>
                    <xdr:rowOff>209550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12</xdr:col>
                    <xdr:colOff>0</xdr:colOff>
                    <xdr:row>9</xdr:row>
                    <xdr:rowOff>0</xdr:rowOff>
                  </from>
                  <to>
                    <xdr:col>12</xdr:col>
                    <xdr:colOff>285750</xdr:colOff>
                    <xdr:row>9</xdr:row>
                    <xdr:rowOff>209550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13</xdr:col>
                    <xdr:colOff>0</xdr:colOff>
                    <xdr:row>9</xdr:row>
                    <xdr:rowOff>0</xdr:rowOff>
                  </from>
                  <to>
                    <xdr:col>13</xdr:col>
                    <xdr:colOff>285750</xdr:colOff>
                    <xdr:row>9</xdr:row>
                    <xdr:rowOff>209550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14</xdr:col>
                    <xdr:colOff>0</xdr:colOff>
                    <xdr:row>9</xdr:row>
                    <xdr:rowOff>0</xdr:rowOff>
                  </from>
                  <to>
                    <xdr:col>14</xdr:col>
                    <xdr:colOff>285750</xdr:colOff>
                    <xdr:row>9</xdr:row>
                    <xdr:rowOff>209550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15</xdr:col>
                    <xdr:colOff>0</xdr:colOff>
                    <xdr:row>9</xdr:row>
                    <xdr:rowOff>0</xdr:rowOff>
                  </from>
                  <to>
                    <xdr:col>15</xdr:col>
                    <xdr:colOff>285750</xdr:colOff>
                    <xdr:row>9</xdr:row>
                    <xdr:rowOff>209550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16</xdr:col>
                    <xdr:colOff>0</xdr:colOff>
                    <xdr:row>9</xdr:row>
                    <xdr:rowOff>0</xdr:rowOff>
                  </from>
                  <to>
                    <xdr:col>16</xdr:col>
                    <xdr:colOff>285750</xdr:colOff>
                    <xdr:row>9</xdr:row>
                    <xdr:rowOff>209550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17</xdr:col>
                    <xdr:colOff>0</xdr:colOff>
                    <xdr:row>9</xdr:row>
                    <xdr:rowOff>0</xdr:rowOff>
                  </from>
                  <to>
                    <xdr:col>17</xdr:col>
                    <xdr:colOff>285750</xdr:colOff>
                    <xdr:row>9</xdr:row>
                    <xdr:rowOff>209550</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18</xdr:col>
                    <xdr:colOff>0</xdr:colOff>
                    <xdr:row>9</xdr:row>
                    <xdr:rowOff>0</xdr:rowOff>
                  </from>
                  <to>
                    <xdr:col>18</xdr:col>
                    <xdr:colOff>285750</xdr:colOff>
                    <xdr:row>9</xdr:row>
                    <xdr:rowOff>209550</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19</xdr:col>
                    <xdr:colOff>0</xdr:colOff>
                    <xdr:row>9</xdr:row>
                    <xdr:rowOff>0</xdr:rowOff>
                  </from>
                  <to>
                    <xdr:col>19</xdr:col>
                    <xdr:colOff>285750</xdr:colOff>
                    <xdr:row>9</xdr:row>
                    <xdr:rowOff>209550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20</xdr:col>
                    <xdr:colOff>0</xdr:colOff>
                    <xdr:row>9</xdr:row>
                    <xdr:rowOff>0</xdr:rowOff>
                  </from>
                  <to>
                    <xdr:col>20</xdr:col>
                    <xdr:colOff>285750</xdr:colOff>
                    <xdr:row>9</xdr:row>
                    <xdr:rowOff>209550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21</xdr:col>
                    <xdr:colOff>0</xdr:colOff>
                    <xdr:row>9</xdr:row>
                    <xdr:rowOff>0</xdr:rowOff>
                  </from>
                  <to>
                    <xdr:col>21</xdr:col>
                    <xdr:colOff>285750</xdr:colOff>
                    <xdr:row>9</xdr:row>
                    <xdr:rowOff>209550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22</xdr:col>
                    <xdr:colOff>0</xdr:colOff>
                    <xdr:row>9</xdr:row>
                    <xdr:rowOff>0</xdr:rowOff>
                  </from>
                  <to>
                    <xdr:col>22</xdr:col>
                    <xdr:colOff>285750</xdr:colOff>
                    <xdr:row>9</xdr:row>
                    <xdr:rowOff>209550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23</xdr:col>
                    <xdr:colOff>0</xdr:colOff>
                    <xdr:row>9</xdr:row>
                    <xdr:rowOff>0</xdr:rowOff>
                  </from>
                  <to>
                    <xdr:col>23</xdr:col>
                    <xdr:colOff>285750</xdr:colOff>
                    <xdr:row>9</xdr:row>
                    <xdr:rowOff>209550</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24</xdr:col>
                    <xdr:colOff>0</xdr:colOff>
                    <xdr:row>9</xdr:row>
                    <xdr:rowOff>0</xdr:rowOff>
                  </from>
                  <to>
                    <xdr:col>24</xdr:col>
                    <xdr:colOff>285750</xdr:colOff>
                    <xdr:row>9</xdr:row>
                    <xdr:rowOff>209550</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25</xdr:col>
                    <xdr:colOff>0</xdr:colOff>
                    <xdr:row>9</xdr:row>
                    <xdr:rowOff>0</xdr:rowOff>
                  </from>
                  <to>
                    <xdr:col>25</xdr:col>
                    <xdr:colOff>285750</xdr:colOff>
                    <xdr:row>9</xdr:row>
                    <xdr:rowOff>209550</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26</xdr:col>
                    <xdr:colOff>0</xdr:colOff>
                    <xdr:row>9</xdr:row>
                    <xdr:rowOff>0</xdr:rowOff>
                  </from>
                  <to>
                    <xdr:col>26</xdr:col>
                    <xdr:colOff>285750</xdr:colOff>
                    <xdr:row>9</xdr:row>
                    <xdr:rowOff>209550</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3</xdr:col>
                    <xdr:colOff>0</xdr:colOff>
                    <xdr:row>10</xdr:row>
                    <xdr:rowOff>0</xdr:rowOff>
                  </from>
                  <to>
                    <xdr:col>3</xdr:col>
                    <xdr:colOff>304800</xdr:colOff>
                    <xdr:row>11</xdr:row>
                    <xdr:rowOff>0</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4</xdr:col>
                    <xdr:colOff>0</xdr:colOff>
                    <xdr:row>10</xdr:row>
                    <xdr:rowOff>0</xdr:rowOff>
                  </from>
                  <to>
                    <xdr:col>4</xdr:col>
                    <xdr:colOff>285750</xdr:colOff>
                    <xdr:row>11</xdr:row>
                    <xdr:rowOff>0</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5</xdr:col>
                    <xdr:colOff>0</xdr:colOff>
                    <xdr:row>10</xdr:row>
                    <xdr:rowOff>0</xdr:rowOff>
                  </from>
                  <to>
                    <xdr:col>5</xdr:col>
                    <xdr:colOff>295275</xdr:colOff>
                    <xdr:row>11</xdr:row>
                    <xdr:rowOff>0</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6</xdr:col>
                    <xdr:colOff>0</xdr:colOff>
                    <xdr:row>10</xdr:row>
                    <xdr:rowOff>0</xdr:rowOff>
                  </from>
                  <to>
                    <xdr:col>6</xdr:col>
                    <xdr:colOff>295275</xdr:colOff>
                    <xdr:row>11</xdr:row>
                    <xdr:rowOff>0</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7</xdr:col>
                    <xdr:colOff>0</xdr:colOff>
                    <xdr:row>10</xdr:row>
                    <xdr:rowOff>0</xdr:rowOff>
                  </from>
                  <to>
                    <xdr:col>7</xdr:col>
                    <xdr:colOff>285750</xdr:colOff>
                    <xdr:row>11</xdr:row>
                    <xdr:rowOff>0</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8</xdr:col>
                    <xdr:colOff>0</xdr:colOff>
                    <xdr:row>10</xdr:row>
                    <xdr:rowOff>0</xdr:rowOff>
                  </from>
                  <to>
                    <xdr:col>8</xdr:col>
                    <xdr:colOff>285750</xdr:colOff>
                    <xdr:row>11</xdr:row>
                    <xdr:rowOff>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9</xdr:col>
                    <xdr:colOff>0</xdr:colOff>
                    <xdr:row>10</xdr:row>
                    <xdr:rowOff>0</xdr:rowOff>
                  </from>
                  <to>
                    <xdr:col>9</xdr:col>
                    <xdr:colOff>285750</xdr:colOff>
                    <xdr:row>11</xdr:row>
                    <xdr:rowOff>0</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10</xdr:col>
                    <xdr:colOff>0</xdr:colOff>
                    <xdr:row>10</xdr:row>
                    <xdr:rowOff>0</xdr:rowOff>
                  </from>
                  <to>
                    <xdr:col>10</xdr:col>
                    <xdr:colOff>295275</xdr:colOff>
                    <xdr:row>11</xdr:row>
                    <xdr:rowOff>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11</xdr:col>
                    <xdr:colOff>0</xdr:colOff>
                    <xdr:row>10</xdr:row>
                    <xdr:rowOff>0</xdr:rowOff>
                  </from>
                  <to>
                    <xdr:col>11</xdr:col>
                    <xdr:colOff>285750</xdr:colOff>
                    <xdr:row>11</xdr:row>
                    <xdr:rowOff>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12</xdr:col>
                    <xdr:colOff>0</xdr:colOff>
                    <xdr:row>10</xdr:row>
                    <xdr:rowOff>0</xdr:rowOff>
                  </from>
                  <to>
                    <xdr:col>12</xdr:col>
                    <xdr:colOff>285750</xdr:colOff>
                    <xdr:row>11</xdr:row>
                    <xdr:rowOff>0</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13</xdr:col>
                    <xdr:colOff>0</xdr:colOff>
                    <xdr:row>10</xdr:row>
                    <xdr:rowOff>0</xdr:rowOff>
                  </from>
                  <to>
                    <xdr:col>13</xdr:col>
                    <xdr:colOff>285750</xdr:colOff>
                    <xdr:row>11</xdr:row>
                    <xdr:rowOff>0</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from>
                    <xdr:col>14</xdr:col>
                    <xdr:colOff>0</xdr:colOff>
                    <xdr:row>10</xdr:row>
                    <xdr:rowOff>0</xdr:rowOff>
                  </from>
                  <to>
                    <xdr:col>14</xdr:col>
                    <xdr:colOff>285750</xdr:colOff>
                    <xdr:row>11</xdr:row>
                    <xdr:rowOff>0</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from>
                    <xdr:col>15</xdr:col>
                    <xdr:colOff>0</xdr:colOff>
                    <xdr:row>10</xdr:row>
                    <xdr:rowOff>0</xdr:rowOff>
                  </from>
                  <to>
                    <xdr:col>15</xdr:col>
                    <xdr:colOff>285750</xdr:colOff>
                    <xdr:row>11</xdr:row>
                    <xdr:rowOff>0</xdr:rowOff>
                  </to>
                </anchor>
              </controlPr>
            </control>
          </mc:Choice>
        </mc:AlternateContent>
        <mc:AlternateContent xmlns:mc="http://schemas.openxmlformats.org/markup-compatibility/2006">
          <mc:Choice Requires="x14">
            <control shapeId="7206" r:id="rId41" name="Check Box 38">
              <controlPr defaultSize="0" autoFill="0" autoLine="0" autoPict="0">
                <anchor moveWithCells="1">
                  <from>
                    <xdr:col>16</xdr:col>
                    <xdr:colOff>0</xdr:colOff>
                    <xdr:row>10</xdr:row>
                    <xdr:rowOff>0</xdr:rowOff>
                  </from>
                  <to>
                    <xdr:col>16</xdr:col>
                    <xdr:colOff>285750</xdr:colOff>
                    <xdr:row>11</xdr:row>
                    <xdr:rowOff>0</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from>
                    <xdr:col>17</xdr:col>
                    <xdr:colOff>0</xdr:colOff>
                    <xdr:row>10</xdr:row>
                    <xdr:rowOff>0</xdr:rowOff>
                  </from>
                  <to>
                    <xdr:col>17</xdr:col>
                    <xdr:colOff>285750</xdr:colOff>
                    <xdr:row>11</xdr:row>
                    <xdr:rowOff>0</xdr:rowOff>
                  </to>
                </anchor>
              </controlPr>
            </control>
          </mc:Choice>
        </mc:AlternateContent>
        <mc:AlternateContent xmlns:mc="http://schemas.openxmlformats.org/markup-compatibility/2006">
          <mc:Choice Requires="x14">
            <control shapeId="7208" r:id="rId43" name="Check Box 40">
              <controlPr defaultSize="0" autoFill="0" autoLine="0" autoPict="0">
                <anchor moveWithCells="1">
                  <from>
                    <xdr:col>18</xdr:col>
                    <xdr:colOff>0</xdr:colOff>
                    <xdr:row>10</xdr:row>
                    <xdr:rowOff>0</xdr:rowOff>
                  </from>
                  <to>
                    <xdr:col>18</xdr:col>
                    <xdr:colOff>285750</xdr:colOff>
                    <xdr:row>11</xdr:row>
                    <xdr:rowOff>0</xdr:rowOff>
                  </to>
                </anchor>
              </controlPr>
            </control>
          </mc:Choice>
        </mc:AlternateContent>
        <mc:AlternateContent xmlns:mc="http://schemas.openxmlformats.org/markup-compatibility/2006">
          <mc:Choice Requires="x14">
            <control shapeId="7209" r:id="rId44" name="Check Box 41">
              <controlPr defaultSize="0" autoFill="0" autoLine="0" autoPict="0">
                <anchor moveWithCells="1">
                  <from>
                    <xdr:col>19</xdr:col>
                    <xdr:colOff>0</xdr:colOff>
                    <xdr:row>10</xdr:row>
                    <xdr:rowOff>0</xdr:rowOff>
                  </from>
                  <to>
                    <xdr:col>19</xdr:col>
                    <xdr:colOff>285750</xdr:colOff>
                    <xdr:row>11</xdr:row>
                    <xdr:rowOff>0</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from>
                    <xdr:col>20</xdr:col>
                    <xdr:colOff>0</xdr:colOff>
                    <xdr:row>10</xdr:row>
                    <xdr:rowOff>0</xdr:rowOff>
                  </from>
                  <to>
                    <xdr:col>20</xdr:col>
                    <xdr:colOff>285750</xdr:colOff>
                    <xdr:row>11</xdr:row>
                    <xdr:rowOff>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from>
                    <xdr:col>21</xdr:col>
                    <xdr:colOff>0</xdr:colOff>
                    <xdr:row>10</xdr:row>
                    <xdr:rowOff>0</xdr:rowOff>
                  </from>
                  <to>
                    <xdr:col>21</xdr:col>
                    <xdr:colOff>285750</xdr:colOff>
                    <xdr:row>11</xdr:row>
                    <xdr:rowOff>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from>
                    <xdr:col>22</xdr:col>
                    <xdr:colOff>0</xdr:colOff>
                    <xdr:row>10</xdr:row>
                    <xdr:rowOff>0</xdr:rowOff>
                  </from>
                  <to>
                    <xdr:col>22</xdr:col>
                    <xdr:colOff>285750</xdr:colOff>
                    <xdr:row>11</xdr:row>
                    <xdr:rowOff>0</xdr:rowOff>
                  </to>
                </anchor>
              </controlPr>
            </control>
          </mc:Choice>
        </mc:AlternateContent>
        <mc:AlternateContent xmlns:mc="http://schemas.openxmlformats.org/markup-compatibility/2006">
          <mc:Choice Requires="x14">
            <control shapeId="7213" r:id="rId48" name="Check Box 45">
              <controlPr defaultSize="0" autoFill="0" autoLine="0" autoPict="0">
                <anchor moveWithCells="1">
                  <from>
                    <xdr:col>23</xdr:col>
                    <xdr:colOff>0</xdr:colOff>
                    <xdr:row>10</xdr:row>
                    <xdr:rowOff>0</xdr:rowOff>
                  </from>
                  <to>
                    <xdr:col>23</xdr:col>
                    <xdr:colOff>285750</xdr:colOff>
                    <xdr:row>11</xdr:row>
                    <xdr:rowOff>0</xdr:rowOff>
                  </to>
                </anchor>
              </controlPr>
            </control>
          </mc:Choice>
        </mc:AlternateContent>
        <mc:AlternateContent xmlns:mc="http://schemas.openxmlformats.org/markup-compatibility/2006">
          <mc:Choice Requires="x14">
            <control shapeId="7214" r:id="rId49" name="Check Box 46">
              <controlPr defaultSize="0" autoFill="0" autoLine="0" autoPict="0">
                <anchor moveWithCells="1">
                  <from>
                    <xdr:col>24</xdr:col>
                    <xdr:colOff>0</xdr:colOff>
                    <xdr:row>10</xdr:row>
                    <xdr:rowOff>0</xdr:rowOff>
                  </from>
                  <to>
                    <xdr:col>24</xdr:col>
                    <xdr:colOff>285750</xdr:colOff>
                    <xdr:row>11</xdr:row>
                    <xdr:rowOff>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from>
                    <xdr:col>25</xdr:col>
                    <xdr:colOff>0</xdr:colOff>
                    <xdr:row>10</xdr:row>
                    <xdr:rowOff>0</xdr:rowOff>
                  </from>
                  <to>
                    <xdr:col>25</xdr:col>
                    <xdr:colOff>285750</xdr:colOff>
                    <xdr:row>11</xdr:row>
                    <xdr:rowOff>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from>
                    <xdr:col>26</xdr:col>
                    <xdr:colOff>0</xdr:colOff>
                    <xdr:row>10</xdr:row>
                    <xdr:rowOff>0</xdr:rowOff>
                  </from>
                  <to>
                    <xdr:col>26</xdr:col>
                    <xdr:colOff>285750</xdr:colOff>
                    <xdr:row>11</xdr:row>
                    <xdr:rowOff>0</xdr:rowOff>
                  </to>
                </anchor>
              </controlPr>
            </control>
          </mc:Choice>
        </mc:AlternateContent>
        <mc:AlternateContent xmlns:mc="http://schemas.openxmlformats.org/markup-compatibility/2006">
          <mc:Choice Requires="x14">
            <control shapeId="7217" r:id="rId52" name="Check Box 49">
              <controlPr defaultSize="0" autoFill="0" autoLine="0" autoPict="0">
                <anchor moveWithCells="1">
                  <from>
                    <xdr:col>3</xdr:col>
                    <xdr:colOff>0</xdr:colOff>
                    <xdr:row>11</xdr:row>
                    <xdr:rowOff>0</xdr:rowOff>
                  </from>
                  <to>
                    <xdr:col>3</xdr:col>
                    <xdr:colOff>304800</xdr:colOff>
                    <xdr:row>12</xdr:row>
                    <xdr:rowOff>0</xdr:rowOff>
                  </to>
                </anchor>
              </controlPr>
            </control>
          </mc:Choice>
        </mc:AlternateContent>
        <mc:AlternateContent xmlns:mc="http://schemas.openxmlformats.org/markup-compatibility/2006">
          <mc:Choice Requires="x14">
            <control shapeId="7218" r:id="rId53" name="Check Box 50">
              <controlPr defaultSize="0" autoFill="0" autoLine="0" autoPict="0">
                <anchor moveWithCells="1">
                  <from>
                    <xdr:col>4</xdr:col>
                    <xdr:colOff>0</xdr:colOff>
                    <xdr:row>11</xdr:row>
                    <xdr:rowOff>0</xdr:rowOff>
                  </from>
                  <to>
                    <xdr:col>4</xdr:col>
                    <xdr:colOff>285750</xdr:colOff>
                    <xdr:row>12</xdr:row>
                    <xdr:rowOff>0</xdr:rowOff>
                  </to>
                </anchor>
              </controlPr>
            </control>
          </mc:Choice>
        </mc:AlternateContent>
        <mc:AlternateContent xmlns:mc="http://schemas.openxmlformats.org/markup-compatibility/2006">
          <mc:Choice Requires="x14">
            <control shapeId="7219" r:id="rId54" name="Check Box 51">
              <controlPr defaultSize="0" autoFill="0" autoLine="0" autoPict="0">
                <anchor moveWithCells="1">
                  <from>
                    <xdr:col>5</xdr:col>
                    <xdr:colOff>0</xdr:colOff>
                    <xdr:row>11</xdr:row>
                    <xdr:rowOff>0</xdr:rowOff>
                  </from>
                  <to>
                    <xdr:col>5</xdr:col>
                    <xdr:colOff>295275</xdr:colOff>
                    <xdr:row>12</xdr:row>
                    <xdr:rowOff>0</xdr:rowOff>
                  </to>
                </anchor>
              </controlPr>
            </control>
          </mc:Choice>
        </mc:AlternateContent>
        <mc:AlternateContent xmlns:mc="http://schemas.openxmlformats.org/markup-compatibility/2006">
          <mc:Choice Requires="x14">
            <control shapeId="7220" r:id="rId55" name="Check Box 52">
              <controlPr defaultSize="0" autoFill="0" autoLine="0" autoPict="0">
                <anchor moveWithCells="1">
                  <from>
                    <xdr:col>6</xdr:col>
                    <xdr:colOff>0</xdr:colOff>
                    <xdr:row>11</xdr:row>
                    <xdr:rowOff>0</xdr:rowOff>
                  </from>
                  <to>
                    <xdr:col>6</xdr:col>
                    <xdr:colOff>295275</xdr:colOff>
                    <xdr:row>12</xdr:row>
                    <xdr:rowOff>0</xdr:rowOff>
                  </to>
                </anchor>
              </controlPr>
            </control>
          </mc:Choice>
        </mc:AlternateContent>
        <mc:AlternateContent xmlns:mc="http://schemas.openxmlformats.org/markup-compatibility/2006">
          <mc:Choice Requires="x14">
            <control shapeId="7221" r:id="rId56" name="Check Box 53">
              <controlPr defaultSize="0" autoFill="0" autoLine="0" autoPict="0">
                <anchor moveWithCells="1">
                  <from>
                    <xdr:col>7</xdr:col>
                    <xdr:colOff>0</xdr:colOff>
                    <xdr:row>11</xdr:row>
                    <xdr:rowOff>0</xdr:rowOff>
                  </from>
                  <to>
                    <xdr:col>7</xdr:col>
                    <xdr:colOff>285750</xdr:colOff>
                    <xdr:row>12</xdr:row>
                    <xdr:rowOff>0</xdr:rowOff>
                  </to>
                </anchor>
              </controlPr>
            </control>
          </mc:Choice>
        </mc:AlternateContent>
        <mc:AlternateContent xmlns:mc="http://schemas.openxmlformats.org/markup-compatibility/2006">
          <mc:Choice Requires="x14">
            <control shapeId="7222" r:id="rId57" name="Check Box 54">
              <controlPr defaultSize="0" autoFill="0" autoLine="0" autoPict="0">
                <anchor moveWithCells="1">
                  <from>
                    <xdr:col>8</xdr:col>
                    <xdr:colOff>0</xdr:colOff>
                    <xdr:row>11</xdr:row>
                    <xdr:rowOff>0</xdr:rowOff>
                  </from>
                  <to>
                    <xdr:col>8</xdr:col>
                    <xdr:colOff>285750</xdr:colOff>
                    <xdr:row>12</xdr:row>
                    <xdr:rowOff>0</xdr:rowOff>
                  </to>
                </anchor>
              </controlPr>
            </control>
          </mc:Choice>
        </mc:AlternateContent>
        <mc:AlternateContent xmlns:mc="http://schemas.openxmlformats.org/markup-compatibility/2006">
          <mc:Choice Requires="x14">
            <control shapeId="7223" r:id="rId58" name="Check Box 55">
              <controlPr defaultSize="0" autoFill="0" autoLine="0" autoPict="0">
                <anchor moveWithCells="1">
                  <from>
                    <xdr:col>9</xdr:col>
                    <xdr:colOff>0</xdr:colOff>
                    <xdr:row>11</xdr:row>
                    <xdr:rowOff>0</xdr:rowOff>
                  </from>
                  <to>
                    <xdr:col>9</xdr:col>
                    <xdr:colOff>285750</xdr:colOff>
                    <xdr:row>12</xdr:row>
                    <xdr:rowOff>0</xdr:rowOff>
                  </to>
                </anchor>
              </controlPr>
            </control>
          </mc:Choice>
        </mc:AlternateContent>
        <mc:AlternateContent xmlns:mc="http://schemas.openxmlformats.org/markup-compatibility/2006">
          <mc:Choice Requires="x14">
            <control shapeId="7224" r:id="rId59" name="Check Box 56">
              <controlPr defaultSize="0" autoFill="0" autoLine="0" autoPict="0">
                <anchor moveWithCells="1">
                  <from>
                    <xdr:col>10</xdr:col>
                    <xdr:colOff>0</xdr:colOff>
                    <xdr:row>11</xdr:row>
                    <xdr:rowOff>0</xdr:rowOff>
                  </from>
                  <to>
                    <xdr:col>10</xdr:col>
                    <xdr:colOff>295275</xdr:colOff>
                    <xdr:row>12</xdr:row>
                    <xdr:rowOff>0</xdr:rowOff>
                  </to>
                </anchor>
              </controlPr>
            </control>
          </mc:Choice>
        </mc:AlternateContent>
        <mc:AlternateContent xmlns:mc="http://schemas.openxmlformats.org/markup-compatibility/2006">
          <mc:Choice Requires="x14">
            <control shapeId="7225" r:id="rId60" name="Check Box 57">
              <controlPr defaultSize="0" autoFill="0" autoLine="0" autoPict="0">
                <anchor moveWithCells="1">
                  <from>
                    <xdr:col>11</xdr:col>
                    <xdr:colOff>0</xdr:colOff>
                    <xdr:row>11</xdr:row>
                    <xdr:rowOff>0</xdr:rowOff>
                  </from>
                  <to>
                    <xdr:col>11</xdr:col>
                    <xdr:colOff>285750</xdr:colOff>
                    <xdr:row>12</xdr:row>
                    <xdr:rowOff>0</xdr:rowOff>
                  </to>
                </anchor>
              </controlPr>
            </control>
          </mc:Choice>
        </mc:AlternateContent>
        <mc:AlternateContent xmlns:mc="http://schemas.openxmlformats.org/markup-compatibility/2006">
          <mc:Choice Requires="x14">
            <control shapeId="7226" r:id="rId61" name="Check Box 58">
              <controlPr defaultSize="0" autoFill="0" autoLine="0" autoPict="0">
                <anchor moveWithCells="1">
                  <from>
                    <xdr:col>12</xdr:col>
                    <xdr:colOff>0</xdr:colOff>
                    <xdr:row>11</xdr:row>
                    <xdr:rowOff>0</xdr:rowOff>
                  </from>
                  <to>
                    <xdr:col>12</xdr:col>
                    <xdr:colOff>285750</xdr:colOff>
                    <xdr:row>12</xdr:row>
                    <xdr:rowOff>0</xdr:rowOff>
                  </to>
                </anchor>
              </controlPr>
            </control>
          </mc:Choice>
        </mc:AlternateContent>
        <mc:AlternateContent xmlns:mc="http://schemas.openxmlformats.org/markup-compatibility/2006">
          <mc:Choice Requires="x14">
            <control shapeId="7227" r:id="rId62" name="Check Box 59">
              <controlPr defaultSize="0" autoFill="0" autoLine="0" autoPict="0">
                <anchor moveWithCells="1">
                  <from>
                    <xdr:col>13</xdr:col>
                    <xdr:colOff>0</xdr:colOff>
                    <xdr:row>11</xdr:row>
                    <xdr:rowOff>0</xdr:rowOff>
                  </from>
                  <to>
                    <xdr:col>13</xdr:col>
                    <xdr:colOff>285750</xdr:colOff>
                    <xdr:row>12</xdr:row>
                    <xdr:rowOff>0</xdr:rowOff>
                  </to>
                </anchor>
              </controlPr>
            </control>
          </mc:Choice>
        </mc:AlternateContent>
        <mc:AlternateContent xmlns:mc="http://schemas.openxmlformats.org/markup-compatibility/2006">
          <mc:Choice Requires="x14">
            <control shapeId="7228" r:id="rId63" name="Check Box 60">
              <controlPr defaultSize="0" autoFill="0" autoLine="0" autoPict="0">
                <anchor moveWithCells="1">
                  <from>
                    <xdr:col>14</xdr:col>
                    <xdr:colOff>0</xdr:colOff>
                    <xdr:row>11</xdr:row>
                    <xdr:rowOff>0</xdr:rowOff>
                  </from>
                  <to>
                    <xdr:col>14</xdr:col>
                    <xdr:colOff>285750</xdr:colOff>
                    <xdr:row>12</xdr:row>
                    <xdr:rowOff>0</xdr:rowOff>
                  </to>
                </anchor>
              </controlPr>
            </control>
          </mc:Choice>
        </mc:AlternateContent>
        <mc:AlternateContent xmlns:mc="http://schemas.openxmlformats.org/markup-compatibility/2006">
          <mc:Choice Requires="x14">
            <control shapeId="7229" r:id="rId64" name="Check Box 61">
              <controlPr defaultSize="0" autoFill="0" autoLine="0" autoPict="0">
                <anchor moveWithCells="1">
                  <from>
                    <xdr:col>15</xdr:col>
                    <xdr:colOff>0</xdr:colOff>
                    <xdr:row>11</xdr:row>
                    <xdr:rowOff>0</xdr:rowOff>
                  </from>
                  <to>
                    <xdr:col>15</xdr:col>
                    <xdr:colOff>285750</xdr:colOff>
                    <xdr:row>12</xdr:row>
                    <xdr:rowOff>0</xdr:rowOff>
                  </to>
                </anchor>
              </controlPr>
            </control>
          </mc:Choice>
        </mc:AlternateContent>
        <mc:AlternateContent xmlns:mc="http://schemas.openxmlformats.org/markup-compatibility/2006">
          <mc:Choice Requires="x14">
            <control shapeId="7230" r:id="rId65" name="Check Box 62">
              <controlPr defaultSize="0" autoFill="0" autoLine="0" autoPict="0">
                <anchor moveWithCells="1">
                  <from>
                    <xdr:col>16</xdr:col>
                    <xdr:colOff>0</xdr:colOff>
                    <xdr:row>11</xdr:row>
                    <xdr:rowOff>0</xdr:rowOff>
                  </from>
                  <to>
                    <xdr:col>16</xdr:col>
                    <xdr:colOff>285750</xdr:colOff>
                    <xdr:row>12</xdr:row>
                    <xdr:rowOff>0</xdr:rowOff>
                  </to>
                </anchor>
              </controlPr>
            </control>
          </mc:Choice>
        </mc:AlternateContent>
        <mc:AlternateContent xmlns:mc="http://schemas.openxmlformats.org/markup-compatibility/2006">
          <mc:Choice Requires="x14">
            <control shapeId="7231" r:id="rId66" name="Check Box 63">
              <controlPr defaultSize="0" autoFill="0" autoLine="0" autoPict="0">
                <anchor moveWithCells="1">
                  <from>
                    <xdr:col>17</xdr:col>
                    <xdr:colOff>0</xdr:colOff>
                    <xdr:row>11</xdr:row>
                    <xdr:rowOff>0</xdr:rowOff>
                  </from>
                  <to>
                    <xdr:col>17</xdr:col>
                    <xdr:colOff>285750</xdr:colOff>
                    <xdr:row>12</xdr:row>
                    <xdr:rowOff>0</xdr:rowOff>
                  </to>
                </anchor>
              </controlPr>
            </control>
          </mc:Choice>
        </mc:AlternateContent>
        <mc:AlternateContent xmlns:mc="http://schemas.openxmlformats.org/markup-compatibility/2006">
          <mc:Choice Requires="x14">
            <control shapeId="7232" r:id="rId67" name="Check Box 64">
              <controlPr defaultSize="0" autoFill="0" autoLine="0" autoPict="0">
                <anchor moveWithCells="1">
                  <from>
                    <xdr:col>18</xdr:col>
                    <xdr:colOff>0</xdr:colOff>
                    <xdr:row>11</xdr:row>
                    <xdr:rowOff>0</xdr:rowOff>
                  </from>
                  <to>
                    <xdr:col>18</xdr:col>
                    <xdr:colOff>285750</xdr:colOff>
                    <xdr:row>12</xdr:row>
                    <xdr:rowOff>0</xdr:rowOff>
                  </to>
                </anchor>
              </controlPr>
            </control>
          </mc:Choice>
        </mc:AlternateContent>
        <mc:AlternateContent xmlns:mc="http://schemas.openxmlformats.org/markup-compatibility/2006">
          <mc:Choice Requires="x14">
            <control shapeId="7233" r:id="rId68" name="Check Box 65">
              <controlPr defaultSize="0" autoFill="0" autoLine="0" autoPict="0">
                <anchor moveWithCells="1">
                  <from>
                    <xdr:col>19</xdr:col>
                    <xdr:colOff>0</xdr:colOff>
                    <xdr:row>11</xdr:row>
                    <xdr:rowOff>0</xdr:rowOff>
                  </from>
                  <to>
                    <xdr:col>19</xdr:col>
                    <xdr:colOff>285750</xdr:colOff>
                    <xdr:row>12</xdr:row>
                    <xdr:rowOff>0</xdr:rowOff>
                  </to>
                </anchor>
              </controlPr>
            </control>
          </mc:Choice>
        </mc:AlternateContent>
        <mc:AlternateContent xmlns:mc="http://schemas.openxmlformats.org/markup-compatibility/2006">
          <mc:Choice Requires="x14">
            <control shapeId="7234" r:id="rId69" name="Check Box 66">
              <controlPr defaultSize="0" autoFill="0" autoLine="0" autoPict="0">
                <anchor moveWithCells="1">
                  <from>
                    <xdr:col>20</xdr:col>
                    <xdr:colOff>0</xdr:colOff>
                    <xdr:row>11</xdr:row>
                    <xdr:rowOff>0</xdr:rowOff>
                  </from>
                  <to>
                    <xdr:col>20</xdr:col>
                    <xdr:colOff>285750</xdr:colOff>
                    <xdr:row>12</xdr:row>
                    <xdr:rowOff>0</xdr:rowOff>
                  </to>
                </anchor>
              </controlPr>
            </control>
          </mc:Choice>
        </mc:AlternateContent>
        <mc:AlternateContent xmlns:mc="http://schemas.openxmlformats.org/markup-compatibility/2006">
          <mc:Choice Requires="x14">
            <control shapeId="7235" r:id="rId70" name="Check Box 67">
              <controlPr defaultSize="0" autoFill="0" autoLine="0" autoPict="0">
                <anchor moveWithCells="1">
                  <from>
                    <xdr:col>21</xdr:col>
                    <xdr:colOff>0</xdr:colOff>
                    <xdr:row>11</xdr:row>
                    <xdr:rowOff>0</xdr:rowOff>
                  </from>
                  <to>
                    <xdr:col>21</xdr:col>
                    <xdr:colOff>285750</xdr:colOff>
                    <xdr:row>12</xdr:row>
                    <xdr:rowOff>0</xdr:rowOff>
                  </to>
                </anchor>
              </controlPr>
            </control>
          </mc:Choice>
        </mc:AlternateContent>
        <mc:AlternateContent xmlns:mc="http://schemas.openxmlformats.org/markup-compatibility/2006">
          <mc:Choice Requires="x14">
            <control shapeId="7236" r:id="rId71" name="Check Box 68">
              <controlPr defaultSize="0" autoFill="0" autoLine="0" autoPict="0">
                <anchor moveWithCells="1">
                  <from>
                    <xdr:col>22</xdr:col>
                    <xdr:colOff>0</xdr:colOff>
                    <xdr:row>11</xdr:row>
                    <xdr:rowOff>0</xdr:rowOff>
                  </from>
                  <to>
                    <xdr:col>22</xdr:col>
                    <xdr:colOff>285750</xdr:colOff>
                    <xdr:row>12</xdr:row>
                    <xdr:rowOff>0</xdr:rowOff>
                  </to>
                </anchor>
              </controlPr>
            </control>
          </mc:Choice>
        </mc:AlternateContent>
        <mc:AlternateContent xmlns:mc="http://schemas.openxmlformats.org/markup-compatibility/2006">
          <mc:Choice Requires="x14">
            <control shapeId="7237" r:id="rId72" name="Check Box 69">
              <controlPr defaultSize="0" autoFill="0" autoLine="0" autoPict="0">
                <anchor moveWithCells="1">
                  <from>
                    <xdr:col>23</xdr:col>
                    <xdr:colOff>0</xdr:colOff>
                    <xdr:row>11</xdr:row>
                    <xdr:rowOff>0</xdr:rowOff>
                  </from>
                  <to>
                    <xdr:col>23</xdr:col>
                    <xdr:colOff>285750</xdr:colOff>
                    <xdr:row>12</xdr:row>
                    <xdr:rowOff>0</xdr:rowOff>
                  </to>
                </anchor>
              </controlPr>
            </control>
          </mc:Choice>
        </mc:AlternateContent>
        <mc:AlternateContent xmlns:mc="http://schemas.openxmlformats.org/markup-compatibility/2006">
          <mc:Choice Requires="x14">
            <control shapeId="7238" r:id="rId73" name="Check Box 70">
              <controlPr defaultSize="0" autoFill="0" autoLine="0" autoPict="0">
                <anchor moveWithCells="1">
                  <from>
                    <xdr:col>24</xdr:col>
                    <xdr:colOff>0</xdr:colOff>
                    <xdr:row>11</xdr:row>
                    <xdr:rowOff>0</xdr:rowOff>
                  </from>
                  <to>
                    <xdr:col>24</xdr:col>
                    <xdr:colOff>285750</xdr:colOff>
                    <xdr:row>12</xdr:row>
                    <xdr:rowOff>0</xdr:rowOff>
                  </to>
                </anchor>
              </controlPr>
            </control>
          </mc:Choice>
        </mc:AlternateContent>
        <mc:AlternateContent xmlns:mc="http://schemas.openxmlformats.org/markup-compatibility/2006">
          <mc:Choice Requires="x14">
            <control shapeId="7239" r:id="rId74" name="Check Box 71">
              <controlPr defaultSize="0" autoFill="0" autoLine="0" autoPict="0">
                <anchor moveWithCells="1">
                  <from>
                    <xdr:col>25</xdr:col>
                    <xdr:colOff>0</xdr:colOff>
                    <xdr:row>11</xdr:row>
                    <xdr:rowOff>0</xdr:rowOff>
                  </from>
                  <to>
                    <xdr:col>25</xdr:col>
                    <xdr:colOff>285750</xdr:colOff>
                    <xdr:row>12</xdr:row>
                    <xdr:rowOff>0</xdr:rowOff>
                  </to>
                </anchor>
              </controlPr>
            </control>
          </mc:Choice>
        </mc:AlternateContent>
        <mc:AlternateContent xmlns:mc="http://schemas.openxmlformats.org/markup-compatibility/2006">
          <mc:Choice Requires="x14">
            <control shapeId="7240" r:id="rId75" name="Check Box 72">
              <controlPr defaultSize="0" autoFill="0" autoLine="0" autoPict="0">
                <anchor moveWithCells="1">
                  <from>
                    <xdr:col>26</xdr:col>
                    <xdr:colOff>0</xdr:colOff>
                    <xdr:row>11</xdr:row>
                    <xdr:rowOff>0</xdr:rowOff>
                  </from>
                  <to>
                    <xdr:col>26</xdr:col>
                    <xdr:colOff>285750</xdr:colOff>
                    <xdr:row>12</xdr:row>
                    <xdr:rowOff>0</xdr:rowOff>
                  </to>
                </anchor>
              </controlPr>
            </control>
          </mc:Choice>
        </mc:AlternateContent>
        <mc:AlternateContent xmlns:mc="http://schemas.openxmlformats.org/markup-compatibility/2006">
          <mc:Choice Requires="x14">
            <control shapeId="7241" r:id="rId76" name="Check Box 73">
              <controlPr defaultSize="0" autoFill="0" autoLine="0" autoPict="0">
                <anchor moveWithCells="1">
                  <from>
                    <xdr:col>4</xdr:col>
                    <xdr:colOff>0</xdr:colOff>
                    <xdr:row>11</xdr:row>
                    <xdr:rowOff>0</xdr:rowOff>
                  </from>
                  <to>
                    <xdr:col>4</xdr:col>
                    <xdr:colOff>285750</xdr:colOff>
                    <xdr:row>12</xdr:row>
                    <xdr:rowOff>0</xdr:rowOff>
                  </to>
                </anchor>
              </controlPr>
            </control>
          </mc:Choice>
        </mc:AlternateContent>
        <mc:AlternateContent xmlns:mc="http://schemas.openxmlformats.org/markup-compatibility/2006">
          <mc:Choice Requires="x14">
            <control shapeId="7242" r:id="rId77" name="Check Box 74">
              <controlPr defaultSize="0" autoFill="0" autoLine="0" autoPict="0">
                <anchor moveWithCells="1">
                  <from>
                    <xdr:col>5</xdr:col>
                    <xdr:colOff>0</xdr:colOff>
                    <xdr:row>11</xdr:row>
                    <xdr:rowOff>0</xdr:rowOff>
                  </from>
                  <to>
                    <xdr:col>5</xdr:col>
                    <xdr:colOff>295275</xdr:colOff>
                    <xdr:row>12</xdr:row>
                    <xdr:rowOff>0</xdr:rowOff>
                  </to>
                </anchor>
              </controlPr>
            </control>
          </mc:Choice>
        </mc:AlternateContent>
        <mc:AlternateContent xmlns:mc="http://schemas.openxmlformats.org/markup-compatibility/2006">
          <mc:Choice Requires="x14">
            <control shapeId="7243" r:id="rId78" name="Check Box 75">
              <controlPr defaultSize="0" autoFill="0" autoLine="0" autoPict="0">
                <anchor moveWithCells="1">
                  <from>
                    <xdr:col>6</xdr:col>
                    <xdr:colOff>0</xdr:colOff>
                    <xdr:row>11</xdr:row>
                    <xdr:rowOff>0</xdr:rowOff>
                  </from>
                  <to>
                    <xdr:col>6</xdr:col>
                    <xdr:colOff>295275</xdr:colOff>
                    <xdr:row>12</xdr:row>
                    <xdr:rowOff>0</xdr:rowOff>
                  </to>
                </anchor>
              </controlPr>
            </control>
          </mc:Choice>
        </mc:AlternateContent>
        <mc:AlternateContent xmlns:mc="http://schemas.openxmlformats.org/markup-compatibility/2006">
          <mc:Choice Requires="x14">
            <control shapeId="7244" r:id="rId79" name="Check Box 76">
              <controlPr defaultSize="0" autoFill="0" autoLine="0" autoPict="0">
                <anchor moveWithCells="1">
                  <from>
                    <xdr:col>7</xdr:col>
                    <xdr:colOff>0</xdr:colOff>
                    <xdr:row>11</xdr:row>
                    <xdr:rowOff>0</xdr:rowOff>
                  </from>
                  <to>
                    <xdr:col>7</xdr:col>
                    <xdr:colOff>285750</xdr:colOff>
                    <xdr:row>12</xdr:row>
                    <xdr:rowOff>0</xdr:rowOff>
                  </to>
                </anchor>
              </controlPr>
            </control>
          </mc:Choice>
        </mc:AlternateContent>
        <mc:AlternateContent xmlns:mc="http://schemas.openxmlformats.org/markup-compatibility/2006">
          <mc:Choice Requires="x14">
            <control shapeId="7245" r:id="rId80" name="Check Box 77">
              <controlPr defaultSize="0" autoFill="0" autoLine="0" autoPict="0">
                <anchor moveWithCells="1">
                  <from>
                    <xdr:col>8</xdr:col>
                    <xdr:colOff>0</xdr:colOff>
                    <xdr:row>11</xdr:row>
                    <xdr:rowOff>0</xdr:rowOff>
                  </from>
                  <to>
                    <xdr:col>8</xdr:col>
                    <xdr:colOff>285750</xdr:colOff>
                    <xdr:row>12</xdr:row>
                    <xdr:rowOff>0</xdr:rowOff>
                  </to>
                </anchor>
              </controlPr>
            </control>
          </mc:Choice>
        </mc:AlternateContent>
        <mc:AlternateContent xmlns:mc="http://schemas.openxmlformats.org/markup-compatibility/2006">
          <mc:Choice Requires="x14">
            <control shapeId="7246" r:id="rId81" name="Check Box 78">
              <controlPr defaultSize="0" autoFill="0" autoLine="0" autoPict="0">
                <anchor moveWithCells="1">
                  <from>
                    <xdr:col>9</xdr:col>
                    <xdr:colOff>0</xdr:colOff>
                    <xdr:row>11</xdr:row>
                    <xdr:rowOff>0</xdr:rowOff>
                  </from>
                  <to>
                    <xdr:col>9</xdr:col>
                    <xdr:colOff>285750</xdr:colOff>
                    <xdr:row>12</xdr:row>
                    <xdr:rowOff>0</xdr:rowOff>
                  </to>
                </anchor>
              </controlPr>
            </control>
          </mc:Choice>
        </mc:AlternateContent>
        <mc:AlternateContent xmlns:mc="http://schemas.openxmlformats.org/markup-compatibility/2006">
          <mc:Choice Requires="x14">
            <control shapeId="7247" r:id="rId82" name="Check Box 79">
              <controlPr defaultSize="0" autoFill="0" autoLine="0" autoPict="0">
                <anchor moveWithCells="1">
                  <from>
                    <xdr:col>10</xdr:col>
                    <xdr:colOff>0</xdr:colOff>
                    <xdr:row>11</xdr:row>
                    <xdr:rowOff>0</xdr:rowOff>
                  </from>
                  <to>
                    <xdr:col>10</xdr:col>
                    <xdr:colOff>295275</xdr:colOff>
                    <xdr:row>12</xdr:row>
                    <xdr:rowOff>0</xdr:rowOff>
                  </to>
                </anchor>
              </controlPr>
            </control>
          </mc:Choice>
        </mc:AlternateContent>
        <mc:AlternateContent xmlns:mc="http://schemas.openxmlformats.org/markup-compatibility/2006">
          <mc:Choice Requires="x14">
            <control shapeId="7248" r:id="rId83" name="Check Box 80">
              <controlPr defaultSize="0" autoFill="0" autoLine="0" autoPict="0">
                <anchor moveWithCells="1">
                  <from>
                    <xdr:col>11</xdr:col>
                    <xdr:colOff>0</xdr:colOff>
                    <xdr:row>11</xdr:row>
                    <xdr:rowOff>0</xdr:rowOff>
                  </from>
                  <to>
                    <xdr:col>11</xdr:col>
                    <xdr:colOff>285750</xdr:colOff>
                    <xdr:row>12</xdr:row>
                    <xdr:rowOff>0</xdr:rowOff>
                  </to>
                </anchor>
              </controlPr>
            </control>
          </mc:Choice>
        </mc:AlternateContent>
        <mc:AlternateContent xmlns:mc="http://schemas.openxmlformats.org/markup-compatibility/2006">
          <mc:Choice Requires="x14">
            <control shapeId="7249" r:id="rId84" name="Check Box 81">
              <controlPr defaultSize="0" autoFill="0" autoLine="0" autoPict="0">
                <anchor moveWithCells="1">
                  <from>
                    <xdr:col>12</xdr:col>
                    <xdr:colOff>0</xdr:colOff>
                    <xdr:row>11</xdr:row>
                    <xdr:rowOff>0</xdr:rowOff>
                  </from>
                  <to>
                    <xdr:col>12</xdr:col>
                    <xdr:colOff>285750</xdr:colOff>
                    <xdr:row>12</xdr:row>
                    <xdr:rowOff>0</xdr:rowOff>
                  </to>
                </anchor>
              </controlPr>
            </control>
          </mc:Choice>
        </mc:AlternateContent>
        <mc:AlternateContent xmlns:mc="http://schemas.openxmlformats.org/markup-compatibility/2006">
          <mc:Choice Requires="x14">
            <control shapeId="7250" r:id="rId85" name="Check Box 82">
              <controlPr defaultSize="0" autoFill="0" autoLine="0" autoPict="0">
                <anchor moveWithCells="1">
                  <from>
                    <xdr:col>13</xdr:col>
                    <xdr:colOff>0</xdr:colOff>
                    <xdr:row>11</xdr:row>
                    <xdr:rowOff>0</xdr:rowOff>
                  </from>
                  <to>
                    <xdr:col>13</xdr:col>
                    <xdr:colOff>285750</xdr:colOff>
                    <xdr:row>12</xdr:row>
                    <xdr:rowOff>0</xdr:rowOff>
                  </to>
                </anchor>
              </controlPr>
            </control>
          </mc:Choice>
        </mc:AlternateContent>
        <mc:AlternateContent xmlns:mc="http://schemas.openxmlformats.org/markup-compatibility/2006">
          <mc:Choice Requires="x14">
            <control shapeId="7251" r:id="rId86" name="Check Box 83">
              <controlPr defaultSize="0" autoFill="0" autoLine="0" autoPict="0">
                <anchor moveWithCells="1">
                  <from>
                    <xdr:col>14</xdr:col>
                    <xdr:colOff>0</xdr:colOff>
                    <xdr:row>11</xdr:row>
                    <xdr:rowOff>0</xdr:rowOff>
                  </from>
                  <to>
                    <xdr:col>14</xdr:col>
                    <xdr:colOff>285750</xdr:colOff>
                    <xdr:row>12</xdr:row>
                    <xdr:rowOff>0</xdr:rowOff>
                  </to>
                </anchor>
              </controlPr>
            </control>
          </mc:Choice>
        </mc:AlternateContent>
        <mc:AlternateContent xmlns:mc="http://schemas.openxmlformats.org/markup-compatibility/2006">
          <mc:Choice Requires="x14">
            <control shapeId="7252" r:id="rId87" name="Check Box 84">
              <controlPr defaultSize="0" autoFill="0" autoLine="0" autoPict="0">
                <anchor moveWithCells="1">
                  <from>
                    <xdr:col>15</xdr:col>
                    <xdr:colOff>0</xdr:colOff>
                    <xdr:row>11</xdr:row>
                    <xdr:rowOff>0</xdr:rowOff>
                  </from>
                  <to>
                    <xdr:col>15</xdr:col>
                    <xdr:colOff>285750</xdr:colOff>
                    <xdr:row>12</xdr:row>
                    <xdr:rowOff>0</xdr:rowOff>
                  </to>
                </anchor>
              </controlPr>
            </control>
          </mc:Choice>
        </mc:AlternateContent>
        <mc:AlternateContent xmlns:mc="http://schemas.openxmlformats.org/markup-compatibility/2006">
          <mc:Choice Requires="x14">
            <control shapeId="7253" r:id="rId88" name="Check Box 85">
              <controlPr defaultSize="0" autoFill="0" autoLine="0" autoPict="0">
                <anchor moveWithCells="1">
                  <from>
                    <xdr:col>16</xdr:col>
                    <xdr:colOff>0</xdr:colOff>
                    <xdr:row>11</xdr:row>
                    <xdr:rowOff>0</xdr:rowOff>
                  </from>
                  <to>
                    <xdr:col>16</xdr:col>
                    <xdr:colOff>285750</xdr:colOff>
                    <xdr:row>12</xdr:row>
                    <xdr:rowOff>0</xdr:rowOff>
                  </to>
                </anchor>
              </controlPr>
            </control>
          </mc:Choice>
        </mc:AlternateContent>
        <mc:AlternateContent xmlns:mc="http://schemas.openxmlformats.org/markup-compatibility/2006">
          <mc:Choice Requires="x14">
            <control shapeId="7254" r:id="rId89" name="Check Box 86">
              <controlPr defaultSize="0" autoFill="0" autoLine="0" autoPict="0">
                <anchor moveWithCells="1">
                  <from>
                    <xdr:col>17</xdr:col>
                    <xdr:colOff>0</xdr:colOff>
                    <xdr:row>11</xdr:row>
                    <xdr:rowOff>0</xdr:rowOff>
                  </from>
                  <to>
                    <xdr:col>17</xdr:col>
                    <xdr:colOff>285750</xdr:colOff>
                    <xdr:row>12</xdr:row>
                    <xdr:rowOff>0</xdr:rowOff>
                  </to>
                </anchor>
              </controlPr>
            </control>
          </mc:Choice>
        </mc:AlternateContent>
        <mc:AlternateContent xmlns:mc="http://schemas.openxmlformats.org/markup-compatibility/2006">
          <mc:Choice Requires="x14">
            <control shapeId="7255" r:id="rId90" name="Check Box 87">
              <controlPr defaultSize="0" autoFill="0" autoLine="0" autoPict="0">
                <anchor moveWithCells="1">
                  <from>
                    <xdr:col>18</xdr:col>
                    <xdr:colOff>0</xdr:colOff>
                    <xdr:row>11</xdr:row>
                    <xdr:rowOff>0</xdr:rowOff>
                  </from>
                  <to>
                    <xdr:col>18</xdr:col>
                    <xdr:colOff>285750</xdr:colOff>
                    <xdr:row>12</xdr:row>
                    <xdr:rowOff>0</xdr:rowOff>
                  </to>
                </anchor>
              </controlPr>
            </control>
          </mc:Choice>
        </mc:AlternateContent>
        <mc:AlternateContent xmlns:mc="http://schemas.openxmlformats.org/markup-compatibility/2006">
          <mc:Choice Requires="x14">
            <control shapeId="7256" r:id="rId91" name="Check Box 88">
              <controlPr defaultSize="0" autoFill="0" autoLine="0" autoPict="0">
                <anchor moveWithCells="1">
                  <from>
                    <xdr:col>19</xdr:col>
                    <xdr:colOff>0</xdr:colOff>
                    <xdr:row>11</xdr:row>
                    <xdr:rowOff>0</xdr:rowOff>
                  </from>
                  <to>
                    <xdr:col>19</xdr:col>
                    <xdr:colOff>285750</xdr:colOff>
                    <xdr:row>12</xdr:row>
                    <xdr:rowOff>0</xdr:rowOff>
                  </to>
                </anchor>
              </controlPr>
            </control>
          </mc:Choice>
        </mc:AlternateContent>
        <mc:AlternateContent xmlns:mc="http://schemas.openxmlformats.org/markup-compatibility/2006">
          <mc:Choice Requires="x14">
            <control shapeId="7257" r:id="rId92" name="Check Box 89">
              <controlPr defaultSize="0" autoFill="0" autoLine="0" autoPict="0">
                <anchor moveWithCells="1">
                  <from>
                    <xdr:col>20</xdr:col>
                    <xdr:colOff>0</xdr:colOff>
                    <xdr:row>11</xdr:row>
                    <xdr:rowOff>0</xdr:rowOff>
                  </from>
                  <to>
                    <xdr:col>20</xdr:col>
                    <xdr:colOff>285750</xdr:colOff>
                    <xdr:row>12</xdr:row>
                    <xdr:rowOff>0</xdr:rowOff>
                  </to>
                </anchor>
              </controlPr>
            </control>
          </mc:Choice>
        </mc:AlternateContent>
        <mc:AlternateContent xmlns:mc="http://schemas.openxmlformats.org/markup-compatibility/2006">
          <mc:Choice Requires="x14">
            <control shapeId="7258" r:id="rId93" name="Check Box 90">
              <controlPr defaultSize="0" autoFill="0" autoLine="0" autoPict="0">
                <anchor moveWithCells="1">
                  <from>
                    <xdr:col>21</xdr:col>
                    <xdr:colOff>0</xdr:colOff>
                    <xdr:row>11</xdr:row>
                    <xdr:rowOff>0</xdr:rowOff>
                  </from>
                  <to>
                    <xdr:col>21</xdr:col>
                    <xdr:colOff>285750</xdr:colOff>
                    <xdr:row>12</xdr:row>
                    <xdr:rowOff>0</xdr:rowOff>
                  </to>
                </anchor>
              </controlPr>
            </control>
          </mc:Choice>
        </mc:AlternateContent>
        <mc:AlternateContent xmlns:mc="http://schemas.openxmlformats.org/markup-compatibility/2006">
          <mc:Choice Requires="x14">
            <control shapeId="7259" r:id="rId94" name="Check Box 91">
              <controlPr defaultSize="0" autoFill="0" autoLine="0" autoPict="0">
                <anchor moveWithCells="1">
                  <from>
                    <xdr:col>22</xdr:col>
                    <xdr:colOff>0</xdr:colOff>
                    <xdr:row>11</xdr:row>
                    <xdr:rowOff>0</xdr:rowOff>
                  </from>
                  <to>
                    <xdr:col>22</xdr:col>
                    <xdr:colOff>285750</xdr:colOff>
                    <xdr:row>12</xdr:row>
                    <xdr:rowOff>0</xdr:rowOff>
                  </to>
                </anchor>
              </controlPr>
            </control>
          </mc:Choice>
        </mc:AlternateContent>
        <mc:AlternateContent xmlns:mc="http://schemas.openxmlformats.org/markup-compatibility/2006">
          <mc:Choice Requires="x14">
            <control shapeId="7260" r:id="rId95" name="Check Box 92">
              <controlPr defaultSize="0" autoFill="0" autoLine="0" autoPict="0">
                <anchor moveWithCells="1">
                  <from>
                    <xdr:col>23</xdr:col>
                    <xdr:colOff>0</xdr:colOff>
                    <xdr:row>11</xdr:row>
                    <xdr:rowOff>0</xdr:rowOff>
                  </from>
                  <to>
                    <xdr:col>23</xdr:col>
                    <xdr:colOff>285750</xdr:colOff>
                    <xdr:row>12</xdr:row>
                    <xdr:rowOff>0</xdr:rowOff>
                  </to>
                </anchor>
              </controlPr>
            </control>
          </mc:Choice>
        </mc:AlternateContent>
        <mc:AlternateContent xmlns:mc="http://schemas.openxmlformats.org/markup-compatibility/2006">
          <mc:Choice Requires="x14">
            <control shapeId="7261" r:id="rId96" name="Check Box 93">
              <controlPr defaultSize="0" autoFill="0" autoLine="0" autoPict="0">
                <anchor moveWithCells="1">
                  <from>
                    <xdr:col>24</xdr:col>
                    <xdr:colOff>0</xdr:colOff>
                    <xdr:row>11</xdr:row>
                    <xdr:rowOff>0</xdr:rowOff>
                  </from>
                  <to>
                    <xdr:col>24</xdr:col>
                    <xdr:colOff>285750</xdr:colOff>
                    <xdr:row>12</xdr:row>
                    <xdr:rowOff>0</xdr:rowOff>
                  </to>
                </anchor>
              </controlPr>
            </control>
          </mc:Choice>
        </mc:AlternateContent>
        <mc:AlternateContent xmlns:mc="http://schemas.openxmlformats.org/markup-compatibility/2006">
          <mc:Choice Requires="x14">
            <control shapeId="7262" r:id="rId97" name="Check Box 94">
              <controlPr defaultSize="0" autoFill="0" autoLine="0" autoPict="0">
                <anchor moveWithCells="1">
                  <from>
                    <xdr:col>25</xdr:col>
                    <xdr:colOff>0</xdr:colOff>
                    <xdr:row>11</xdr:row>
                    <xdr:rowOff>0</xdr:rowOff>
                  </from>
                  <to>
                    <xdr:col>25</xdr:col>
                    <xdr:colOff>285750</xdr:colOff>
                    <xdr:row>12</xdr:row>
                    <xdr:rowOff>0</xdr:rowOff>
                  </to>
                </anchor>
              </controlPr>
            </control>
          </mc:Choice>
        </mc:AlternateContent>
        <mc:AlternateContent xmlns:mc="http://schemas.openxmlformats.org/markup-compatibility/2006">
          <mc:Choice Requires="x14">
            <control shapeId="7263" r:id="rId98" name="Check Box 95">
              <controlPr defaultSize="0" autoFill="0" autoLine="0" autoPict="0">
                <anchor moveWithCells="1">
                  <from>
                    <xdr:col>26</xdr:col>
                    <xdr:colOff>0</xdr:colOff>
                    <xdr:row>11</xdr:row>
                    <xdr:rowOff>0</xdr:rowOff>
                  </from>
                  <to>
                    <xdr:col>26</xdr:col>
                    <xdr:colOff>285750</xdr:colOff>
                    <xdr:row>12</xdr:row>
                    <xdr:rowOff>0</xdr:rowOff>
                  </to>
                </anchor>
              </controlPr>
            </control>
          </mc:Choice>
        </mc:AlternateContent>
        <mc:AlternateContent xmlns:mc="http://schemas.openxmlformats.org/markup-compatibility/2006">
          <mc:Choice Requires="x14">
            <control shapeId="7264" r:id="rId99" name="Check Box 96">
              <controlPr defaultSize="0" autoFill="0" autoLine="0" autoPict="0">
                <anchor moveWithCells="1">
                  <from>
                    <xdr:col>3</xdr:col>
                    <xdr:colOff>0</xdr:colOff>
                    <xdr:row>10</xdr:row>
                    <xdr:rowOff>0</xdr:rowOff>
                  </from>
                  <to>
                    <xdr:col>3</xdr:col>
                    <xdr:colOff>304800</xdr:colOff>
                    <xdr:row>11</xdr:row>
                    <xdr:rowOff>0</xdr:rowOff>
                  </to>
                </anchor>
              </controlPr>
            </control>
          </mc:Choice>
        </mc:AlternateContent>
        <mc:AlternateContent xmlns:mc="http://schemas.openxmlformats.org/markup-compatibility/2006">
          <mc:Choice Requires="x14">
            <control shapeId="7265" r:id="rId100" name="Check Box 97">
              <controlPr defaultSize="0" autoFill="0" autoLine="0" autoPict="0">
                <anchor moveWithCells="1">
                  <from>
                    <xdr:col>4</xdr:col>
                    <xdr:colOff>0</xdr:colOff>
                    <xdr:row>10</xdr:row>
                    <xdr:rowOff>0</xdr:rowOff>
                  </from>
                  <to>
                    <xdr:col>4</xdr:col>
                    <xdr:colOff>285750</xdr:colOff>
                    <xdr:row>11</xdr:row>
                    <xdr:rowOff>0</xdr:rowOff>
                  </to>
                </anchor>
              </controlPr>
            </control>
          </mc:Choice>
        </mc:AlternateContent>
        <mc:AlternateContent xmlns:mc="http://schemas.openxmlformats.org/markup-compatibility/2006">
          <mc:Choice Requires="x14">
            <control shapeId="7266" r:id="rId101" name="Check Box 98">
              <controlPr defaultSize="0" autoFill="0" autoLine="0" autoPict="0">
                <anchor moveWithCells="1">
                  <from>
                    <xdr:col>5</xdr:col>
                    <xdr:colOff>0</xdr:colOff>
                    <xdr:row>10</xdr:row>
                    <xdr:rowOff>0</xdr:rowOff>
                  </from>
                  <to>
                    <xdr:col>5</xdr:col>
                    <xdr:colOff>295275</xdr:colOff>
                    <xdr:row>11</xdr:row>
                    <xdr:rowOff>0</xdr:rowOff>
                  </to>
                </anchor>
              </controlPr>
            </control>
          </mc:Choice>
        </mc:AlternateContent>
        <mc:AlternateContent xmlns:mc="http://schemas.openxmlformats.org/markup-compatibility/2006">
          <mc:Choice Requires="x14">
            <control shapeId="7267" r:id="rId102" name="Check Box 99">
              <controlPr defaultSize="0" autoFill="0" autoLine="0" autoPict="0">
                <anchor moveWithCells="1">
                  <from>
                    <xdr:col>6</xdr:col>
                    <xdr:colOff>0</xdr:colOff>
                    <xdr:row>10</xdr:row>
                    <xdr:rowOff>0</xdr:rowOff>
                  </from>
                  <to>
                    <xdr:col>6</xdr:col>
                    <xdr:colOff>295275</xdr:colOff>
                    <xdr:row>11</xdr:row>
                    <xdr:rowOff>0</xdr:rowOff>
                  </to>
                </anchor>
              </controlPr>
            </control>
          </mc:Choice>
        </mc:AlternateContent>
        <mc:AlternateContent xmlns:mc="http://schemas.openxmlformats.org/markup-compatibility/2006">
          <mc:Choice Requires="x14">
            <control shapeId="7268" r:id="rId103" name="Check Box 100">
              <controlPr defaultSize="0" autoFill="0" autoLine="0" autoPict="0">
                <anchor moveWithCells="1">
                  <from>
                    <xdr:col>7</xdr:col>
                    <xdr:colOff>0</xdr:colOff>
                    <xdr:row>10</xdr:row>
                    <xdr:rowOff>0</xdr:rowOff>
                  </from>
                  <to>
                    <xdr:col>7</xdr:col>
                    <xdr:colOff>285750</xdr:colOff>
                    <xdr:row>11</xdr:row>
                    <xdr:rowOff>0</xdr:rowOff>
                  </to>
                </anchor>
              </controlPr>
            </control>
          </mc:Choice>
        </mc:AlternateContent>
        <mc:AlternateContent xmlns:mc="http://schemas.openxmlformats.org/markup-compatibility/2006">
          <mc:Choice Requires="x14">
            <control shapeId="7269" r:id="rId104" name="Check Box 101">
              <controlPr defaultSize="0" autoFill="0" autoLine="0" autoPict="0">
                <anchor moveWithCells="1">
                  <from>
                    <xdr:col>8</xdr:col>
                    <xdr:colOff>0</xdr:colOff>
                    <xdr:row>10</xdr:row>
                    <xdr:rowOff>0</xdr:rowOff>
                  </from>
                  <to>
                    <xdr:col>8</xdr:col>
                    <xdr:colOff>285750</xdr:colOff>
                    <xdr:row>11</xdr:row>
                    <xdr:rowOff>0</xdr:rowOff>
                  </to>
                </anchor>
              </controlPr>
            </control>
          </mc:Choice>
        </mc:AlternateContent>
        <mc:AlternateContent xmlns:mc="http://schemas.openxmlformats.org/markup-compatibility/2006">
          <mc:Choice Requires="x14">
            <control shapeId="7270" r:id="rId105" name="Check Box 102">
              <controlPr defaultSize="0" autoFill="0" autoLine="0" autoPict="0">
                <anchor moveWithCells="1">
                  <from>
                    <xdr:col>9</xdr:col>
                    <xdr:colOff>0</xdr:colOff>
                    <xdr:row>10</xdr:row>
                    <xdr:rowOff>0</xdr:rowOff>
                  </from>
                  <to>
                    <xdr:col>9</xdr:col>
                    <xdr:colOff>285750</xdr:colOff>
                    <xdr:row>11</xdr:row>
                    <xdr:rowOff>0</xdr:rowOff>
                  </to>
                </anchor>
              </controlPr>
            </control>
          </mc:Choice>
        </mc:AlternateContent>
        <mc:AlternateContent xmlns:mc="http://schemas.openxmlformats.org/markup-compatibility/2006">
          <mc:Choice Requires="x14">
            <control shapeId="7271" r:id="rId106" name="Check Box 103">
              <controlPr defaultSize="0" autoFill="0" autoLine="0" autoPict="0">
                <anchor moveWithCells="1">
                  <from>
                    <xdr:col>10</xdr:col>
                    <xdr:colOff>0</xdr:colOff>
                    <xdr:row>10</xdr:row>
                    <xdr:rowOff>0</xdr:rowOff>
                  </from>
                  <to>
                    <xdr:col>10</xdr:col>
                    <xdr:colOff>295275</xdr:colOff>
                    <xdr:row>11</xdr:row>
                    <xdr:rowOff>0</xdr:rowOff>
                  </to>
                </anchor>
              </controlPr>
            </control>
          </mc:Choice>
        </mc:AlternateContent>
        <mc:AlternateContent xmlns:mc="http://schemas.openxmlformats.org/markup-compatibility/2006">
          <mc:Choice Requires="x14">
            <control shapeId="7272" r:id="rId107" name="Check Box 104">
              <controlPr defaultSize="0" autoFill="0" autoLine="0" autoPict="0">
                <anchor moveWithCells="1">
                  <from>
                    <xdr:col>11</xdr:col>
                    <xdr:colOff>0</xdr:colOff>
                    <xdr:row>10</xdr:row>
                    <xdr:rowOff>0</xdr:rowOff>
                  </from>
                  <to>
                    <xdr:col>11</xdr:col>
                    <xdr:colOff>285750</xdr:colOff>
                    <xdr:row>11</xdr:row>
                    <xdr:rowOff>0</xdr:rowOff>
                  </to>
                </anchor>
              </controlPr>
            </control>
          </mc:Choice>
        </mc:AlternateContent>
        <mc:AlternateContent xmlns:mc="http://schemas.openxmlformats.org/markup-compatibility/2006">
          <mc:Choice Requires="x14">
            <control shapeId="7273" r:id="rId108" name="Check Box 105">
              <controlPr defaultSize="0" autoFill="0" autoLine="0" autoPict="0">
                <anchor moveWithCells="1">
                  <from>
                    <xdr:col>12</xdr:col>
                    <xdr:colOff>0</xdr:colOff>
                    <xdr:row>10</xdr:row>
                    <xdr:rowOff>0</xdr:rowOff>
                  </from>
                  <to>
                    <xdr:col>12</xdr:col>
                    <xdr:colOff>285750</xdr:colOff>
                    <xdr:row>11</xdr:row>
                    <xdr:rowOff>0</xdr:rowOff>
                  </to>
                </anchor>
              </controlPr>
            </control>
          </mc:Choice>
        </mc:AlternateContent>
        <mc:AlternateContent xmlns:mc="http://schemas.openxmlformats.org/markup-compatibility/2006">
          <mc:Choice Requires="x14">
            <control shapeId="7274" r:id="rId109" name="Check Box 106">
              <controlPr defaultSize="0" autoFill="0" autoLine="0" autoPict="0">
                <anchor moveWithCells="1">
                  <from>
                    <xdr:col>13</xdr:col>
                    <xdr:colOff>0</xdr:colOff>
                    <xdr:row>10</xdr:row>
                    <xdr:rowOff>0</xdr:rowOff>
                  </from>
                  <to>
                    <xdr:col>13</xdr:col>
                    <xdr:colOff>285750</xdr:colOff>
                    <xdr:row>11</xdr:row>
                    <xdr:rowOff>0</xdr:rowOff>
                  </to>
                </anchor>
              </controlPr>
            </control>
          </mc:Choice>
        </mc:AlternateContent>
        <mc:AlternateContent xmlns:mc="http://schemas.openxmlformats.org/markup-compatibility/2006">
          <mc:Choice Requires="x14">
            <control shapeId="7275" r:id="rId110" name="Check Box 107">
              <controlPr defaultSize="0" autoFill="0" autoLine="0" autoPict="0">
                <anchor moveWithCells="1">
                  <from>
                    <xdr:col>14</xdr:col>
                    <xdr:colOff>0</xdr:colOff>
                    <xdr:row>10</xdr:row>
                    <xdr:rowOff>0</xdr:rowOff>
                  </from>
                  <to>
                    <xdr:col>14</xdr:col>
                    <xdr:colOff>285750</xdr:colOff>
                    <xdr:row>11</xdr:row>
                    <xdr:rowOff>0</xdr:rowOff>
                  </to>
                </anchor>
              </controlPr>
            </control>
          </mc:Choice>
        </mc:AlternateContent>
        <mc:AlternateContent xmlns:mc="http://schemas.openxmlformats.org/markup-compatibility/2006">
          <mc:Choice Requires="x14">
            <control shapeId="7276" r:id="rId111" name="Check Box 108">
              <controlPr defaultSize="0" autoFill="0" autoLine="0" autoPict="0">
                <anchor moveWithCells="1">
                  <from>
                    <xdr:col>15</xdr:col>
                    <xdr:colOff>0</xdr:colOff>
                    <xdr:row>10</xdr:row>
                    <xdr:rowOff>0</xdr:rowOff>
                  </from>
                  <to>
                    <xdr:col>15</xdr:col>
                    <xdr:colOff>285750</xdr:colOff>
                    <xdr:row>11</xdr:row>
                    <xdr:rowOff>0</xdr:rowOff>
                  </to>
                </anchor>
              </controlPr>
            </control>
          </mc:Choice>
        </mc:AlternateContent>
        <mc:AlternateContent xmlns:mc="http://schemas.openxmlformats.org/markup-compatibility/2006">
          <mc:Choice Requires="x14">
            <control shapeId="7277" r:id="rId112" name="Check Box 109">
              <controlPr defaultSize="0" autoFill="0" autoLine="0" autoPict="0">
                <anchor moveWithCells="1">
                  <from>
                    <xdr:col>16</xdr:col>
                    <xdr:colOff>0</xdr:colOff>
                    <xdr:row>10</xdr:row>
                    <xdr:rowOff>0</xdr:rowOff>
                  </from>
                  <to>
                    <xdr:col>16</xdr:col>
                    <xdr:colOff>285750</xdr:colOff>
                    <xdr:row>11</xdr:row>
                    <xdr:rowOff>0</xdr:rowOff>
                  </to>
                </anchor>
              </controlPr>
            </control>
          </mc:Choice>
        </mc:AlternateContent>
        <mc:AlternateContent xmlns:mc="http://schemas.openxmlformats.org/markup-compatibility/2006">
          <mc:Choice Requires="x14">
            <control shapeId="7278" r:id="rId113" name="Check Box 110">
              <controlPr defaultSize="0" autoFill="0" autoLine="0" autoPict="0">
                <anchor moveWithCells="1">
                  <from>
                    <xdr:col>17</xdr:col>
                    <xdr:colOff>0</xdr:colOff>
                    <xdr:row>10</xdr:row>
                    <xdr:rowOff>0</xdr:rowOff>
                  </from>
                  <to>
                    <xdr:col>17</xdr:col>
                    <xdr:colOff>285750</xdr:colOff>
                    <xdr:row>11</xdr:row>
                    <xdr:rowOff>0</xdr:rowOff>
                  </to>
                </anchor>
              </controlPr>
            </control>
          </mc:Choice>
        </mc:AlternateContent>
        <mc:AlternateContent xmlns:mc="http://schemas.openxmlformats.org/markup-compatibility/2006">
          <mc:Choice Requires="x14">
            <control shapeId="7279" r:id="rId114" name="Check Box 111">
              <controlPr defaultSize="0" autoFill="0" autoLine="0" autoPict="0">
                <anchor moveWithCells="1">
                  <from>
                    <xdr:col>18</xdr:col>
                    <xdr:colOff>0</xdr:colOff>
                    <xdr:row>10</xdr:row>
                    <xdr:rowOff>0</xdr:rowOff>
                  </from>
                  <to>
                    <xdr:col>18</xdr:col>
                    <xdr:colOff>285750</xdr:colOff>
                    <xdr:row>11</xdr:row>
                    <xdr:rowOff>0</xdr:rowOff>
                  </to>
                </anchor>
              </controlPr>
            </control>
          </mc:Choice>
        </mc:AlternateContent>
        <mc:AlternateContent xmlns:mc="http://schemas.openxmlformats.org/markup-compatibility/2006">
          <mc:Choice Requires="x14">
            <control shapeId="7280" r:id="rId115" name="Check Box 112">
              <controlPr defaultSize="0" autoFill="0" autoLine="0" autoPict="0">
                <anchor moveWithCells="1">
                  <from>
                    <xdr:col>19</xdr:col>
                    <xdr:colOff>0</xdr:colOff>
                    <xdr:row>10</xdr:row>
                    <xdr:rowOff>0</xdr:rowOff>
                  </from>
                  <to>
                    <xdr:col>19</xdr:col>
                    <xdr:colOff>285750</xdr:colOff>
                    <xdr:row>11</xdr:row>
                    <xdr:rowOff>0</xdr:rowOff>
                  </to>
                </anchor>
              </controlPr>
            </control>
          </mc:Choice>
        </mc:AlternateContent>
        <mc:AlternateContent xmlns:mc="http://schemas.openxmlformats.org/markup-compatibility/2006">
          <mc:Choice Requires="x14">
            <control shapeId="7281" r:id="rId116" name="Check Box 113">
              <controlPr defaultSize="0" autoFill="0" autoLine="0" autoPict="0">
                <anchor moveWithCells="1">
                  <from>
                    <xdr:col>20</xdr:col>
                    <xdr:colOff>0</xdr:colOff>
                    <xdr:row>10</xdr:row>
                    <xdr:rowOff>0</xdr:rowOff>
                  </from>
                  <to>
                    <xdr:col>20</xdr:col>
                    <xdr:colOff>285750</xdr:colOff>
                    <xdr:row>11</xdr:row>
                    <xdr:rowOff>0</xdr:rowOff>
                  </to>
                </anchor>
              </controlPr>
            </control>
          </mc:Choice>
        </mc:AlternateContent>
        <mc:AlternateContent xmlns:mc="http://schemas.openxmlformats.org/markup-compatibility/2006">
          <mc:Choice Requires="x14">
            <control shapeId="7282" r:id="rId117" name="Check Box 114">
              <controlPr defaultSize="0" autoFill="0" autoLine="0" autoPict="0">
                <anchor moveWithCells="1">
                  <from>
                    <xdr:col>21</xdr:col>
                    <xdr:colOff>0</xdr:colOff>
                    <xdr:row>10</xdr:row>
                    <xdr:rowOff>0</xdr:rowOff>
                  </from>
                  <to>
                    <xdr:col>21</xdr:col>
                    <xdr:colOff>285750</xdr:colOff>
                    <xdr:row>11</xdr:row>
                    <xdr:rowOff>0</xdr:rowOff>
                  </to>
                </anchor>
              </controlPr>
            </control>
          </mc:Choice>
        </mc:AlternateContent>
        <mc:AlternateContent xmlns:mc="http://schemas.openxmlformats.org/markup-compatibility/2006">
          <mc:Choice Requires="x14">
            <control shapeId="7283" r:id="rId118" name="Check Box 115">
              <controlPr defaultSize="0" autoFill="0" autoLine="0" autoPict="0">
                <anchor moveWithCells="1">
                  <from>
                    <xdr:col>22</xdr:col>
                    <xdr:colOff>0</xdr:colOff>
                    <xdr:row>10</xdr:row>
                    <xdr:rowOff>0</xdr:rowOff>
                  </from>
                  <to>
                    <xdr:col>22</xdr:col>
                    <xdr:colOff>285750</xdr:colOff>
                    <xdr:row>11</xdr:row>
                    <xdr:rowOff>0</xdr:rowOff>
                  </to>
                </anchor>
              </controlPr>
            </control>
          </mc:Choice>
        </mc:AlternateContent>
        <mc:AlternateContent xmlns:mc="http://schemas.openxmlformats.org/markup-compatibility/2006">
          <mc:Choice Requires="x14">
            <control shapeId="7284" r:id="rId119" name="Check Box 116">
              <controlPr defaultSize="0" autoFill="0" autoLine="0" autoPict="0">
                <anchor moveWithCells="1">
                  <from>
                    <xdr:col>23</xdr:col>
                    <xdr:colOff>0</xdr:colOff>
                    <xdr:row>10</xdr:row>
                    <xdr:rowOff>0</xdr:rowOff>
                  </from>
                  <to>
                    <xdr:col>23</xdr:col>
                    <xdr:colOff>285750</xdr:colOff>
                    <xdr:row>11</xdr:row>
                    <xdr:rowOff>0</xdr:rowOff>
                  </to>
                </anchor>
              </controlPr>
            </control>
          </mc:Choice>
        </mc:AlternateContent>
        <mc:AlternateContent xmlns:mc="http://schemas.openxmlformats.org/markup-compatibility/2006">
          <mc:Choice Requires="x14">
            <control shapeId="7285" r:id="rId120" name="Check Box 117">
              <controlPr defaultSize="0" autoFill="0" autoLine="0" autoPict="0">
                <anchor moveWithCells="1">
                  <from>
                    <xdr:col>24</xdr:col>
                    <xdr:colOff>0</xdr:colOff>
                    <xdr:row>10</xdr:row>
                    <xdr:rowOff>0</xdr:rowOff>
                  </from>
                  <to>
                    <xdr:col>24</xdr:col>
                    <xdr:colOff>285750</xdr:colOff>
                    <xdr:row>11</xdr:row>
                    <xdr:rowOff>0</xdr:rowOff>
                  </to>
                </anchor>
              </controlPr>
            </control>
          </mc:Choice>
        </mc:AlternateContent>
        <mc:AlternateContent xmlns:mc="http://schemas.openxmlformats.org/markup-compatibility/2006">
          <mc:Choice Requires="x14">
            <control shapeId="7286" r:id="rId121" name="Check Box 118">
              <controlPr defaultSize="0" autoFill="0" autoLine="0" autoPict="0">
                <anchor moveWithCells="1">
                  <from>
                    <xdr:col>25</xdr:col>
                    <xdr:colOff>0</xdr:colOff>
                    <xdr:row>10</xdr:row>
                    <xdr:rowOff>0</xdr:rowOff>
                  </from>
                  <to>
                    <xdr:col>25</xdr:col>
                    <xdr:colOff>285750</xdr:colOff>
                    <xdr:row>11</xdr:row>
                    <xdr:rowOff>0</xdr:rowOff>
                  </to>
                </anchor>
              </controlPr>
            </control>
          </mc:Choice>
        </mc:AlternateContent>
        <mc:AlternateContent xmlns:mc="http://schemas.openxmlformats.org/markup-compatibility/2006">
          <mc:Choice Requires="x14">
            <control shapeId="7287" r:id="rId122" name="Check Box 119">
              <controlPr defaultSize="0" autoFill="0" autoLine="0" autoPict="0">
                <anchor moveWithCells="1">
                  <from>
                    <xdr:col>26</xdr:col>
                    <xdr:colOff>0</xdr:colOff>
                    <xdr:row>10</xdr:row>
                    <xdr:rowOff>0</xdr:rowOff>
                  </from>
                  <to>
                    <xdr:col>26</xdr:col>
                    <xdr:colOff>285750</xdr:colOff>
                    <xdr:row>11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E25"/>
  <sheetViews>
    <sheetView workbookViewId="0">
      <pane ySplit="5" topLeftCell="A6" activePane="bottomLeft" state="frozen"/>
      <selection pane="bottomLeft" activeCell="C4" sqref="C4"/>
    </sheetView>
  </sheetViews>
  <sheetFormatPr defaultColWidth="9.140625" defaultRowHeight="15"/>
  <cols>
    <col min="1" max="1" width="4.28515625" style="58" customWidth="1"/>
    <col min="2" max="2" width="5.28515625" style="58" customWidth="1"/>
    <col min="3" max="3" width="40.85546875" style="58" bestFit="1" customWidth="1"/>
    <col min="4" max="4" width="70.85546875" style="58" customWidth="1"/>
    <col min="5" max="5" width="5.28515625" style="58" customWidth="1"/>
    <col min="6" max="16384" width="9.140625" style="58"/>
  </cols>
  <sheetData>
    <row r="1" spans="2:5">
      <c r="B1" s="288"/>
      <c r="C1" s="287" t="s">
        <v>610</v>
      </c>
      <c r="D1" s="286"/>
      <c r="E1" s="286"/>
    </row>
    <row r="2" spans="2:5">
      <c r="B2" s="288"/>
      <c r="C2" s="287"/>
      <c r="D2" s="286"/>
      <c r="E2" s="286"/>
    </row>
    <row r="3" spans="2:5">
      <c r="B3" s="288"/>
      <c r="C3" s="287"/>
      <c r="D3" s="286"/>
      <c r="E3" s="286"/>
    </row>
    <row r="4" spans="2:5">
      <c r="B4" s="61"/>
      <c r="C4" s="61"/>
      <c r="D4" s="61"/>
      <c r="E4" s="61"/>
    </row>
    <row r="5" spans="2:5" ht="29.25" thickBot="1">
      <c r="B5" s="61"/>
      <c r="C5" s="120" t="s">
        <v>585</v>
      </c>
      <c r="D5" s="63" t="str">
        <f>Introduction!Y5</f>
        <v>Version 1.0 - October 2014</v>
      </c>
      <c r="E5" s="61"/>
    </row>
    <row r="6" spans="2:5" ht="14.25" customHeight="1">
      <c r="B6" s="61"/>
      <c r="C6" s="274"/>
      <c r="D6" s="275"/>
      <c r="E6" s="61"/>
    </row>
    <row r="7" spans="2:5" ht="18.75">
      <c r="B7" s="177"/>
      <c r="C7" s="276" t="s">
        <v>567</v>
      </c>
      <c r="D7" s="276" t="s">
        <v>566</v>
      </c>
      <c r="E7" s="177"/>
    </row>
    <row r="8" spans="2:5" ht="75">
      <c r="B8" s="177"/>
      <c r="C8" s="277" t="s">
        <v>565</v>
      </c>
      <c r="D8" s="278" t="s">
        <v>568</v>
      </c>
      <c r="E8" s="177"/>
    </row>
    <row r="9" spans="2:5" ht="81" customHeight="1">
      <c r="B9" s="177"/>
      <c r="C9" s="277" t="s">
        <v>2</v>
      </c>
      <c r="D9" s="278" t="s">
        <v>569</v>
      </c>
      <c r="E9" s="177"/>
    </row>
    <row r="10" spans="2:5" ht="78.75" customHeight="1">
      <c r="B10" s="177"/>
      <c r="C10" s="277" t="s">
        <v>564</v>
      </c>
      <c r="D10" s="278" t="s">
        <v>570</v>
      </c>
      <c r="E10" s="177"/>
    </row>
    <row r="11" spans="2:5" ht="120">
      <c r="B11" s="177"/>
      <c r="C11" s="277" t="s">
        <v>563</v>
      </c>
      <c r="D11" s="278" t="s">
        <v>571</v>
      </c>
      <c r="E11" s="177"/>
    </row>
    <row r="12" spans="2:5" ht="45">
      <c r="B12" s="177"/>
      <c r="C12" s="277" t="s">
        <v>562</v>
      </c>
      <c r="D12" s="278" t="s">
        <v>561</v>
      </c>
      <c r="E12" s="177"/>
    </row>
    <row r="13" spans="2:5" ht="30">
      <c r="B13" s="177"/>
      <c r="C13" s="277" t="s">
        <v>424</v>
      </c>
      <c r="D13" s="278" t="s">
        <v>560</v>
      </c>
      <c r="E13" s="177"/>
    </row>
    <row r="14" spans="2:5" ht="21" customHeight="1">
      <c r="B14" s="177"/>
      <c r="C14" s="277" t="s">
        <v>559</v>
      </c>
      <c r="D14" s="278" t="s">
        <v>572</v>
      </c>
      <c r="E14" s="177"/>
    </row>
    <row r="15" spans="2:5" ht="45">
      <c r="B15" s="177"/>
      <c r="C15" s="277" t="s">
        <v>7</v>
      </c>
      <c r="D15" s="278" t="s">
        <v>558</v>
      </c>
      <c r="E15" s="177"/>
    </row>
    <row r="16" spans="2:5" ht="30">
      <c r="B16" s="177"/>
      <c r="C16" s="277" t="s">
        <v>557</v>
      </c>
      <c r="D16" s="278" t="s">
        <v>556</v>
      </c>
      <c r="E16" s="177"/>
    </row>
    <row r="17" spans="2:5" ht="45">
      <c r="B17" s="177"/>
      <c r="C17" s="277" t="s">
        <v>555</v>
      </c>
      <c r="D17" s="278" t="s">
        <v>554</v>
      </c>
      <c r="E17" s="177"/>
    </row>
    <row r="18" spans="2:5" ht="30">
      <c r="B18" s="177"/>
      <c r="C18" s="277" t="s">
        <v>553</v>
      </c>
      <c r="D18" s="278" t="s">
        <v>552</v>
      </c>
      <c r="E18" s="177"/>
    </row>
    <row r="19" spans="2:5" ht="45">
      <c r="B19" s="177"/>
      <c r="C19" s="277" t="s">
        <v>573</v>
      </c>
      <c r="D19" s="278" t="s">
        <v>574</v>
      </c>
      <c r="E19" s="177"/>
    </row>
    <row r="20" spans="2:5" ht="30">
      <c r="B20" s="177"/>
      <c r="C20" s="277" t="s">
        <v>493</v>
      </c>
      <c r="D20" s="278" t="s">
        <v>575</v>
      </c>
      <c r="E20" s="177"/>
    </row>
    <row r="21" spans="2:5" ht="45">
      <c r="B21" s="177"/>
      <c r="C21" s="277" t="s">
        <v>576</v>
      </c>
      <c r="D21" s="278" t="s">
        <v>577</v>
      </c>
      <c r="E21" s="177"/>
    </row>
    <row r="22" spans="2:5" ht="75">
      <c r="B22" s="177"/>
      <c r="C22" s="277" t="s">
        <v>578</v>
      </c>
      <c r="D22" s="278" t="s">
        <v>579</v>
      </c>
      <c r="E22" s="177"/>
    </row>
    <row r="23" spans="2:5">
      <c r="B23" s="177"/>
      <c r="C23" s="177"/>
      <c r="D23" s="177"/>
      <c r="E23" s="177"/>
    </row>
    <row r="24" spans="2:5">
      <c r="B24" s="177"/>
      <c r="C24" s="177"/>
      <c r="D24" s="177"/>
      <c r="E24" s="177"/>
    </row>
    <row r="25" spans="2:5">
      <c r="B25" s="177"/>
      <c r="C25" s="177"/>
      <c r="D25" s="177"/>
      <c r="E25" s="177"/>
    </row>
  </sheetData>
  <sheetProtection sheet="1" objects="1" scenarios="1" selectLockedCells="1"/>
  <mergeCells count="4">
    <mergeCell ref="E1:E3"/>
    <mergeCell ref="B1:B3"/>
    <mergeCell ref="C1:C3"/>
    <mergeCell ref="D1:D3"/>
  </mergeCells>
  <pageMargins left="0.7" right="0.7" top="0.75" bottom="0.75" header="0.3" footer="0.3"/>
  <pageSetup orientation="portrait" r:id="rId1"/>
  <ignoredErrors>
    <ignoredError sqref="D5" unlockedFormula="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785"/>
  <sheetViews>
    <sheetView workbookViewId="0">
      <pane ySplit="555" activePane="bottomLeft"/>
      <selection activeCell="D1" sqref="D1:D1048576"/>
      <selection pane="bottomLeft"/>
    </sheetView>
  </sheetViews>
  <sheetFormatPr defaultColWidth="8.7109375" defaultRowHeight="12.75"/>
  <cols>
    <col min="1" max="1" width="22.42578125" style="2" customWidth="1"/>
    <col min="2" max="2" width="6.5703125" style="2" bestFit="1" customWidth="1"/>
    <col min="3" max="3" width="4.7109375" style="2" bestFit="1" customWidth="1"/>
    <col min="4" max="4" width="31.140625" style="2" bestFit="1" customWidth="1"/>
    <col min="5" max="16" width="6.140625" style="2" bestFit="1" customWidth="1"/>
    <col min="17" max="22" width="6.5703125" style="2" bestFit="1" customWidth="1"/>
    <col min="23" max="28" width="6.140625" style="2" bestFit="1" customWidth="1"/>
    <col min="29" max="16384" width="8.7109375" style="2"/>
  </cols>
  <sheetData>
    <row r="1" spans="1:148" s="6" customFormat="1">
      <c r="A1" s="6" t="s">
        <v>100</v>
      </c>
      <c r="B1" s="6" t="s">
        <v>101</v>
      </c>
      <c r="C1" s="6" t="s">
        <v>102</v>
      </c>
      <c r="D1" s="6" t="s">
        <v>394</v>
      </c>
      <c r="E1" s="7" t="s">
        <v>103</v>
      </c>
      <c r="F1" s="7" t="s">
        <v>104</v>
      </c>
      <c r="G1" s="7" t="s">
        <v>105</v>
      </c>
      <c r="H1" s="7" t="s">
        <v>106</v>
      </c>
      <c r="I1" s="7" t="s">
        <v>107</v>
      </c>
      <c r="J1" s="7" t="s">
        <v>108</v>
      </c>
      <c r="K1" s="7" t="s">
        <v>109</v>
      </c>
      <c r="L1" s="7" t="s">
        <v>110</v>
      </c>
      <c r="M1" s="7" t="s">
        <v>111</v>
      </c>
      <c r="N1" s="7" t="s">
        <v>112</v>
      </c>
      <c r="O1" s="7" t="s">
        <v>113</v>
      </c>
      <c r="P1" s="7" t="s">
        <v>114</v>
      </c>
      <c r="Q1" s="7" t="s">
        <v>115</v>
      </c>
      <c r="R1" s="7" t="s">
        <v>116</v>
      </c>
      <c r="S1" s="7" t="s">
        <v>117</v>
      </c>
      <c r="T1" s="7" t="s">
        <v>118</v>
      </c>
      <c r="U1" s="7" t="s">
        <v>119</v>
      </c>
      <c r="V1" s="7" t="s">
        <v>120</v>
      </c>
      <c r="W1" s="7" t="s">
        <v>121</v>
      </c>
      <c r="X1" s="7" t="s">
        <v>122</v>
      </c>
      <c r="Y1" s="7" t="s">
        <v>123</v>
      </c>
      <c r="Z1" s="7" t="s">
        <v>124</v>
      </c>
      <c r="AA1" s="7" t="s">
        <v>125</v>
      </c>
      <c r="AB1" s="7" t="s">
        <v>126</v>
      </c>
    </row>
    <row r="2" spans="1:148">
      <c r="A2" s="2" t="s">
        <v>127</v>
      </c>
      <c r="B2" s="2" t="s">
        <v>73</v>
      </c>
      <c r="C2" s="2" t="s">
        <v>361</v>
      </c>
      <c r="D2" s="2" t="str">
        <f>CONCATENATE(A2,"-",B2)</f>
        <v>Alabama - Birmingham-Jan</v>
      </c>
      <c r="E2" s="5">
        <v>39.229032258064514</v>
      </c>
      <c r="F2" s="5">
        <v>38.958064516129035</v>
      </c>
      <c r="G2" s="5">
        <v>38.403225806451616</v>
      </c>
      <c r="H2" s="5">
        <v>38.058064516129029</v>
      </c>
      <c r="I2" s="5">
        <v>37.687096774193549</v>
      </c>
      <c r="J2" s="5">
        <v>37.254838709677422</v>
      </c>
      <c r="K2" s="5">
        <v>37.12580645161291</v>
      </c>
      <c r="L2" s="5">
        <v>38.487096774193546</v>
      </c>
      <c r="M2" s="5">
        <v>42.093548387096774</v>
      </c>
      <c r="N2" s="5">
        <v>44.71290322580645</v>
      </c>
      <c r="O2" s="5">
        <v>46.99677419354839</v>
      </c>
      <c r="P2" s="5">
        <v>49.196774193548386</v>
      </c>
      <c r="Q2" s="5">
        <v>51.174193548387102</v>
      </c>
      <c r="R2" s="5">
        <v>51.929032258064517</v>
      </c>
      <c r="S2" s="5">
        <v>52.232258064516131</v>
      </c>
      <c r="T2" s="5">
        <v>51.306451612903224</v>
      </c>
      <c r="U2" s="5">
        <v>49.219354838709677</v>
      </c>
      <c r="V2" s="5">
        <v>46.483870967741936</v>
      </c>
      <c r="W2" s="5">
        <v>44.71290322580645</v>
      </c>
      <c r="X2" s="5">
        <v>43.019354838709674</v>
      </c>
      <c r="Y2" s="5">
        <v>42.193548387096776</v>
      </c>
      <c r="Z2" s="5">
        <v>41.229032258064514</v>
      </c>
      <c r="AA2" s="5">
        <v>40.87419354838709</v>
      </c>
      <c r="AB2" s="5">
        <v>40.08387096774193</v>
      </c>
    </row>
    <row r="3" spans="1:148">
      <c r="A3" s="2" t="s">
        <v>127</v>
      </c>
      <c r="B3" s="2" t="s">
        <v>74</v>
      </c>
      <c r="C3" s="2" t="s">
        <v>362</v>
      </c>
      <c r="D3" s="2" t="str">
        <f t="shared" ref="D3:D66" si="0">CONCATENATE(A3,"-",B3)</f>
        <v>Alabama - Birmingham-Feb</v>
      </c>
      <c r="E3" s="5">
        <v>42.657142857142858</v>
      </c>
      <c r="F3" s="5">
        <v>42.289285714285711</v>
      </c>
      <c r="G3" s="5">
        <v>41.928571428571431</v>
      </c>
      <c r="H3" s="5">
        <v>41.575000000000003</v>
      </c>
      <c r="I3" s="5">
        <v>41.267857142857146</v>
      </c>
      <c r="J3" s="5">
        <v>40.917857142857144</v>
      </c>
      <c r="K3" s="5">
        <v>42.23571428571428</v>
      </c>
      <c r="L3" s="5">
        <v>43.63214285714286</v>
      </c>
      <c r="M3" s="5">
        <v>44.975000000000001</v>
      </c>
      <c r="N3" s="5">
        <v>47.075000000000003</v>
      </c>
      <c r="O3" s="5">
        <v>49.2</v>
      </c>
      <c r="P3" s="5">
        <v>51.31428571428571</v>
      </c>
      <c r="Q3" s="5">
        <v>52.225000000000001</v>
      </c>
      <c r="R3" s="5">
        <v>53.075000000000003</v>
      </c>
      <c r="S3" s="5">
        <v>53.982142857142854</v>
      </c>
      <c r="T3" s="5">
        <v>52.503571428571426</v>
      </c>
      <c r="U3" s="5">
        <v>51.024999999999999</v>
      </c>
      <c r="V3" s="5">
        <v>49.567857142857143</v>
      </c>
      <c r="W3" s="5">
        <v>47.942857142857143</v>
      </c>
      <c r="X3" s="5">
        <v>46.335714285714289</v>
      </c>
      <c r="Y3" s="5">
        <v>44.807142857142857</v>
      </c>
      <c r="Z3" s="5">
        <v>44.38214285714286</v>
      </c>
      <c r="AA3" s="5">
        <v>43.960714285714289</v>
      </c>
      <c r="AB3" s="5">
        <v>43.496428571428574</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row>
    <row r="4" spans="1:148">
      <c r="A4" s="2" t="s">
        <v>127</v>
      </c>
      <c r="B4" s="2" t="s">
        <v>75</v>
      </c>
      <c r="C4" s="2" t="s">
        <v>363</v>
      </c>
      <c r="D4" s="2" t="str">
        <f t="shared" si="0"/>
        <v>Alabama - Birmingham-Mar</v>
      </c>
      <c r="E4" s="5">
        <v>49.396774193548389</v>
      </c>
      <c r="F4" s="5">
        <v>49</v>
      </c>
      <c r="G4" s="5">
        <v>47.91612903225807</v>
      </c>
      <c r="H4" s="5">
        <v>47.048387096774192</v>
      </c>
      <c r="I4" s="5">
        <v>46.912903225806453</v>
      </c>
      <c r="J4" s="5">
        <v>46.819354838709678</v>
      </c>
      <c r="K4" s="5">
        <v>48.506451612903227</v>
      </c>
      <c r="L4" s="5">
        <v>52.045161290322582</v>
      </c>
      <c r="M4" s="5">
        <v>55.170967741935485</v>
      </c>
      <c r="N4" s="5">
        <v>58.164516129032258</v>
      </c>
      <c r="O4" s="5">
        <v>60.809677419354834</v>
      </c>
      <c r="P4" s="5">
        <v>62.567741935483866</v>
      </c>
      <c r="Q4" s="5">
        <v>64.587096774193554</v>
      </c>
      <c r="R4" s="5">
        <v>66.016129032258064</v>
      </c>
      <c r="S4" s="5">
        <v>66.361290322580643</v>
      </c>
      <c r="T4" s="5">
        <v>65.829032258064515</v>
      </c>
      <c r="U4" s="5">
        <v>64.516129032258064</v>
      </c>
      <c r="V4" s="5">
        <v>61.670967741935485</v>
      </c>
      <c r="W4" s="5">
        <v>58.006451612903227</v>
      </c>
      <c r="X4" s="5">
        <v>55.470967741935482</v>
      </c>
      <c r="Y4" s="5">
        <v>53.470967741935482</v>
      </c>
      <c r="Z4" s="5">
        <v>52.493548387096773</v>
      </c>
      <c r="AA4" s="5">
        <v>51.41935483870968</v>
      </c>
      <c r="AB4" s="5">
        <v>50.425806451612907</v>
      </c>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row>
    <row r="5" spans="1:148">
      <c r="A5" s="2" t="s">
        <v>127</v>
      </c>
      <c r="B5" s="2" t="s">
        <v>76</v>
      </c>
      <c r="C5" s="2" t="s">
        <v>364</v>
      </c>
      <c r="D5" s="2" t="str">
        <f t="shared" si="0"/>
        <v>Alabama - Birmingham-Apr</v>
      </c>
      <c r="E5" s="5">
        <v>56.49</v>
      </c>
      <c r="F5" s="5">
        <v>55.853333333333332</v>
      </c>
      <c r="G5" s="5">
        <v>55.176666666666662</v>
      </c>
      <c r="H5" s="5">
        <v>54.913333333333334</v>
      </c>
      <c r="I5" s="5">
        <v>54.643333333333331</v>
      </c>
      <c r="J5" s="5">
        <v>54.383333333333333</v>
      </c>
      <c r="K5" s="5">
        <v>57.52</v>
      </c>
      <c r="L5" s="5">
        <v>60.71</v>
      </c>
      <c r="M5" s="5">
        <v>63.906666666666666</v>
      </c>
      <c r="N5" s="5">
        <v>66.213333333333338</v>
      </c>
      <c r="O5" s="5">
        <v>68.566666666666663</v>
      </c>
      <c r="P5" s="5">
        <v>70.88</v>
      </c>
      <c r="Q5" s="5">
        <v>71.739999999999995</v>
      </c>
      <c r="R5" s="5">
        <v>72.59</v>
      </c>
      <c r="S5" s="5">
        <v>73.436666666666667</v>
      </c>
      <c r="T5" s="5">
        <v>71.86666666666666</v>
      </c>
      <c r="U5" s="5">
        <v>70.283333333333331</v>
      </c>
      <c r="V5" s="5">
        <v>68.713333333333338</v>
      </c>
      <c r="W5" s="5">
        <v>66.086666666666659</v>
      </c>
      <c r="X5" s="5">
        <v>63.5</v>
      </c>
      <c r="Y5" s="5">
        <v>60.976666666666667</v>
      </c>
      <c r="Z5" s="5">
        <v>59.73</v>
      </c>
      <c r="AA5" s="5">
        <v>58.5</v>
      </c>
      <c r="AB5" s="5">
        <v>57.28</v>
      </c>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row>
    <row r="6" spans="1:148">
      <c r="A6" s="2" t="s">
        <v>127</v>
      </c>
      <c r="B6" s="2" t="s">
        <v>77</v>
      </c>
      <c r="C6" s="2" t="s">
        <v>365</v>
      </c>
      <c r="D6" s="2" t="str">
        <f t="shared" si="0"/>
        <v>Alabama - Birmingham-May</v>
      </c>
      <c r="E6" s="5">
        <v>62.467741935483872</v>
      </c>
      <c r="F6" s="5">
        <v>61.796774193548387</v>
      </c>
      <c r="G6" s="5">
        <v>60.909677419354843</v>
      </c>
      <c r="H6" s="5">
        <v>60.538709677419355</v>
      </c>
      <c r="I6" s="5">
        <v>60.529032258064518</v>
      </c>
      <c r="J6" s="5">
        <v>62.245161290322578</v>
      </c>
      <c r="K6" s="5">
        <v>65.877419354838707</v>
      </c>
      <c r="L6" s="5">
        <v>68.712903225806443</v>
      </c>
      <c r="M6" s="5">
        <v>71.474193548387092</v>
      </c>
      <c r="N6" s="5">
        <v>74.103225806451604</v>
      </c>
      <c r="O6" s="5">
        <v>76.051612903225802</v>
      </c>
      <c r="P6" s="5">
        <v>77.303225806451621</v>
      </c>
      <c r="Q6" s="5">
        <v>78.393548387096772</v>
      </c>
      <c r="R6" s="5">
        <v>79.258064516129039</v>
      </c>
      <c r="S6" s="5">
        <v>79.170967741935485</v>
      </c>
      <c r="T6" s="5">
        <v>78.900000000000006</v>
      </c>
      <c r="U6" s="5">
        <v>77.4258064516129</v>
      </c>
      <c r="V6" s="5">
        <v>75.445161290322588</v>
      </c>
      <c r="W6" s="5">
        <v>71.161290322580641</v>
      </c>
      <c r="X6" s="5">
        <v>67.870967741935488</v>
      </c>
      <c r="Y6" s="5">
        <v>66.451612903225808</v>
      </c>
      <c r="Z6" s="5">
        <v>65.287096774193557</v>
      </c>
      <c r="AA6" s="5">
        <v>64.109677419354838</v>
      </c>
      <c r="AB6" s="5">
        <v>62.993548387096773</v>
      </c>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row>
    <row r="7" spans="1:148">
      <c r="A7" s="2" t="s">
        <v>127</v>
      </c>
      <c r="B7" s="2" t="s">
        <v>78</v>
      </c>
      <c r="C7" s="2" t="s">
        <v>366</v>
      </c>
      <c r="D7" s="2" t="str">
        <f t="shared" si="0"/>
        <v>Alabama - Birmingham-Jun</v>
      </c>
      <c r="E7" s="5">
        <v>69.293333333333337</v>
      </c>
      <c r="F7" s="5">
        <v>68.38</v>
      </c>
      <c r="G7" s="5">
        <v>67.42</v>
      </c>
      <c r="H7" s="5">
        <v>68.31</v>
      </c>
      <c r="I7" s="5">
        <v>69.196666666666673</v>
      </c>
      <c r="J7" s="5">
        <v>70.12</v>
      </c>
      <c r="K7" s="5">
        <v>73.00333333333333</v>
      </c>
      <c r="L7" s="5">
        <v>75.926666666666677</v>
      </c>
      <c r="M7" s="5">
        <v>78.833333333333329</v>
      </c>
      <c r="N7" s="5">
        <v>80.38</v>
      </c>
      <c r="O7" s="5">
        <v>82.00333333333333</v>
      </c>
      <c r="P7" s="5">
        <v>83.563333333333333</v>
      </c>
      <c r="Q7" s="5">
        <v>83.34</v>
      </c>
      <c r="R7" s="5">
        <v>83.06</v>
      </c>
      <c r="S7" s="5">
        <v>82.83</v>
      </c>
      <c r="T7" s="5">
        <v>81.646666666666675</v>
      </c>
      <c r="U7" s="5">
        <v>80.540000000000006</v>
      </c>
      <c r="V7" s="5">
        <v>79.36</v>
      </c>
      <c r="W7" s="5">
        <v>76.966666666666669</v>
      </c>
      <c r="X7" s="5">
        <v>74.546666666666667</v>
      </c>
      <c r="Y7" s="5">
        <v>72.17</v>
      </c>
      <c r="Z7" s="5">
        <v>71.543333333333337</v>
      </c>
      <c r="AA7" s="5">
        <v>70.94</v>
      </c>
      <c r="AB7" s="5">
        <v>70.323333333333323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row>
    <row r="8" spans="1:148">
      <c r="A8" s="2" t="s">
        <v>127</v>
      </c>
      <c r="B8" s="2" t="s">
        <v>79</v>
      </c>
      <c r="C8" s="2" t="s">
        <v>367</v>
      </c>
      <c r="D8" s="2" t="str">
        <f t="shared" si="0"/>
        <v>Alabama - Birmingham-Jul</v>
      </c>
      <c r="E8" s="5">
        <v>73.016129032258064</v>
      </c>
      <c r="F8" s="5">
        <v>72.303225806451621</v>
      </c>
      <c r="G8" s="5">
        <v>69.193548387096769</v>
      </c>
      <c r="H8" s="5">
        <v>69.364516129032268</v>
      </c>
      <c r="I8" s="5">
        <v>69.474193548387092</v>
      </c>
      <c r="J8" s="5">
        <v>69.635483870967732</v>
      </c>
      <c r="K8" s="5">
        <v>73.351612903225814</v>
      </c>
      <c r="L8" s="5">
        <v>77.151612903225796</v>
      </c>
      <c r="M8" s="5">
        <v>80.896774193548396</v>
      </c>
      <c r="N8" s="5">
        <v>82.593548387096774</v>
      </c>
      <c r="O8" s="5">
        <v>84.335483870967749</v>
      </c>
      <c r="P8" s="5">
        <v>86.025806451612908</v>
      </c>
      <c r="Q8" s="5">
        <v>86.08709677419354</v>
      </c>
      <c r="R8" s="5">
        <v>86.096774193548384</v>
      </c>
      <c r="S8" s="5">
        <v>86.158064516129031</v>
      </c>
      <c r="T8" s="5">
        <v>84.893548387096772</v>
      </c>
      <c r="U8" s="5">
        <v>83.638709677419357</v>
      </c>
      <c r="V8" s="5">
        <v>82.370967741935488</v>
      </c>
      <c r="W8" s="5">
        <v>79.780645161290323</v>
      </c>
      <c r="X8" s="5">
        <v>77.235483870967741</v>
      </c>
      <c r="Y8" s="5">
        <v>74.7</v>
      </c>
      <c r="Z8" s="5">
        <v>73.635483870967732</v>
      </c>
      <c r="AA8" s="5">
        <v>72.590322580645164</v>
      </c>
      <c r="AB8" s="5">
        <v>71.545161290322582</v>
      </c>
    </row>
    <row r="9" spans="1:148">
      <c r="A9" s="2" t="s">
        <v>127</v>
      </c>
      <c r="B9" s="2" t="s">
        <v>80</v>
      </c>
      <c r="C9" s="2" t="s">
        <v>368</v>
      </c>
      <c r="D9" s="2" t="str">
        <f t="shared" si="0"/>
        <v>Alabama - Birmingham-Aug</v>
      </c>
      <c r="E9" s="5">
        <v>68.290322580645167</v>
      </c>
      <c r="F9" s="5">
        <v>67.622580645161293</v>
      </c>
      <c r="G9" s="5">
        <v>69.193548387096769</v>
      </c>
      <c r="H9" s="5">
        <v>69.067741935483866</v>
      </c>
      <c r="I9" s="5">
        <v>68.958064516129028</v>
      </c>
      <c r="J9" s="5">
        <v>68.854838709677423</v>
      </c>
      <c r="K9" s="5">
        <v>72.254838709677429</v>
      </c>
      <c r="L9" s="5">
        <v>75.599999999999994</v>
      </c>
      <c r="M9" s="5">
        <v>78.987096774193546</v>
      </c>
      <c r="N9" s="5">
        <v>80.932258064516134</v>
      </c>
      <c r="O9" s="5">
        <v>82.864516129032268</v>
      </c>
      <c r="P9" s="5">
        <v>84.806451612903231</v>
      </c>
      <c r="Q9" s="5">
        <v>85.241935483870961</v>
      </c>
      <c r="R9" s="5">
        <v>85.603225806451604</v>
      </c>
      <c r="S9" s="5">
        <v>86.038709677419348</v>
      </c>
      <c r="T9" s="5">
        <v>84.50322580645161</v>
      </c>
      <c r="U9" s="5">
        <v>82.967741935483872</v>
      </c>
      <c r="V9" s="5">
        <v>81.41612903225807</v>
      </c>
      <c r="W9" s="5">
        <v>78.903225806451616</v>
      </c>
      <c r="X9" s="5">
        <v>76.409677419354836</v>
      </c>
      <c r="Y9" s="5">
        <v>73.92258064516129</v>
      </c>
      <c r="Z9" s="5">
        <v>73.08387096774193</v>
      </c>
      <c r="AA9" s="5">
        <v>72.245161290322571</v>
      </c>
      <c r="AB9" s="5">
        <v>71.41612903225807</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row>
    <row r="10" spans="1:148">
      <c r="A10" s="2" t="s">
        <v>127</v>
      </c>
      <c r="B10" s="2" t="s">
        <v>81</v>
      </c>
      <c r="C10" s="2" t="s">
        <v>369</v>
      </c>
      <c r="D10" s="2" t="str">
        <f t="shared" si="0"/>
        <v>Alabama - Birmingham-Sep</v>
      </c>
      <c r="E10" s="5">
        <v>68.446666666666673</v>
      </c>
      <c r="F10" s="5">
        <v>67.696666666666673</v>
      </c>
      <c r="G10" s="5">
        <v>67.016666666666666</v>
      </c>
      <c r="H10" s="5">
        <v>66.736666666666665</v>
      </c>
      <c r="I10" s="5">
        <v>66.456666666666663</v>
      </c>
      <c r="J10" s="5">
        <v>66.146666666666675</v>
      </c>
      <c r="K10" s="5">
        <v>68.466666666666669</v>
      </c>
      <c r="L10" s="5">
        <v>71.836666666666659</v>
      </c>
      <c r="M10" s="5">
        <v>75.203333333333333</v>
      </c>
      <c r="N10" s="5">
        <v>77.97</v>
      </c>
      <c r="O10" s="5">
        <v>80.36</v>
      </c>
      <c r="P10" s="5">
        <v>81.773333333333326</v>
      </c>
      <c r="Q10" s="5">
        <v>82.783333333333331</v>
      </c>
      <c r="R10" s="5">
        <v>83.213333333333338</v>
      </c>
      <c r="S10" s="5">
        <v>83.086666666666659</v>
      </c>
      <c r="T10" s="5">
        <v>82.51</v>
      </c>
      <c r="U10" s="5">
        <v>81.086666666666659</v>
      </c>
      <c r="V10" s="5">
        <v>78.17</v>
      </c>
      <c r="W10" s="5">
        <v>74.95</v>
      </c>
      <c r="X10" s="5">
        <v>73.163333333333341</v>
      </c>
      <c r="Y10" s="5">
        <v>71.946666666666673</v>
      </c>
      <c r="Z10" s="5">
        <v>70.63666666666667</v>
      </c>
      <c r="AA10" s="5">
        <v>69.98</v>
      </c>
      <c r="AB10" s="5">
        <v>69.09</v>
      </c>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row>
    <row r="11" spans="1:148">
      <c r="A11" s="2" t="s">
        <v>127</v>
      </c>
      <c r="B11" s="2" t="s">
        <v>82</v>
      </c>
      <c r="C11" s="2" t="s">
        <v>370</v>
      </c>
      <c r="D11" s="2" t="str">
        <f t="shared" si="0"/>
        <v>Alabama - Birmingham-Oct</v>
      </c>
      <c r="E11" s="5">
        <v>54.038709677419355</v>
      </c>
      <c r="F11" s="5">
        <v>53.364516129032253</v>
      </c>
      <c r="G11" s="5">
        <v>53.038709677419355</v>
      </c>
      <c r="H11" s="5">
        <v>53.193548387096776</v>
      </c>
      <c r="I11" s="5">
        <v>52.619354838709675</v>
      </c>
      <c r="J11" s="5">
        <v>51.887096774193552</v>
      </c>
      <c r="K11" s="5">
        <v>55.403225806451616</v>
      </c>
      <c r="L11" s="5">
        <v>60.829032258064515</v>
      </c>
      <c r="M11" s="5">
        <v>64.42903225806451</v>
      </c>
      <c r="N11" s="5">
        <v>66.754838709677429</v>
      </c>
      <c r="O11" s="5">
        <v>68.932258064516134</v>
      </c>
      <c r="P11" s="5">
        <v>70.58709677419354</v>
      </c>
      <c r="Q11" s="5">
        <v>72.093548387096774</v>
      </c>
      <c r="R11" s="5">
        <v>72.938709677419354</v>
      </c>
      <c r="S11" s="5">
        <v>72.832258064516139</v>
      </c>
      <c r="T11" s="5">
        <v>71.322580645161295</v>
      </c>
      <c r="U11" s="5">
        <v>67.609677419354838</v>
      </c>
      <c r="V11" s="5">
        <v>60.796774193548387</v>
      </c>
      <c r="W11" s="5">
        <v>58.261290322580642</v>
      </c>
      <c r="X11" s="5">
        <v>57.116129032258058</v>
      </c>
      <c r="Y11" s="5">
        <v>55.961290322580645</v>
      </c>
      <c r="Z11" s="5">
        <v>55.241935483870968</v>
      </c>
      <c r="AA11" s="5">
        <v>54.138709677419357</v>
      </c>
      <c r="AB11" s="5">
        <v>53.670967741935485</v>
      </c>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row>
    <row r="12" spans="1:148">
      <c r="A12" s="2" t="s">
        <v>127</v>
      </c>
      <c r="B12" s="2" t="s">
        <v>83</v>
      </c>
      <c r="C12" s="2" t="s">
        <v>371</v>
      </c>
      <c r="D12" s="2" t="str">
        <f t="shared" si="0"/>
        <v>Alabama - Birmingham-Nov</v>
      </c>
      <c r="E12" s="5">
        <v>48.233333333333334</v>
      </c>
      <c r="F12" s="5">
        <v>47.726666666666667</v>
      </c>
      <c r="G12" s="5">
        <v>47.213333333333338</v>
      </c>
      <c r="H12" s="5">
        <v>47.223333333333336</v>
      </c>
      <c r="I12" s="5">
        <v>47.216666666666669</v>
      </c>
      <c r="J12" s="5">
        <v>47.206666666666671</v>
      </c>
      <c r="K12" s="5">
        <v>50.24666666666667</v>
      </c>
      <c r="L12" s="5">
        <v>53.3</v>
      </c>
      <c r="M12" s="5">
        <v>56.34</v>
      </c>
      <c r="N12" s="5">
        <v>58.543333333333329</v>
      </c>
      <c r="O12" s="5">
        <v>60.693333333333335</v>
      </c>
      <c r="P12" s="5">
        <v>62.89</v>
      </c>
      <c r="Q12" s="5">
        <v>63.676666666666662</v>
      </c>
      <c r="R12" s="5">
        <v>64.443333333333328</v>
      </c>
      <c r="S12" s="5">
        <v>65.236666666666665</v>
      </c>
      <c r="T12" s="5">
        <v>61.873333333333335</v>
      </c>
      <c r="U12" s="5">
        <v>58.52</v>
      </c>
      <c r="V12" s="5">
        <v>55.176666666666662</v>
      </c>
      <c r="W12" s="5">
        <v>54.053333333333327</v>
      </c>
      <c r="X12" s="5">
        <v>52.953333333333333</v>
      </c>
      <c r="Y12" s="5">
        <v>51.886666666666663</v>
      </c>
      <c r="Z12" s="5">
        <v>50.783333333333331</v>
      </c>
      <c r="AA12" s="5">
        <v>49.68666666666666</v>
      </c>
      <c r="AB12" s="5">
        <v>48.596666666666671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row>
    <row r="13" spans="1:148">
      <c r="A13" s="2" t="s">
        <v>127</v>
      </c>
      <c r="B13" s="2" t="s">
        <v>84</v>
      </c>
      <c r="C13" s="2" t="s">
        <v>372</v>
      </c>
      <c r="D13" s="2" t="str">
        <f t="shared" si="0"/>
        <v>Alabama - Birmingham-Dec</v>
      </c>
      <c r="E13" s="5">
        <v>39.977419354838709</v>
      </c>
      <c r="F13" s="5">
        <v>39.448387096774198</v>
      </c>
      <c r="G13" s="5">
        <v>39.061290322580646</v>
      </c>
      <c r="H13" s="5">
        <v>38.612903225806448</v>
      </c>
      <c r="I13" s="5">
        <v>38.312903225806451</v>
      </c>
      <c r="J13" s="5">
        <v>37.883870967741942</v>
      </c>
      <c r="K13" s="5">
        <v>37.277419354838706</v>
      </c>
      <c r="L13" s="5">
        <v>39.08387096774193</v>
      </c>
      <c r="M13" s="5">
        <v>41.725806451612904</v>
      </c>
      <c r="N13" s="5">
        <v>44.067741935483866</v>
      </c>
      <c r="O13" s="5">
        <v>46.048387096774192</v>
      </c>
      <c r="P13" s="5">
        <v>47.974193548387099</v>
      </c>
      <c r="Q13" s="5">
        <v>49.538709677419355</v>
      </c>
      <c r="R13" s="5">
        <v>49.796774193548387</v>
      </c>
      <c r="S13" s="5">
        <v>50.119354838709675</v>
      </c>
      <c r="T13" s="5">
        <v>49.032258064516128</v>
      </c>
      <c r="U13" s="5">
        <v>46.022580645161291</v>
      </c>
      <c r="V13" s="5">
        <v>44.12580645161291</v>
      </c>
      <c r="W13" s="5">
        <v>42.751612903225805</v>
      </c>
      <c r="X13" s="5">
        <v>42.312903225806451</v>
      </c>
      <c r="Y13" s="5">
        <v>41.58387096774193</v>
      </c>
      <c r="Z13" s="5">
        <v>41.032258064516128</v>
      </c>
      <c r="AA13" s="5">
        <v>40.822580645161288</v>
      </c>
      <c r="AB13" s="5">
        <v>40.319354838709678</v>
      </c>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row>
    <row r="14" spans="1:148">
      <c r="A14" s="2" t="s">
        <v>128</v>
      </c>
      <c r="B14" s="2" t="s">
        <v>73</v>
      </c>
      <c r="C14" s="2" t="s">
        <v>361</v>
      </c>
      <c r="D14" s="2" t="str">
        <f t="shared" si="0"/>
        <v>Alabama - Huntsville-Jan</v>
      </c>
      <c r="E14" s="5">
        <v>32.70967741935484</v>
      </c>
      <c r="F14" s="5">
        <v>32.167741935483875</v>
      </c>
      <c r="G14" s="5">
        <v>31.793548387096774</v>
      </c>
      <c r="H14" s="5">
        <v>31.309677419354838</v>
      </c>
      <c r="I14" s="5">
        <v>31.038709677419355</v>
      </c>
      <c r="J14" s="5">
        <v>30.612903225806452</v>
      </c>
      <c r="K14" s="5">
        <v>30.235483870967741</v>
      </c>
      <c r="L14" s="5">
        <v>30.945161290322581</v>
      </c>
      <c r="M14" s="5">
        <v>33.158064516129038</v>
      </c>
      <c r="N14" s="5">
        <v>35.70645161290323</v>
      </c>
      <c r="O14" s="5">
        <v>37.677419354838712</v>
      </c>
      <c r="P14" s="5">
        <v>39.225806451612904</v>
      </c>
      <c r="Q14" s="5">
        <v>40.687096774193549</v>
      </c>
      <c r="R14" s="5">
        <v>41.674193548387102</v>
      </c>
      <c r="S14" s="5">
        <v>42.283870967741933</v>
      </c>
      <c r="T14" s="5">
        <v>42.306451612903224</v>
      </c>
      <c r="U14" s="5">
        <v>40.467741935483872</v>
      </c>
      <c r="V14" s="5">
        <v>38.261290322580642</v>
      </c>
      <c r="W14" s="5">
        <v>36.906451612903226</v>
      </c>
      <c r="X14" s="5">
        <v>35.493548387096773</v>
      </c>
      <c r="Y14" s="5">
        <v>34.693548387096776</v>
      </c>
      <c r="Z14" s="5">
        <v>34.390322580645162</v>
      </c>
      <c r="AA14" s="5">
        <v>33.896774193548389</v>
      </c>
      <c r="AB14" s="5">
        <v>33.741935483870968</v>
      </c>
    </row>
    <row r="15" spans="1:148">
      <c r="A15" s="2" t="s">
        <v>128</v>
      </c>
      <c r="B15" s="2" t="s">
        <v>74</v>
      </c>
      <c r="C15" s="2" t="s">
        <v>362</v>
      </c>
      <c r="D15" s="2" t="str">
        <f t="shared" si="0"/>
        <v>Alabama - Huntsville-Feb</v>
      </c>
      <c r="E15" s="5">
        <v>38.567857142857143</v>
      </c>
      <c r="F15" s="5">
        <v>38.103571428571435</v>
      </c>
      <c r="G15" s="5">
        <v>37.578571428571429</v>
      </c>
      <c r="H15" s="5">
        <v>37.125</v>
      </c>
      <c r="I15" s="5">
        <v>36.68571428571429</v>
      </c>
      <c r="J15" s="5">
        <v>36.24285714285714</v>
      </c>
      <c r="K15" s="5">
        <v>38.271428571428565</v>
      </c>
      <c r="L15" s="5">
        <v>40.246428571428574</v>
      </c>
      <c r="M15" s="5">
        <v>42.282142857142858</v>
      </c>
      <c r="N15" s="5">
        <v>44.453571428571429</v>
      </c>
      <c r="O15" s="5">
        <v>46.664285714285711</v>
      </c>
      <c r="P15" s="5">
        <v>48.825000000000003</v>
      </c>
      <c r="Q15" s="5">
        <v>49.828571428571429</v>
      </c>
      <c r="R15" s="5">
        <v>50.81071428571429</v>
      </c>
      <c r="S15" s="5">
        <v>51.81428571428571</v>
      </c>
      <c r="T15" s="5">
        <v>50.417857142857144</v>
      </c>
      <c r="U15" s="5">
        <v>49.017857142857146</v>
      </c>
      <c r="V15" s="5">
        <v>47.614285714285714</v>
      </c>
      <c r="W15" s="5">
        <v>45.921428571428571</v>
      </c>
      <c r="X15" s="5">
        <v>44.260714285714286</v>
      </c>
      <c r="Y15" s="5">
        <v>42.596428571428575</v>
      </c>
      <c r="Z15" s="5">
        <v>41.625</v>
      </c>
      <c r="AA15" s="5">
        <v>40.703571428571429</v>
      </c>
      <c r="AB15" s="5">
        <v>39.75</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row>
    <row r="16" spans="1:148">
      <c r="A16" s="2" t="s">
        <v>128</v>
      </c>
      <c r="B16" s="2" t="s">
        <v>75</v>
      </c>
      <c r="C16" s="2" t="s">
        <v>363</v>
      </c>
      <c r="D16" s="2" t="str">
        <f t="shared" si="0"/>
        <v>Alabama - Huntsville-Mar</v>
      </c>
      <c r="E16" s="5">
        <v>47.783870967741933</v>
      </c>
      <c r="F16" s="5">
        <v>47.07741935483871</v>
      </c>
      <c r="G16" s="5">
        <v>46.7</v>
      </c>
      <c r="H16" s="5">
        <v>46.048387096774192</v>
      </c>
      <c r="I16" s="5">
        <v>45.5</v>
      </c>
      <c r="J16" s="5">
        <v>45.058064516129029</v>
      </c>
      <c r="K16" s="5">
        <v>46.267741935483869</v>
      </c>
      <c r="L16" s="5">
        <v>49.283870967741933</v>
      </c>
      <c r="M16" s="5">
        <v>52.345161290322579</v>
      </c>
      <c r="N16" s="5">
        <v>54.764516129032259</v>
      </c>
      <c r="O16" s="5">
        <v>56.993548387096773</v>
      </c>
      <c r="P16" s="5">
        <v>58.661290322580648</v>
      </c>
      <c r="Q16" s="5">
        <v>60.032258064516128</v>
      </c>
      <c r="R16" s="5">
        <v>60.70967741935484</v>
      </c>
      <c r="S16" s="5">
        <v>60.86774193548387</v>
      </c>
      <c r="T16" s="5">
        <v>60.480645161290326</v>
      </c>
      <c r="U16" s="5">
        <v>58.725806451612904</v>
      </c>
      <c r="V16" s="5">
        <v>56.29354838709677</v>
      </c>
      <c r="W16" s="5">
        <v>53.729032258064514</v>
      </c>
      <c r="X16" s="5">
        <v>52.403225806451616</v>
      </c>
      <c r="Y16" s="5">
        <v>50.980645161290326</v>
      </c>
      <c r="Z16" s="5">
        <v>49.767741935483869</v>
      </c>
      <c r="AA16" s="5">
        <v>49.335483870967742</v>
      </c>
      <c r="AB16" s="5">
        <v>48.57741935483871</v>
      </c>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row>
    <row r="17" spans="1:148">
      <c r="A17" s="2" t="s">
        <v>128</v>
      </c>
      <c r="B17" s="2" t="s">
        <v>76</v>
      </c>
      <c r="C17" s="2" t="s">
        <v>364</v>
      </c>
      <c r="D17" s="2" t="str">
        <f t="shared" si="0"/>
        <v>Alabama - Huntsville-Apr</v>
      </c>
      <c r="E17" s="5">
        <v>53.466666666666669</v>
      </c>
      <c r="F17" s="5">
        <v>52.793333333333329</v>
      </c>
      <c r="G17" s="5">
        <v>52.466666666666669</v>
      </c>
      <c r="H17" s="5">
        <v>51.99</v>
      </c>
      <c r="I17" s="5">
        <v>51.366666666666667</v>
      </c>
      <c r="J17" s="5">
        <v>51.24666666666667</v>
      </c>
      <c r="K17" s="5">
        <v>54.536666666666662</v>
      </c>
      <c r="L17" s="5">
        <v>57.966666666666669</v>
      </c>
      <c r="M17" s="5">
        <v>60.88</v>
      </c>
      <c r="N17" s="5">
        <v>63.42</v>
      </c>
      <c r="O17" s="5">
        <v>64.97</v>
      </c>
      <c r="P17" s="5">
        <v>66.55</v>
      </c>
      <c r="Q17" s="5">
        <v>68.106666666666669</v>
      </c>
      <c r="R17" s="5">
        <v>68.290000000000006</v>
      </c>
      <c r="S17" s="5">
        <v>68.45</v>
      </c>
      <c r="T17" s="5">
        <v>68.206666666666663</v>
      </c>
      <c r="U17" s="5">
        <v>67.23</v>
      </c>
      <c r="V17" s="5">
        <v>64.930000000000007</v>
      </c>
      <c r="W17" s="5">
        <v>62.08</v>
      </c>
      <c r="X17" s="5">
        <v>60.04</v>
      </c>
      <c r="Y17" s="5">
        <v>58.41</v>
      </c>
      <c r="Z17" s="5">
        <v>56.926666666666662</v>
      </c>
      <c r="AA17" s="5">
        <v>55.886666666666663</v>
      </c>
      <c r="AB17" s="5">
        <v>54.893333333333331</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row>
    <row r="18" spans="1:148">
      <c r="A18" s="2" t="s">
        <v>128</v>
      </c>
      <c r="B18" s="2" t="s">
        <v>77</v>
      </c>
      <c r="C18" s="2" t="s">
        <v>365</v>
      </c>
      <c r="D18" s="2" t="str">
        <f t="shared" si="0"/>
        <v>Alabama - Huntsville-May</v>
      </c>
      <c r="E18" s="5">
        <v>62.554838709677419</v>
      </c>
      <c r="F18" s="5">
        <v>61.987096774193546</v>
      </c>
      <c r="G18" s="5">
        <v>61.403225806451616</v>
      </c>
      <c r="H18" s="5">
        <v>61.493548387096773</v>
      </c>
      <c r="I18" s="5">
        <v>61.570967741935483</v>
      </c>
      <c r="J18" s="5">
        <v>61.651612903225811</v>
      </c>
      <c r="K18" s="5">
        <v>64.690322580645159</v>
      </c>
      <c r="L18" s="5">
        <v>67.667741935483861</v>
      </c>
      <c r="M18" s="5">
        <v>70.683870967741925</v>
      </c>
      <c r="N18" s="5">
        <v>72.293548387096777</v>
      </c>
      <c r="O18" s="5">
        <v>73.91290322580646</v>
      </c>
      <c r="P18" s="5">
        <v>75.519354838709674</v>
      </c>
      <c r="Q18" s="5">
        <v>75.893548387096772</v>
      </c>
      <c r="R18" s="5">
        <v>76.264516129032259</v>
      </c>
      <c r="S18" s="5">
        <v>76.635483870967732</v>
      </c>
      <c r="T18" s="5">
        <v>75.622580645161293</v>
      </c>
      <c r="U18" s="5">
        <v>74.629032258064512</v>
      </c>
      <c r="V18" s="5">
        <v>73.622580645161293</v>
      </c>
      <c r="W18" s="5">
        <v>71.170967741935485</v>
      </c>
      <c r="X18" s="5">
        <v>68.7</v>
      </c>
      <c r="Y18" s="5">
        <v>66.309677419354841</v>
      </c>
      <c r="Z18" s="5">
        <v>65.158064516129031</v>
      </c>
      <c r="AA18" s="5">
        <v>64.006451612903234</v>
      </c>
      <c r="AB18" s="5">
        <v>62.906451612903226</v>
      </c>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row>
    <row r="19" spans="1:148">
      <c r="A19" s="2" t="s">
        <v>128</v>
      </c>
      <c r="B19" s="2" t="s">
        <v>78</v>
      </c>
      <c r="C19" s="2" t="s">
        <v>366</v>
      </c>
      <c r="D19" s="2" t="str">
        <f t="shared" si="0"/>
        <v>Alabama - Huntsville-Jun</v>
      </c>
      <c r="E19" s="5">
        <v>70.22</v>
      </c>
      <c r="F19" s="5">
        <v>69.709999999999994</v>
      </c>
      <c r="G19" s="5">
        <v>69.156666666666666</v>
      </c>
      <c r="H19" s="5">
        <v>69.993333333333339</v>
      </c>
      <c r="I19" s="5">
        <v>70.786666666666662</v>
      </c>
      <c r="J19" s="5">
        <v>71.623333333333321</v>
      </c>
      <c r="K19" s="5">
        <v>74.453333333333333</v>
      </c>
      <c r="L19" s="5">
        <v>77.223333333333329</v>
      </c>
      <c r="M19" s="5">
        <v>80.013333333333335</v>
      </c>
      <c r="N19" s="5">
        <v>81.653333333333336</v>
      </c>
      <c r="O19" s="5">
        <v>83.28</v>
      </c>
      <c r="P19" s="5">
        <v>84.926666666666677</v>
      </c>
      <c r="Q19" s="5">
        <v>85.436666666666667</v>
      </c>
      <c r="R19" s="5">
        <v>85.903333333333336</v>
      </c>
      <c r="S19" s="5">
        <v>86.41</v>
      </c>
      <c r="T19" s="5">
        <v>84.843333333333334</v>
      </c>
      <c r="U19" s="5">
        <v>83.296666666666667</v>
      </c>
      <c r="V19" s="5">
        <v>81.73</v>
      </c>
      <c r="W19" s="5">
        <v>79.33</v>
      </c>
      <c r="X19" s="5">
        <v>76.95</v>
      </c>
      <c r="Y19" s="5">
        <v>74.566666666666663</v>
      </c>
      <c r="Z19" s="5">
        <v>73.456666666666663</v>
      </c>
      <c r="AA19" s="5">
        <v>72.356666666666655</v>
      </c>
      <c r="AB19" s="5">
        <v>71.27</v>
      </c>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row>
    <row r="20" spans="1:148">
      <c r="A20" s="2" t="s">
        <v>128</v>
      </c>
      <c r="B20" s="2" t="s">
        <v>79</v>
      </c>
      <c r="C20" s="2" t="s">
        <v>367</v>
      </c>
      <c r="D20" s="2" t="str">
        <f t="shared" si="0"/>
        <v>Alabama - Huntsville-Jul</v>
      </c>
      <c r="E20" s="5">
        <v>74.138709677419357</v>
      </c>
      <c r="F20" s="5">
        <v>73.50322580645161</v>
      </c>
      <c r="G20" s="5">
        <v>70.512903225806454</v>
      </c>
      <c r="H20" s="5">
        <v>70.251612903225819</v>
      </c>
      <c r="I20" s="5">
        <v>70.025806451612908</v>
      </c>
      <c r="J20" s="5">
        <v>71.535483870967738</v>
      </c>
      <c r="K20" s="5">
        <v>74.551612903225802</v>
      </c>
      <c r="L20" s="5">
        <v>78.00322580645161</v>
      </c>
      <c r="M20" s="5">
        <v>81.219354838709677</v>
      </c>
      <c r="N20" s="5">
        <v>83.180645161290315</v>
      </c>
      <c r="O20" s="5">
        <v>85.874193548387098</v>
      </c>
      <c r="P20" s="5">
        <v>86.690322580645159</v>
      </c>
      <c r="Q20" s="5">
        <v>87.632258064516122</v>
      </c>
      <c r="R20" s="5">
        <v>87.070967741935476</v>
      </c>
      <c r="S20" s="5">
        <v>87.190322580645159</v>
      </c>
      <c r="T20" s="5">
        <v>86.322580645161295</v>
      </c>
      <c r="U20" s="5">
        <v>85.41612903225807</v>
      </c>
      <c r="V20" s="5">
        <v>83.132258064516122</v>
      </c>
      <c r="W20" s="5">
        <v>79.732258064516117</v>
      </c>
      <c r="X20" s="5">
        <v>77.780645161290323</v>
      </c>
      <c r="Y20" s="5">
        <v>76.396774193548396</v>
      </c>
      <c r="Z20" s="5">
        <v>74.883870967741942</v>
      </c>
      <c r="AA20" s="5">
        <v>73.783870967741947</v>
      </c>
      <c r="AB20" s="5">
        <v>72.645161290322577</v>
      </c>
    </row>
    <row r="21" spans="1:148">
      <c r="A21" s="2" t="s">
        <v>128</v>
      </c>
      <c r="B21" s="2" t="s">
        <v>80</v>
      </c>
      <c r="C21" s="2" t="s">
        <v>368</v>
      </c>
      <c r="D21" s="2" t="str">
        <f t="shared" si="0"/>
        <v>Alabama - Huntsville-Aug</v>
      </c>
      <c r="E21" s="5">
        <v>68.112903225806448</v>
      </c>
      <c r="F21" s="5">
        <v>67.674193548387095</v>
      </c>
      <c r="G21" s="5">
        <v>69.5741935483871</v>
      </c>
      <c r="H21" s="5">
        <v>69.3</v>
      </c>
      <c r="I21" s="5">
        <v>68.970967741935482</v>
      </c>
      <c r="J21" s="5">
        <v>69.877419354838707</v>
      </c>
      <c r="K21" s="5">
        <v>72.525806451612908</v>
      </c>
      <c r="L21" s="5">
        <v>76.135483870967732</v>
      </c>
      <c r="M21" s="5">
        <v>78.706451612903223</v>
      </c>
      <c r="N21" s="5">
        <v>81.035483870967738</v>
      </c>
      <c r="O21" s="5">
        <v>82.783870967741947</v>
      </c>
      <c r="P21" s="5">
        <v>84.274193548387103</v>
      </c>
      <c r="Q21" s="5">
        <v>84.990322580645156</v>
      </c>
      <c r="R21" s="5">
        <v>85.445161290322588</v>
      </c>
      <c r="S21" s="5">
        <v>85.519354838709674</v>
      </c>
      <c r="T21" s="5">
        <v>83.983870967741936</v>
      </c>
      <c r="U21" s="5">
        <v>82.487096774193546</v>
      </c>
      <c r="V21" s="5">
        <v>80.161290322580641</v>
      </c>
      <c r="W21" s="5">
        <v>77.177419354838705</v>
      </c>
      <c r="X21" s="5">
        <v>74.893548387096772</v>
      </c>
      <c r="Y21" s="5">
        <v>73.616129032258058</v>
      </c>
      <c r="Z21" s="5">
        <v>72.487096774193546</v>
      </c>
      <c r="AA21" s="5">
        <v>71.654838709677421</v>
      </c>
      <c r="AB21" s="5">
        <v>70.941935483870964</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row>
    <row r="22" spans="1:148">
      <c r="A22" s="2" t="s">
        <v>128</v>
      </c>
      <c r="B22" s="2" t="s">
        <v>81</v>
      </c>
      <c r="C22" s="2" t="s">
        <v>369</v>
      </c>
      <c r="D22" s="2" t="str">
        <f t="shared" si="0"/>
        <v>Alabama - Huntsville-Sep</v>
      </c>
      <c r="E22" s="5">
        <v>64.44</v>
      </c>
      <c r="F22" s="5">
        <v>63.82</v>
      </c>
      <c r="G22" s="5">
        <v>63.123333333333335</v>
      </c>
      <c r="H22" s="5">
        <v>62.873333333333335</v>
      </c>
      <c r="I22" s="5">
        <v>62.65</v>
      </c>
      <c r="J22" s="5">
        <v>62.41</v>
      </c>
      <c r="K22" s="5">
        <v>65.603333333333325</v>
      </c>
      <c r="L22" s="5">
        <v>68.849999999999994</v>
      </c>
      <c r="M22" s="5">
        <v>72.056666666666658</v>
      </c>
      <c r="N22" s="5">
        <v>74.37</v>
      </c>
      <c r="O22" s="5">
        <v>76.63333333333334</v>
      </c>
      <c r="P22" s="5">
        <v>78.933333333333337</v>
      </c>
      <c r="Q22" s="5">
        <v>79.666666666666671</v>
      </c>
      <c r="R22" s="5">
        <v>80.403333333333336</v>
      </c>
      <c r="S22" s="5">
        <v>81.12</v>
      </c>
      <c r="T22" s="5">
        <v>79.026666666666671</v>
      </c>
      <c r="U22" s="5">
        <v>76.930000000000007</v>
      </c>
      <c r="V22" s="5">
        <v>74.823333333333323</v>
      </c>
      <c r="W22" s="5">
        <v>72.583333333333329</v>
      </c>
      <c r="X22" s="5">
        <v>70.37</v>
      </c>
      <c r="Y22" s="5">
        <v>68.223333333333329</v>
      </c>
      <c r="Z22" s="5">
        <v>67.05</v>
      </c>
      <c r="AA22" s="5">
        <v>65.926666666666662</v>
      </c>
      <c r="AB22" s="5">
        <v>64.796666666666667</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row>
    <row r="23" spans="1:148">
      <c r="A23" s="2" t="s">
        <v>128</v>
      </c>
      <c r="B23" s="2" t="s">
        <v>82</v>
      </c>
      <c r="C23" s="2" t="s">
        <v>370</v>
      </c>
      <c r="D23" s="2" t="str">
        <f t="shared" si="0"/>
        <v>Alabama - Huntsville-Oct</v>
      </c>
      <c r="E23" s="5">
        <v>53.622580645161285</v>
      </c>
      <c r="F23" s="5">
        <v>52.87096774193548</v>
      </c>
      <c r="G23" s="5">
        <v>52.067741935483866</v>
      </c>
      <c r="H23" s="5">
        <v>51.264516129032259</v>
      </c>
      <c r="I23" s="5">
        <v>50.470967741935482</v>
      </c>
      <c r="J23" s="5">
        <v>49.648387096774194</v>
      </c>
      <c r="K23" s="5">
        <v>53.070967741935483</v>
      </c>
      <c r="L23" s="5">
        <v>56.561290322580646</v>
      </c>
      <c r="M23" s="5">
        <v>60.006451612903227</v>
      </c>
      <c r="N23" s="5">
        <v>63.112903225806448</v>
      </c>
      <c r="O23" s="5">
        <v>66.151612903225796</v>
      </c>
      <c r="P23" s="5">
        <v>69.264516129032259</v>
      </c>
      <c r="Q23" s="5">
        <v>70.08387096774193</v>
      </c>
      <c r="R23" s="5">
        <v>70.861290322580643</v>
      </c>
      <c r="S23" s="5">
        <v>71.680645161290315</v>
      </c>
      <c r="T23" s="5">
        <v>68.954838709677418</v>
      </c>
      <c r="U23" s="5">
        <v>66.241935483870961</v>
      </c>
      <c r="V23" s="5">
        <v>63.516129032258064</v>
      </c>
      <c r="W23" s="5">
        <v>61.348387096774189</v>
      </c>
      <c r="X23" s="5">
        <v>59.187096774193549</v>
      </c>
      <c r="Y23" s="5">
        <v>57.08064516129032</v>
      </c>
      <c r="Z23" s="5">
        <v>56.154838709677421</v>
      </c>
      <c r="AA23" s="5">
        <v>55.21290322580645</v>
      </c>
      <c r="AB23" s="5">
        <v>54.3</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row>
    <row r="24" spans="1:148">
      <c r="A24" s="2" t="s">
        <v>128</v>
      </c>
      <c r="B24" s="2" t="s">
        <v>83</v>
      </c>
      <c r="C24" s="2" t="s">
        <v>371</v>
      </c>
      <c r="D24" s="2" t="str">
        <f t="shared" si="0"/>
        <v>Alabama - Huntsville-Nov</v>
      </c>
      <c r="E24" s="5">
        <v>46.786666666666662</v>
      </c>
      <c r="F24" s="5">
        <v>45.986666666666665</v>
      </c>
      <c r="G24" s="5">
        <v>45.353333333333332</v>
      </c>
      <c r="H24" s="5">
        <v>45.3</v>
      </c>
      <c r="I24" s="5">
        <v>45.123333333333335</v>
      </c>
      <c r="J24" s="5">
        <v>44.82</v>
      </c>
      <c r="K24" s="5">
        <v>45.046666666666667</v>
      </c>
      <c r="L24" s="5">
        <v>48.276666666666664</v>
      </c>
      <c r="M24" s="5">
        <v>51.53</v>
      </c>
      <c r="N24" s="5">
        <v>54.453333333333333</v>
      </c>
      <c r="O24" s="5">
        <v>56.82</v>
      </c>
      <c r="P24" s="5">
        <v>59.256666666666668</v>
      </c>
      <c r="Q24" s="5">
        <v>60.41</v>
      </c>
      <c r="R24" s="5">
        <v>61.173333333333332</v>
      </c>
      <c r="S24" s="5">
        <v>61.203333333333333</v>
      </c>
      <c r="T24" s="5">
        <v>60.006666666666668</v>
      </c>
      <c r="U24" s="5">
        <v>56.48</v>
      </c>
      <c r="V24" s="5">
        <v>54.336666666666666</v>
      </c>
      <c r="W24" s="5">
        <v>51.983333333333334</v>
      </c>
      <c r="X24" s="5">
        <v>50.346666666666671</v>
      </c>
      <c r="Y24" s="5">
        <v>49.136666666666663</v>
      </c>
      <c r="Z24" s="5">
        <v>48.043333333333329</v>
      </c>
      <c r="AA24" s="5">
        <v>47.366666666666667</v>
      </c>
      <c r="AB24" s="5">
        <v>46.696666666666673</v>
      </c>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row>
    <row r="25" spans="1:148">
      <c r="A25" s="2" t="s">
        <v>128</v>
      </c>
      <c r="B25" s="2" t="s">
        <v>84</v>
      </c>
      <c r="C25" s="2" t="s">
        <v>372</v>
      </c>
      <c r="D25" s="2" t="str">
        <f t="shared" si="0"/>
        <v>Alabama - Huntsville-Dec</v>
      </c>
      <c r="E25" s="5">
        <v>38.103225806451611</v>
      </c>
      <c r="F25" s="5">
        <v>37.648387096774194</v>
      </c>
      <c r="G25" s="5">
        <v>36.903225806451616</v>
      </c>
      <c r="H25" s="5">
        <v>36.967741935483872</v>
      </c>
      <c r="I25" s="5">
        <v>36.36774193548387</v>
      </c>
      <c r="J25" s="5">
        <v>35.883870967741942</v>
      </c>
      <c r="K25" s="5">
        <v>35.91935483870968</v>
      </c>
      <c r="L25" s="5">
        <v>37.164516129032258</v>
      </c>
      <c r="M25" s="5">
        <v>39.309677419354834</v>
      </c>
      <c r="N25" s="5">
        <v>41.351612903225806</v>
      </c>
      <c r="O25" s="5">
        <v>43.090322580645157</v>
      </c>
      <c r="P25" s="5">
        <v>44.564516129032256</v>
      </c>
      <c r="Q25" s="5">
        <v>45.512903225806454</v>
      </c>
      <c r="R25" s="5">
        <v>45.99677419354839</v>
      </c>
      <c r="S25" s="5">
        <v>46.135483870967747</v>
      </c>
      <c r="T25" s="5">
        <v>45.193548387096776</v>
      </c>
      <c r="U25" s="5">
        <v>42.667741935483875</v>
      </c>
      <c r="V25" s="5">
        <v>41.2</v>
      </c>
      <c r="W25" s="5">
        <v>40.490322580645163</v>
      </c>
      <c r="X25" s="5">
        <v>39.854838709677416</v>
      </c>
      <c r="Y25" s="5">
        <v>39.280645161290323</v>
      </c>
      <c r="Z25" s="5">
        <v>38.929032258064517</v>
      </c>
      <c r="AA25" s="5">
        <v>38.377419354838715</v>
      </c>
      <c r="AB25" s="5">
        <v>38.00322580645161</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row>
    <row r="26" spans="1:148">
      <c r="A26" s="2" t="s">
        <v>129</v>
      </c>
      <c r="B26" s="2" t="s">
        <v>73</v>
      </c>
      <c r="C26" s="2" t="s">
        <v>361</v>
      </c>
      <c r="D26" s="2" t="str">
        <f t="shared" si="0"/>
        <v>Alabama - Mobile-Jan</v>
      </c>
      <c r="E26" s="5">
        <v>45.141935483870974</v>
      </c>
      <c r="F26" s="5">
        <v>44.687096774193549</v>
      </c>
      <c r="G26" s="5">
        <v>44.241935483870968</v>
      </c>
      <c r="H26" s="5">
        <v>43.906451612903226</v>
      </c>
      <c r="I26" s="5">
        <v>43.609677419354838</v>
      </c>
      <c r="J26" s="5">
        <v>43.274193548387096</v>
      </c>
      <c r="K26" s="5">
        <v>45.016129032258064</v>
      </c>
      <c r="L26" s="5">
        <v>46.774193548387096</v>
      </c>
      <c r="M26" s="5">
        <v>48.512903225806454</v>
      </c>
      <c r="N26" s="5">
        <v>50.903225806451616</v>
      </c>
      <c r="O26" s="5">
        <v>53.312903225806451</v>
      </c>
      <c r="P26" s="5">
        <v>55.719354838709677</v>
      </c>
      <c r="Q26" s="5">
        <v>56.674193548387102</v>
      </c>
      <c r="R26" s="5">
        <v>57.603225806451611</v>
      </c>
      <c r="S26" s="5">
        <v>58.558064516129029</v>
      </c>
      <c r="T26" s="5">
        <v>56.541935483870965</v>
      </c>
      <c r="U26" s="5">
        <v>54.522580645161291</v>
      </c>
      <c r="V26" s="5">
        <v>52.516129032258064</v>
      </c>
      <c r="W26" s="5">
        <v>51.096774193548384</v>
      </c>
      <c r="X26" s="5">
        <v>49.693548387096776</v>
      </c>
      <c r="Y26" s="5">
        <v>48.306451612903224</v>
      </c>
      <c r="Z26" s="5">
        <v>47.49677419354839</v>
      </c>
      <c r="AA26" s="5">
        <v>46.677419354838712</v>
      </c>
      <c r="AB26" s="5">
        <v>45.86774193548387</v>
      </c>
    </row>
    <row r="27" spans="1:148">
      <c r="A27" s="2" t="s">
        <v>129</v>
      </c>
      <c r="B27" s="2" t="s">
        <v>74</v>
      </c>
      <c r="C27" s="2" t="s">
        <v>362</v>
      </c>
      <c r="D27" s="2" t="str">
        <f t="shared" si="0"/>
        <v>Alabama - Mobile-Feb</v>
      </c>
      <c r="E27" s="5">
        <v>48.071428571428569</v>
      </c>
      <c r="F27" s="5">
        <v>47.43571428571429</v>
      </c>
      <c r="G27" s="5">
        <v>46.778571428571425</v>
      </c>
      <c r="H27" s="5">
        <v>46.225000000000001</v>
      </c>
      <c r="I27" s="5">
        <v>45.65</v>
      </c>
      <c r="J27" s="5">
        <v>45.13214285714286</v>
      </c>
      <c r="K27" s="5">
        <v>46.825000000000003</v>
      </c>
      <c r="L27" s="5">
        <v>48.489285714285714</v>
      </c>
      <c r="M27" s="5">
        <v>50.192857142857143</v>
      </c>
      <c r="N27" s="5">
        <v>52.9</v>
      </c>
      <c r="O27" s="5">
        <v>55.596428571428575</v>
      </c>
      <c r="P27" s="5">
        <v>58.321428571428569</v>
      </c>
      <c r="Q27" s="5">
        <v>59.06071428571429</v>
      </c>
      <c r="R27" s="5">
        <v>59.825000000000003</v>
      </c>
      <c r="S27" s="5">
        <v>60.571428571428569</v>
      </c>
      <c r="T27" s="5">
        <v>58.664285714285711</v>
      </c>
      <c r="U27" s="5">
        <v>56.782142857142858</v>
      </c>
      <c r="V27" s="5">
        <v>54.86785714285714</v>
      </c>
      <c r="W27" s="5">
        <v>53.3</v>
      </c>
      <c r="X27" s="5">
        <v>51.760714285714286</v>
      </c>
      <c r="Y27" s="5">
        <v>50.25</v>
      </c>
      <c r="Z27" s="5">
        <v>49.664285714285711</v>
      </c>
      <c r="AA27" s="5">
        <v>49.114285714285714</v>
      </c>
      <c r="AB27" s="5">
        <v>48.546428571428571</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row>
    <row r="28" spans="1:148">
      <c r="A28" s="2" t="s">
        <v>129</v>
      </c>
      <c r="B28" s="2" t="s">
        <v>75</v>
      </c>
      <c r="C28" s="2" t="s">
        <v>363</v>
      </c>
      <c r="D28" s="2" t="str">
        <f t="shared" si="0"/>
        <v>Alabama - Mobile-Mar</v>
      </c>
      <c r="E28" s="5">
        <v>57.951612903225808</v>
      </c>
      <c r="F28" s="5">
        <v>57.103225806451611</v>
      </c>
      <c r="G28" s="5">
        <v>56.432258064516134</v>
      </c>
      <c r="H28" s="5">
        <v>56.032258064516128</v>
      </c>
      <c r="I28" s="5">
        <v>55.693548387096776</v>
      </c>
      <c r="J28" s="5">
        <v>55.248387096774195</v>
      </c>
      <c r="K28" s="5">
        <v>57.019354838709674</v>
      </c>
      <c r="L28" s="5">
        <v>60.325806451612898</v>
      </c>
      <c r="M28" s="5">
        <v>63.674193548387102</v>
      </c>
      <c r="N28" s="5">
        <v>66.99354838709678</v>
      </c>
      <c r="O28" s="5">
        <v>69.151612903225796</v>
      </c>
      <c r="P28" s="5">
        <v>70.906451612903226</v>
      </c>
      <c r="Q28" s="5">
        <v>72.061290322580646</v>
      </c>
      <c r="R28" s="5">
        <v>72.687096774193549</v>
      </c>
      <c r="S28" s="5">
        <v>72.638709677419357</v>
      </c>
      <c r="T28" s="5">
        <v>71.706451612903223</v>
      </c>
      <c r="U28" s="5">
        <v>69.777419354838713</v>
      </c>
      <c r="V28" s="5">
        <v>66.7</v>
      </c>
      <c r="W28" s="5">
        <v>63.235483870967741</v>
      </c>
      <c r="X28" s="5">
        <v>61.438709677419354</v>
      </c>
      <c r="Y28" s="5">
        <v>60.280645161290323</v>
      </c>
      <c r="Z28" s="5">
        <v>59.377419354838715</v>
      </c>
      <c r="AA28" s="5">
        <v>58.9</v>
      </c>
      <c r="AB28" s="5">
        <v>58.316129032258061</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row>
    <row r="29" spans="1:148">
      <c r="A29" s="2" t="s">
        <v>129</v>
      </c>
      <c r="B29" s="2" t="s">
        <v>76</v>
      </c>
      <c r="C29" s="2" t="s">
        <v>364</v>
      </c>
      <c r="D29" s="2" t="str">
        <f t="shared" si="0"/>
        <v>Alabama - Mobile-Apr</v>
      </c>
      <c r="E29" s="5">
        <v>59.793333333333329</v>
      </c>
      <c r="F29" s="5">
        <v>58.966666666666669</v>
      </c>
      <c r="G29" s="5">
        <v>58.416666666666664</v>
      </c>
      <c r="H29" s="5">
        <v>57.92</v>
      </c>
      <c r="I29" s="5">
        <v>57.446666666666673</v>
      </c>
      <c r="J29" s="5">
        <v>57.36</v>
      </c>
      <c r="K29" s="5">
        <v>59.893333333333331</v>
      </c>
      <c r="L29" s="5">
        <v>62.956666666666671</v>
      </c>
      <c r="M29" s="5">
        <v>66.31</v>
      </c>
      <c r="N29" s="5">
        <v>68.08</v>
      </c>
      <c r="O29" s="5">
        <v>69.893333333333345</v>
      </c>
      <c r="P29" s="5">
        <v>71.413333333333341</v>
      </c>
      <c r="Q29" s="5">
        <v>72.790000000000006</v>
      </c>
      <c r="R29" s="5">
        <v>73.406666666666666</v>
      </c>
      <c r="S29" s="5">
        <v>73.56</v>
      </c>
      <c r="T29" s="5">
        <v>73.196666666666673</v>
      </c>
      <c r="U29" s="5">
        <v>71.423333333333332</v>
      </c>
      <c r="V29" s="5">
        <v>69.126666666666679</v>
      </c>
      <c r="W29" s="5">
        <v>65.88</v>
      </c>
      <c r="X29" s="5">
        <v>64.356666666666669</v>
      </c>
      <c r="Y29" s="5">
        <v>63.126666666666665</v>
      </c>
      <c r="Z29" s="5">
        <v>62.303333333333327</v>
      </c>
      <c r="AA29" s="5">
        <v>61.83</v>
      </c>
      <c r="AB29" s="5">
        <v>61.12</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row>
    <row r="30" spans="1:148">
      <c r="A30" s="2" t="s">
        <v>129</v>
      </c>
      <c r="B30" s="2" t="s">
        <v>77</v>
      </c>
      <c r="C30" s="2" t="s">
        <v>365</v>
      </c>
      <c r="D30" s="2" t="str">
        <f t="shared" si="0"/>
        <v>Alabama - Mobile-May</v>
      </c>
      <c r="E30" s="5">
        <v>68.012903225806454</v>
      </c>
      <c r="F30" s="5">
        <v>67.467741935483872</v>
      </c>
      <c r="G30" s="5">
        <v>66.835483870967749</v>
      </c>
      <c r="H30" s="5">
        <v>66.851612903225814</v>
      </c>
      <c r="I30" s="5">
        <v>66.890322580645162</v>
      </c>
      <c r="J30" s="5">
        <v>66.938709677419354</v>
      </c>
      <c r="K30" s="5">
        <v>70.409677419354836</v>
      </c>
      <c r="L30" s="5">
        <v>73.893548387096772</v>
      </c>
      <c r="M30" s="5">
        <v>77.374193548387098</v>
      </c>
      <c r="N30" s="5">
        <v>78.954838709677418</v>
      </c>
      <c r="O30" s="5">
        <v>80.5741935483871</v>
      </c>
      <c r="P30" s="5">
        <v>82.174193548387095</v>
      </c>
      <c r="Q30" s="5">
        <v>82.180645161290315</v>
      </c>
      <c r="R30" s="5">
        <v>82.183870967741925</v>
      </c>
      <c r="S30" s="5">
        <v>82.170967741935485</v>
      </c>
      <c r="T30" s="5">
        <v>80.745161290322571</v>
      </c>
      <c r="U30" s="5">
        <v>79.283870967741947</v>
      </c>
      <c r="V30" s="5">
        <v>77.848387096774204</v>
      </c>
      <c r="W30" s="5">
        <v>75.738709677419351</v>
      </c>
      <c r="X30" s="5">
        <v>73.661290322580641</v>
      </c>
      <c r="Y30" s="5">
        <v>71.564516129032256</v>
      </c>
      <c r="Z30" s="5">
        <v>70.603225806451604</v>
      </c>
      <c r="AA30" s="5">
        <v>69.693548387096769</v>
      </c>
      <c r="AB30" s="5">
        <v>68.725806451612897</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row>
    <row r="31" spans="1:148">
      <c r="A31" s="2" t="s">
        <v>129</v>
      </c>
      <c r="B31" s="2" t="s">
        <v>78</v>
      </c>
      <c r="C31" s="2" t="s">
        <v>366</v>
      </c>
      <c r="D31" s="2" t="str">
        <f t="shared" si="0"/>
        <v>Alabama - Mobile-Jun</v>
      </c>
      <c r="E31" s="5">
        <v>74.323333333333323</v>
      </c>
      <c r="F31" s="5">
        <v>73.933333333333337</v>
      </c>
      <c r="G31" s="5">
        <v>73.596666666666664</v>
      </c>
      <c r="H31" s="5">
        <v>73.036666666666662</v>
      </c>
      <c r="I31" s="5">
        <v>72.88</v>
      </c>
      <c r="J31" s="5">
        <v>73.61666666666666</v>
      </c>
      <c r="K31" s="5">
        <v>76.906666666666666</v>
      </c>
      <c r="L31" s="5">
        <v>79.986666666666665</v>
      </c>
      <c r="M31" s="5">
        <v>82.35</v>
      </c>
      <c r="N31" s="5">
        <v>83.99</v>
      </c>
      <c r="O31" s="5">
        <v>85.07</v>
      </c>
      <c r="P31" s="5">
        <v>85.96</v>
      </c>
      <c r="Q31" s="5">
        <v>86.36</v>
      </c>
      <c r="R31" s="5">
        <v>86.283333333333331</v>
      </c>
      <c r="S31" s="5">
        <v>85.96</v>
      </c>
      <c r="T31" s="5">
        <v>85.04</v>
      </c>
      <c r="U31" s="5">
        <v>83.69</v>
      </c>
      <c r="V31" s="5">
        <v>81.926666666666677</v>
      </c>
      <c r="W31" s="5">
        <v>79.463333333333338</v>
      </c>
      <c r="X31" s="5">
        <v>77.61666666666666</v>
      </c>
      <c r="Y31" s="5">
        <v>76.646666666666675</v>
      </c>
      <c r="Z31" s="5">
        <v>76.02</v>
      </c>
      <c r="AA31" s="5">
        <v>75.393333333333345</v>
      </c>
      <c r="AB31" s="5">
        <v>74.836666666666659</v>
      </c>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row>
    <row r="32" spans="1:148">
      <c r="A32" s="2" t="s">
        <v>129</v>
      </c>
      <c r="B32" s="2" t="s">
        <v>79</v>
      </c>
      <c r="C32" s="2" t="s">
        <v>367</v>
      </c>
      <c r="D32" s="2" t="str">
        <f t="shared" si="0"/>
        <v>Alabama - Mobile-Jul</v>
      </c>
      <c r="E32" s="5">
        <v>78.393548387096772</v>
      </c>
      <c r="F32" s="5">
        <v>78.122580645161293</v>
      </c>
      <c r="G32" s="5">
        <v>75.396774193548396</v>
      </c>
      <c r="H32" s="5">
        <v>75.048387096774192</v>
      </c>
      <c r="I32" s="5">
        <v>74.651612903225796</v>
      </c>
      <c r="J32" s="5">
        <v>75.390322580645162</v>
      </c>
      <c r="K32" s="5">
        <v>78.445161290322588</v>
      </c>
      <c r="L32" s="5">
        <v>81.50645161290322</v>
      </c>
      <c r="M32" s="5">
        <v>83.519354838709674</v>
      </c>
      <c r="N32" s="5">
        <v>85.238709677419351</v>
      </c>
      <c r="O32" s="5">
        <v>86.961290322580652</v>
      </c>
      <c r="P32" s="5">
        <v>87.729032258064507</v>
      </c>
      <c r="Q32" s="5">
        <v>87.448387096774198</v>
      </c>
      <c r="R32" s="5">
        <v>86.729032258064507</v>
      </c>
      <c r="S32" s="5">
        <v>86.064516129032256</v>
      </c>
      <c r="T32" s="5">
        <v>85.216129032258053</v>
      </c>
      <c r="U32" s="5">
        <v>84.174193548387095</v>
      </c>
      <c r="V32" s="5">
        <v>81.812903225806451</v>
      </c>
      <c r="W32" s="5">
        <v>80.07741935483871</v>
      </c>
      <c r="X32" s="5">
        <v>78.732258064516117</v>
      </c>
      <c r="Y32" s="5">
        <v>78.029032258064518</v>
      </c>
      <c r="Z32" s="5">
        <v>77.377419354838707</v>
      </c>
      <c r="AA32" s="5">
        <v>76.774193548387103</v>
      </c>
      <c r="AB32" s="5">
        <v>76.448387096774198</v>
      </c>
    </row>
    <row r="33" spans="1:148">
      <c r="A33" s="2" t="s">
        <v>129</v>
      </c>
      <c r="B33" s="2" t="s">
        <v>80</v>
      </c>
      <c r="C33" s="2" t="s">
        <v>368</v>
      </c>
      <c r="D33" s="2" t="str">
        <f t="shared" si="0"/>
        <v>Alabama - Mobile-Aug</v>
      </c>
      <c r="E33" s="5">
        <v>73.258064516129039</v>
      </c>
      <c r="F33" s="5">
        <v>72.725806451612897</v>
      </c>
      <c r="G33" s="5">
        <v>74.532258064516128</v>
      </c>
      <c r="H33" s="5">
        <v>74.345161290322579</v>
      </c>
      <c r="I33" s="5">
        <v>74.145161290322577</v>
      </c>
      <c r="J33" s="5">
        <v>73.932258064516134</v>
      </c>
      <c r="K33" s="5">
        <v>77.174193548387095</v>
      </c>
      <c r="L33" s="5">
        <v>80.41612903225807</v>
      </c>
      <c r="M33" s="5">
        <v>83.645161290322577</v>
      </c>
      <c r="N33" s="5">
        <v>85.929032258064524</v>
      </c>
      <c r="O33" s="5">
        <v>88.183870967741925</v>
      </c>
      <c r="P33" s="5">
        <v>90.458064516129028</v>
      </c>
      <c r="Q33" s="5">
        <v>90.232258064516117</v>
      </c>
      <c r="R33" s="5">
        <v>89.974193548387092</v>
      </c>
      <c r="S33" s="5">
        <v>89.748387096774181</v>
      </c>
      <c r="T33" s="5">
        <v>87.406451612903226</v>
      </c>
      <c r="U33" s="5">
        <v>85.054838709677412</v>
      </c>
      <c r="V33" s="5">
        <v>82.722580645161287</v>
      </c>
      <c r="W33" s="5">
        <v>81.08064516129032</v>
      </c>
      <c r="X33" s="5">
        <v>79.477419354838716</v>
      </c>
      <c r="Y33" s="5">
        <v>77.896774193548396</v>
      </c>
      <c r="Z33" s="5">
        <v>77.335483870967749</v>
      </c>
      <c r="AA33" s="5">
        <v>76.851612903225814</v>
      </c>
      <c r="AB33" s="5">
        <v>76.3</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row>
    <row r="34" spans="1:148">
      <c r="A34" s="2" t="s">
        <v>129</v>
      </c>
      <c r="B34" s="2" t="s">
        <v>81</v>
      </c>
      <c r="C34" s="2" t="s">
        <v>369</v>
      </c>
      <c r="D34" s="2" t="str">
        <f t="shared" si="0"/>
        <v>Alabama - Mobile-Sep</v>
      </c>
      <c r="E34" s="5">
        <v>72.11</v>
      </c>
      <c r="F34" s="5">
        <v>71.666666666666671</v>
      </c>
      <c r="G34" s="5">
        <v>71.16</v>
      </c>
      <c r="H34" s="5">
        <v>70.62</v>
      </c>
      <c r="I34" s="5">
        <v>70.24666666666667</v>
      </c>
      <c r="J34" s="5">
        <v>69.739999999999995</v>
      </c>
      <c r="K34" s="5">
        <v>71.56</v>
      </c>
      <c r="L34" s="5">
        <v>74.566666666666663</v>
      </c>
      <c r="M34" s="5">
        <v>77.526666666666671</v>
      </c>
      <c r="N34" s="5">
        <v>79.896666666666675</v>
      </c>
      <c r="O34" s="5">
        <v>82.196666666666673</v>
      </c>
      <c r="P34" s="5">
        <v>83.75</v>
      </c>
      <c r="Q34" s="5">
        <v>84.566666666666663</v>
      </c>
      <c r="R34" s="5">
        <v>84.466666666666669</v>
      </c>
      <c r="S34" s="5">
        <v>84.403333333333336</v>
      </c>
      <c r="T34" s="5">
        <v>83.303333333333327</v>
      </c>
      <c r="U34" s="5">
        <v>81.943333333333342</v>
      </c>
      <c r="V34" s="5">
        <v>79.673333333333332</v>
      </c>
      <c r="W34" s="5">
        <v>77.239999999999995</v>
      </c>
      <c r="X34" s="5">
        <v>75.786666666666662</v>
      </c>
      <c r="Y34" s="5">
        <v>74.686666666666667</v>
      </c>
      <c r="Z34" s="5">
        <v>73.743333333333339</v>
      </c>
      <c r="AA34" s="5">
        <v>72.97</v>
      </c>
      <c r="AB34" s="5">
        <v>72.426666666666677</v>
      </c>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row>
    <row r="35" spans="1:148">
      <c r="A35" s="2" t="s">
        <v>129</v>
      </c>
      <c r="B35" s="2" t="s">
        <v>82</v>
      </c>
      <c r="C35" s="2" t="s">
        <v>370</v>
      </c>
      <c r="D35" s="2" t="str">
        <f t="shared" si="0"/>
        <v>Alabama - Mobile-Oct</v>
      </c>
      <c r="E35" s="5">
        <v>58.932258064516134</v>
      </c>
      <c r="F35" s="5">
        <v>58.396774193548389</v>
      </c>
      <c r="G35" s="5">
        <v>57.816129032258061</v>
      </c>
      <c r="H35" s="5">
        <v>57.351612903225806</v>
      </c>
      <c r="I35" s="5">
        <v>56.935483870967744</v>
      </c>
      <c r="J35" s="5">
        <v>56.458064516129035</v>
      </c>
      <c r="K35" s="5">
        <v>59.748387096774195</v>
      </c>
      <c r="L35" s="5">
        <v>63.051612903225802</v>
      </c>
      <c r="M35" s="5">
        <v>66.332258064516139</v>
      </c>
      <c r="N35" s="5">
        <v>68.641935483870967</v>
      </c>
      <c r="O35" s="5">
        <v>70.948387096774198</v>
      </c>
      <c r="P35" s="5">
        <v>73.264516129032259</v>
      </c>
      <c r="Q35" s="5">
        <v>73.819354838709685</v>
      </c>
      <c r="R35" s="5">
        <v>74.367741935483878</v>
      </c>
      <c r="S35" s="5">
        <v>74.91612903225807</v>
      </c>
      <c r="T35" s="5">
        <v>72.132258064516122</v>
      </c>
      <c r="U35" s="5">
        <v>69.351612903225814</v>
      </c>
      <c r="V35" s="5">
        <v>66.58064516129032</v>
      </c>
      <c r="W35" s="5">
        <v>64.92258064516129</v>
      </c>
      <c r="X35" s="5">
        <v>63.251612903225805</v>
      </c>
      <c r="Y35" s="5">
        <v>61.606451612903221</v>
      </c>
      <c r="Z35" s="5">
        <v>60.780645161290323</v>
      </c>
      <c r="AA35" s="5">
        <v>59.92258064516129</v>
      </c>
      <c r="AB35" s="5">
        <v>59.103225806451611</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row>
    <row r="36" spans="1:148">
      <c r="A36" s="2" t="s">
        <v>129</v>
      </c>
      <c r="B36" s="2" t="s">
        <v>83</v>
      </c>
      <c r="C36" s="2" t="s">
        <v>371</v>
      </c>
      <c r="D36" s="2" t="str">
        <f t="shared" si="0"/>
        <v>Alabama - Mobile-Nov</v>
      </c>
      <c r="E36" s="5">
        <v>54.45</v>
      </c>
      <c r="F36" s="5">
        <v>54.09</v>
      </c>
      <c r="G36" s="5">
        <v>53.81666666666667</v>
      </c>
      <c r="H36" s="5">
        <v>53.56333333333334</v>
      </c>
      <c r="I36" s="5">
        <v>53.096666666666671</v>
      </c>
      <c r="J36" s="5">
        <v>52.413333333333334</v>
      </c>
      <c r="K36" s="5">
        <v>52.866666666666667</v>
      </c>
      <c r="L36" s="5">
        <v>56.006666666666668</v>
      </c>
      <c r="M36" s="5">
        <v>59.48</v>
      </c>
      <c r="N36" s="5">
        <v>62.966666666666669</v>
      </c>
      <c r="O36" s="5">
        <v>65.34</v>
      </c>
      <c r="P36" s="5">
        <v>67.016666666666666</v>
      </c>
      <c r="Q36" s="5">
        <v>67.739999999999995</v>
      </c>
      <c r="R36" s="5">
        <v>67.943333333333328</v>
      </c>
      <c r="S36" s="5">
        <v>67.38</v>
      </c>
      <c r="T36" s="5">
        <v>66.096666666666664</v>
      </c>
      <c r="U36" s="5">
        <v>63.43333333333333</v>
      </c>
      <c r="V36" s="5">
        <v>60.696666666666673</v>
      </c>
      <c r="W36" s="5">
        <v>59.133333333333333</v>
      </c>
      <c r="X36" s="5">
        <v>57.68</v>
      </c>
      <c r="Y36" s="5">
        <v>56.806666666666665</v>
      </c>
      <c r="Z36" s="5">
        <v>56.226666666666667</v>
      </c>
      <c r="AA36" s="5">
        <v>55.24</v>
      </c>
      <c r="AB36" s="5">
        <v>54.553333333333327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row>
    <row r="37" spans="1:148">
      <c r="A37" s="2" t="s">
        <v>129</v>
      </c>
      <c r="B37" s="2" t="s">
        <v>84</v>
      </c>
      <c r="C37" s="2" t="s">
        <v>372</v>
      </c>
      <c r="D37" s="2" t="str">
        <f t="shared" si="0"/>
        <v>Alabama - Mobile-Dec</v>
      </c>
      <c r="E37" s="5">
        <v>48.49677419354839</v>
      </c>
      <c r="F37" s="5">
        <v>48.00322580645161</v>
      </c>
      <c r="G37" s="5">
        <v>47.361290322580643</v>
      </c>
      <c r="H37" s="5">
        <v>46.825806451612898</v>
      </c>
      <c r="I37" s="5">
        <v>46.380645161290325</v>
      </c>
      <c r="J37" s="5">
        <v>45.983870967741936</v>
      </c>
      <c r="K37" s="5">
        <v>45.438709677419354</v>
      </c>
      <c r="L37" s="5">
        <v>48.519354838709674</v>
      </c>
      <c r="M37" s="5">
        <v>52.541935483870965</v>
      </c>
      <c r="N37" s="5">
        <v>56.241935483870968</v>
      </c>
      <c r="O37" s="5">
        <v>59.103225806451611</v>
      </c>
      <c r="P37" s="5">
        <v>61.270967741935486</v>
      </c>
      <c r="Q37" s="5">
        <v>62.480645161290326</v>
      </c>
      <c r="R37" s="5">
        <v>63.148387096774194</v>
      </c>
      <c r="S37" s="5">
        <v>63.012903225806454</v>
      </c>
      <c r="T37" s="5">
        <v>61.62903225806452</v>
      </c>
      <c r="U37" s="5">
        <v>58.261290322580642</v>
      </c>
      <c r="V37" s="5">
        <v>55.109677419354838</v>
      </c>
      <c r="W37" s="5">
        <v>53.79032258064516</v>
      </c>
      <c r="X37" s="5">
        <v>52.935483870967744</v>
      </c>
      <c r="Y37" s="5">
        <v>52.093548387096774</v>
      </c>
      <c r="Z37" s="5">
        <v>51.135483870967747</v>
      </c>
      <c r="AA37" s="5">
        <v>50.558064516129029</v>
      </c>
      <c r="AB37" s="5">
        <v>50.029032258064518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row>
    <row r="38" spans="1:148">
      <c r="A38" s="2" t="s">
        <v>130</v>
      </c>
      <c r="B38" s="2" t="s">
        <v>73</v>
      </c>
      <c r="C38" s="2" t="s">
        <v>361</v>
      </c>
      <c r="D38" s="2" t="str">
        <f t="shared" si="0"/>
        <v>Alabama - Montgomery-Jan</v>
      </c>
      <c r="E38" s="5">
        <v>44.325806451612898</v>
      </c>
      <c r="F38" s="5">
        <v>43.864516129032253</v>
      </c>
      <c r="G38" s="5">
        <v>43.358064516129026</v>
      </c>
      <c r="H38" s="5">
        <v>42.951612903225808</v>
      </c>
      <c r="I38" s="5">
        <v>42.316129032258061</v>
      </c>
      <c r="J38" s="5">
        <v>41.664516129032258</v>
      </c>
      <c r="K38" s="5">
        <v>41.41935483870968</v>
      </c>
      <c r="L38" s="5">
        <v>43.264516129032259</v>
      </c>
      <c r="M38" s="5">
        <v>46.1</v>
      </c>
      <c r="N38" s="5">
        <v>48.796774193548387</v>
      </c>
      <c r="O38" s="5">
        <v>51.58064516129032</v>
      </c>
      <c r="P38" s="5">
        <v>53.41935483870968</v>
      </c>
      <c r="Q38" s="5">
        <v>54.693548387096776</v>
      </c>
      <c r="R38" s="5">
        <v>56.232258064516131</v>
      </c>
      <c r="S38" s="5">
        <v>56.445161290322581</v>
      </c>
      <c r="T38" s="5">
        <v>55.951612903225808</v>
      </c>
      <c r="U38" s="5">
        <v>53.248387096774195</v>
      </c>
      <c r="V38" s="5">
        <v>50.396774193548389</v>
      </c>
      <c r="W38" s="5">
        <v>48.519354838709674</v>
      </c>
      <c r="X38" s="5">
        <v>47.564516129032256</v>
      </c>
      <c r="Y38" s="5">
        <v>46.958064516129035</v>
      </c>
      <c r="Z38" s="5">
        <v>45.816129032258061</v>
      </c>
      <c r="AA38" s="5">
        <v>44.86774193548387</v>
      </c>
      <c r="AB38" s="5">
        <v>44.112903225806448</v>
      </c>
    </row>
    <row r="39" spans="1:148">
      <c r="A39" s="2" t="s">
        <v>130</v>
      </c>
      <c r="B39" s="2" t="s">
        <v>74</v>
      </c>
      <c r="C39" s="2" t="s">
        <v>362</v>
      </c>
      <c r="D39" s="2" t="str">
        <f t="shared" si="0"/>
        <v>Alabama - Montgomery-Feb</v>
      </c>
      <c r="E39" s="5">
        <v>43.953571428571429</v>
      </c>
      <c r="F39" s="5">
        <v>42.957142857142856</v>
      </c>
      <c r="G39" s="5">
        <v>41.93571428571429</v>
      </c>
      <c r="H39" s="5">
        <v>41.532142857142858</v>
      </c>
      <c r="I39" s="5">
        <v>41.135714285714286</v>
      </c>
      <c r="J39" s="5">
        <v>40.75714285714286</v>
      </c>
      <c r="K39" s="5">
        <v>42.26428571428572</v>
      </c>
      <c r="L39" s="5">
        <v>43.74285714285714</v>
      </c>
      <c r="M39" s="5">
        <v>45.228571428571435</v>
      </c>
      <c r="N39" s="5">
        <v>48.174999999999997</v>
      </c>
      <c r="O39" s="5">
        <v>51.089285714285715</v>
      </c>
      <c r="P39" s="5">
        <v>54.035714285714285</v>
      </c>
      <c r="Q39" s="5">
        <v>55.285714285714285</v>
      </c>
      <c r="R39" s="5">
        <v>56.557142857142857</v>
      </c>
      <c r="S39" s="5">
        <v>57.796428571428571</v>
      </c>
      <c r="T39" s="5">
        <v>56.678571428571431</v>
      </c>
      <c r="U39" s="5">
        <v>55.539285714285711</v>
      </c>
      <c r="V39" s="5">
        <v>54.414285714285711</v>
      </c>
      <c r="W39" s="5">
        <v>52.517857142857146</v>
      </c>
      <c r="X39" s="5">
        <v>50.646428571428565</v>
      </c>
      <c r="Y39" s="5">
        <v>48.81428571428571</v>
      </c>
      <c r="Z39" s="5">
        <v>47.753571428571426</v>
      </c>
      <c r="AA39" s="5">
        <v>46.760714285714286</v>
      </c>
      <c r="AB39" s="5">
        <v>45.717857142857142</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row>
    <row r="40" spans="1:148">
      <c r="A40" s="2" t="s">
        <v>130</v>
      </c>
      <c r="B40" s="2" t="s">
        <v>75</v>
      </c>
      <c r="C40" s="2" t="s">
        <v>363</v>
      </c>
      <c r="D40" s="2" t="str">
        <f t="shared" si="0"/>
        <v>Alabama - Montgomery-Mar</v>
      </c>
      <c r="E40" s="5">
        <v>53.241935483870968</v>
      </c>
      <c r="F40" s="5">
        <v>52.08387096774193</v>
      </c>
      <c r="G40" s="5">
        <v>50.932258064516134</v>
      </c>
      <c r="H40" s="5">
        <v>50.151612903225811</v>
      </c>
      <c r="I40" s="5">
        <v>49.529032258064518</v>
      </c>
      <c r="J40" s="5">
        <v>49.541935483870965</v>
      </c>
      <c r="K40" s="5">
        <v>51.5</v>
      </c>
      <c r="L40" s="5">
        <v>56.00322580645161</v>
      </c>
      <c r="M40" s="5">
        <v>59.770967741935486</v>
      </c>
      <c r="N40" s="5">
        <v>63.183870967741939</v>
      </c>
      <c r="O40" s="5">
        <v>66.50645161290322</v>
      </c>
      <c r="P40" s="5">
        <v>68.712903225806443</v>
      </c>
      <c r="Q40" s="5">
        <v>70.093548387096774</v>
      </c>
      <c r="R40" s="5">
        <v>70.703225806451613</v>
      </c>
      <c r="S40" s="5">
        <v>71.090322580645164</v>
      </c>
      <c r="T40" s="5">
        <v>70.487096774193546</v>
      </c>
      <c r="U40" s="5">
        <v>68.41935483870968</v>
      </c>
      <c r="V40" s="5">
        <v>64.832258064516125</v>
      </c>
      <c r="W40" s="5">
        <v>60.938709677419354</v>
      </c>
      <c r="X40" s="5">
        <v>58.980645161290326</v>
      </c>
      <c r="Y40" s="5">
        <v>57.57741935483871</v>
      </c>
      <c r="Z40" s="5">
        <v>56.409677419354843</v>
      </c>
      <c r="AA40" s="5">
        <v>55.570967741935483</v>
      </c>
      <c r="AB40" s="5">
        <v>54.229032258064514</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row>
    <row r="41" spans="1:148">
      <c r="A41" s="2" t="s">
        <v>130</v>
      </c>
      <c r="B41" s="2" t="s">
        <v>76</v>
      </c>
      <c r="C41" s="2" t="s">
        <v>364</v>
      </c>
      <c r="D41" s="2" t="str">
        <f t="shared" si="0"/>
        <v>Alabama - Montgomery-Apr</v>
      </c>
      <c r="E41" s="5">
        <v>58.84</v>
      </c>
      <c r="F41" s="5">
        <v>57.93</v>
      </c>
      <c r="G41" s="5">
        <v>57.06</v>
      </c>
      <c r="H41" s="5">
        <v>56.65</v>
      </c>
      <c r="I41" s="5">
        <v>56.233333333333334</v>
      </c>
      <c r="J41" s="5">
        <v>55.83</v>
      </c>
      <c r="K41" s="5">
        <v>59.346666666666671</v>
      </c>
      <c r="L41" s="5">
        <v>62.93666666666666</v>
      </c>
      <c r="M41" s="5">
        <v>66.52</v>
      </c>
      <c r="N41" s="5">
        <v>68.843333333333334</v>
      </c>
      <c r="O41" s="5">
        <v>71.11333333333333</v>
      </c>
      <c r="P41" s="5">
        <v>73.453333333333333</v>
      </c>
      <c r="Q41" s="5">
        <v>74.296666666666667</v>
      </c>
      <c r="R41" s="5">
        <v>75.166666666666671</v>
      </c>
      <c r="S41" s="5">
        <v>76.023333333333326</v>
      </c>
      <c r="T41" s="5">
        <v>74.403333333333336</v>
      </c>
      <c r="U41" s="5">
        <v>72.706666666666663</v>
      </c>
      <c r="V41" s="5">
        <v>71.056666666666658</v>
      </c>
      <c r="W41" s="5">
        <v>68.483333333333334</v>
      </c>
      <c r="X41" s="5">
        <v>65.936666666666667</v>
      </c>
      <c r="Y41" s="5">
        <v>63.43666666666666</v>
      </c>
      <c r="Z41" s="5">
        <v>62.226666666666667</v>
      </c>
      <c r="AA41" s="5">
        <v>61.03</v>
      </c>
      <c r="AB41" s="5">
        <v>59.84</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row>
    <row r="42" spans="1:148">
      <c r="A42" s="2" t="s">
        <v>130</v>
      </c>
      <c r="B42" s="2" t="s">
        <v>77</v>
      </c>
      <c r="C42" s="2" t="s">
        <v>365</v>
      </c>
      <c r="D42" s="2" t="str">
        <f t="shared" si="0"/>
        <v>Alabama - Montgomery-May</v>
      </c>
      <c r="E42" s="5">
        <v>65.316129032258061</v>
      </c>
      <c r="F42" s="5">
        <v>64.58064516129032</v>
      </c>
      <c r="G42" s="5">
        <v>64.054838709677426</v>
      </c>
      <c r="H42" s="5">
        <v>63.435483870967744</v>
      </c>
      <c r="I42" s="5">
        <v>62.977419354838709</v>
      </c>
      <c r="J42" s="5">
        <v>64.438709677419354</v>
      </c>
      <c r="K42" s="5">
        <v>68.109677419354838</v>
      </c>
      <c r="L42" s="5">
        <v>72.212903225806443</v>
      </c>
      <c r="M42" s="5">
        <v>75.170967741935485</v>
      </c>
      <c r="N42" s="5">
        <v>77.8</v>
      </c>
      <c r="O42" s="5">
        <v>79.599999999999994</v>
      </c>
      <c r="P42" s="5">
        <v>81.222580645161287</v>
      </c>
      <c r="Q42" s="5">
        <v>82.051612903225802</v>
      </c>
      <c r="R42" s="5">
        <v>82.029032258064518</v>
      </c>
      <c r="S42" s="5">
        <v>82.093548387096774</v>
      </c>
      <c r="T42" s="5">
        <v>81.599999999999994</v>
      </c>
      <c r="U42" s="5">
        <v>80.50322580645161</v>
      </c>
      <c r="V42" s="5">
        <v>77.345161290322579</v>
      </c>
      <c r="W42" s="5">
        <v>73.129032258064512</v>
      </c>
      <c r="X42" s="5">
        <v>70.667741935483861</v>
      </c>
      <c r="Y42" s="5">
        <v>69.529032258064518</v>
      </c>
      <c r="Z42" s="5">
        <v>68.49677419354839</v>
      </c>
      <c r="AA42" s="5">
        <v>67.41290322580646</v>
      </c>
      <c r="AB42" s="5">
        <v>66.564516129032256</v>
      </c>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row>
    <row r="43" spans="1:148">
      <c r="A43" s="2" t="s">
        <v>130</v>
      </c>
      <c r="B43" s="2" t="s">
        <v>78</v>
      </c>
      <c r="C43" s="2" t="s">
        <v>366</v>
      </c>
      <c r="D43" s="2" t="str">
        <f t="shared" si="0"/>
        <v>Alabama - Montgomery-Jun</v>
      </c>
      <c r="E43" s="5">
        <v>71.56</v>
      </c>
      <c r="F43" s="5">
        <v>70.86666666666666</v>
      </c>
      <c r="G43" s="5">
        <v>70.443333333333342</v>
      </c>
      <c r="H43" s="5">
        <v>69.813333333333333</v>
      </c>
      <c r="I43" s="5">
        <v>69.513333333333335</v>
      </c>
      <c r="J43" s="5">
        <v>71.11666666666666</v>
      </c>
      <c r="K43" s="5">
        <v>74.81</v>
      </c>
      <c r="L43" s="5">
        <v>78.453333333333333</v>
      </c>
      <c r="M43" s="5">
        <v>81.426666666666677</v>
      </c>
      <c r="N43" s="5">
        <v>83.836666666666659</v>
      </c>
      <c r="O43" s="5">
        <v>85.796666666666667</v>
      </c>
      <c r="P43" s="5">
        <v>86.266666666666666</v>
      </c>
      <c r="Q43" s="5">
        <v>87.426666666666677</v>
      </c>
      <c r="R43" s="5">
        <v>87.67</v>
      </c>
      <c r="S43" s="5">
        <v>87.966666666666669</v>
      </c>
      <c r="T43" s="5">
        <v>87.203333333333333</v>
      </c>
      <c r="U43" s="5">
        <v>86.066666666666663</v>
      </c>
      <c r="V43" s="5">
        <v>84.226666666666674</v>
      </c>
      <c r="W43" s="5">
        <v>79.513333333333335</v>
      </c>
      <c r="X43" s="5">
        <v>76.403333333333336</v>
      </c>
      <c r="Y43" s="5">
        <v>75.11666666666666</v>
      </c>
      <c r="Z43" s="5">
        <v>73.739999999999995</v>
      </c>
      <c r="AA43" s="5">
        <v>72.833333333333329</v>
      </c>
      <c r="AB43" s="5">
        <v>72.076666666666668</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row>
    <row r="44" spans="1:148">
      <c r="A44" s="2" t="s">
        <v>130</v>
      </c>
      <c r="B44" s="2" t="s">
        <v>79</v>
      </c>
      <c r="C44" s="2" t="s">
        <v>367</v>
      </c>
      <c r="D44" s="2" t="str">
        <f t="shared" si="0"/>
        <v>Alabama - Montgomery-Jul</v>
      </c>
      <c r="E44" s="5">
        <v>75.593548387096774</v>
      </c>
      <c r="F44" s="5">
        <v>75.103225806451604</v>
      </c>
      <c r="G44" s="5">
        <v>72.051612903225802</v>
      </c>
      <c r="H44" s="5">
        <v>71.564516129032256</v>
      </c>
      <c r="I44" s="5">
        <v>71.141935483870967</v>
      </c>
      <c r="J44" s="5">
        <v>72.854838709677423</v>
      </c>
      <c r="K44" s="5">
        <v>76.235483870967741</v>
      </c>
      <c r="L44" s="5">
        <v>79.474193548387092</v>
      </c>
      <c r="M44" s="5">
        <v>82.135483870967732</v>
      </c>
      <c r="N44" s="5">
        <v>84.396774193548396</v>
      </c>
      <c r="O44" s="5">
        <v>85.983870967741936</v>
      </c>
      <c r="P44" s="5">
        <v>87.393548387096772</v>
      </c>
      <c r="Q44" s="5">
        <v>88.261290322580649</v>
      </c>
      <c r="R44" s="5">
        <v>88.267741935483883</v>
      </c>
      <c r="S44" s="5">
        <v>88.370967741935488</v>
      </c>
      <c r="T44" s="5">
        <v>87.538709677419348</v>
      </c>
      <c r="U44" s="5">
        <v>86.209677419354833</v>
      </c>
      <c r="V44" s="5">
        <v>83.951612903225808</v>
      </c>
      <c r="W44" s="5">
        <v>80.796774193548387</v>
      </c>
      <c r="X44" s="5">
        <v>78.935483870967744</v>
      </c>
      <c r="Y44" s="5">
        <v>77.451612903225808</v>
      </c>
      <c r="Z44" s="5">
        <v>75.835483870967749</v>
      </c>
      <c r="AA44" s="5">
        <v>75.145161290322577</v>
      </c>
      <c r="AB44" s="5">
        <v>74.364516129032268</v>
      </c>
    </row>
    <row r="45" spans="1:148">
      <c r="A45" s="2" t="s">
        <v>130</v>
      </c>
      <c r="B45" s="2" t="s">
        <v>80</v>
      </c>
      <c r="C45" s="2" t="s">
        <v>368</v>
      </c>
      <c r="D45" s="2" t="str">
        <f t="shared" si="0"/>
        <v>Alabama - Montgomery-Aug</v>
      </c>
      <c r="E45" s="5">
        <v>70.535483870967738</v>
      </c>
      <c r="F45" s="5">
        <v>70.383870967741942</v>
      </c>
      <c r="G45" s="5">
        <v>72.261290322580649</v>
      </c>
      <c r="H45" s="5">
        <v>71.887096774193552</v>
      </c>
      <c r="I45" s="5">
        <v>71.706451612903223</v>
      </c>
      <c r="J45" s="5">
        <v>72.161290322580641</v>
      </c>
      <c r="K45" s="5">
        <v>74.825806451612905</v>
      </c>
      <c r="L45" s="5">
        <v>77.99354838709678</v>
      </c>
      <c r="M45" s="5">
        <v>81.325806451612905</v>
      </c>
      <c r="N45" s="5">
        <v>84.441935483870964</v>
      </c>
      <c r="O45" s="5">
        <v>86.448387096774198</v>
      </c>
      <c r="P45" s="5">
        <v>86.948387096774198</v>
      </c>
      <c r="Q45" s="5">
        <v>88.232258064516117</v>
      </c>
      <c r="R45" s="5">
        <v>88.654838709677421</v>
      </c>
      <c r="S45" s="5">
        <v>88.164516129032251</v>
      </c>
      <c r="T45" s="5">
        <v>87.906451612903226</v>
      </c>
      <c r="U45" s="5">
        <v>85.790322580645167</v>
      </c>
      <c r="V45" s="5">
        <v>83.5741935483871</v>
      </c>
      <c r="W45" s="5">
        <v>79.638709677419357</v>
      </c>
      <c r="X45" s="5">
        <v>77.622580645161293</v>
      </c>
      <c r="Y45" s="5">
        <v>76.358064516129033</v>
      </c>
      <c r="Z45" s="5">
        <v>75.470967741935482</v>
      </c>
      <c r="AA45" s="5">
        <v>74.525806451612908</v>
      </c>
      <c r="AB45" s="5">
        <v>73.854838709677423</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row>
    <row r="46" spans="1:148">
      <c r="A46" s="2" t="s">
        <v>130</v>
      </c>
      <c r="B46" s="2" t="s">
        <v>81</v>
      </c>
      <c r="C46" s="2" t="s">
        <v>369</v>
      </c>
      <c r="D46" s="2" t="str">
        <f t="shared" si="0"/>
        <v>Alabama - Montgomery-Sep</v>
      </c>
      <c r="E46" s="5">
        <v>69.22</v>
      </c>
      <c r="F46" s="5">
        <v>68.13666666666667</v>
      </c>
      <c r="G46" s="5">
        <v>67.663333333333341</v>
      </c>
      <c r="H46" s="5">
        <v>67.213333333333338</v>
      </c>
      <c r="I46" s="5">
        <v>67.016666666666666</v>
      </c>
      <c r="J46" s="5">
        <v>67.239999999999995</v>
      </c>
      <c r="K46" s="5">
        <v>69.936666666666667</v>
      </c>
      <c r="L46" s="5">
        <v>73.09</v>
      </c>
      <c r="M46" s="5">
        <v>76.7</v>
      </c>
      <c r="N46" s="5">
        <v>79.673333333333332</v>
      </c>
      <c r="O46" s="5">
        <v>82.22</v>
      </c>
      <c r="P46" s="5">
        <v>83.86</v>
      </c>
      <c r="Q46" s="5">
        <v>84.973333333333329</v>
      </c>
      <c r="R46" s="5">
        <v>85.553333333333327</v>
      </c>
      <c r="S46" s="5">
        <v>85.603333333333325</v>
      </c>
      <c r="T46" s="5">
        <v>84.463333333333338</v>
      </c>
      <c r="U46" s="5">
        <v>82.76</v>
      </c>
      <c r="V46" s="5">
        <v>79.680000000000007</v>
      </c>
      <c r="W46" s="5">
        <v>75.763333333333335</v>
      </c>
      <c r="X46" s="5">
        <v>73.930000000000007</v>
      </c>
      <c r="Y46" s="5">
        <v>73.053333333333327</v>
      </c>
      <c r="Z46" s="5">
        <v>71.726666666666674</v>
      </c>
      <c r="AA46" s="5">
        <v>70.873333333333321</v>
      </c>
      <c r="AB46" s="5">
        <v>70.13</v>
      </c>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row>
    <row r="47" spans="1:148">
      <c r="A47" s="2" t="s">
        <v>130</v>
      </c>
      <c r="B47" s="2" t="s">
        <v>82</v>
      </c>
      <c r="C47" s="2" t="s">
        <v>370</v>
      </c>
      <c r="D47" s="2" t="str">
        <f t="shared" si="0"/>
        <v>Alabama - Montgomery-Oct</v>
      </c>
      <c r="E47" s="5">
        <v>57.36774193548387</v>
      </c>
      <c r="F47" s="5">
        <v>56.732258064516131</v>
      </c>
      <c r="G47" s="5">
        <v>56.041935483870965</v>
      </c>
      <c r="H47" s="5">
        <v>55.480645161290326</v>
      </c>
      <c r="I47" s="5">
        <v>55.058064516129029</v>
      </c>
      <c r="J47" s="5">
        <v>54.812903225806451</v>
      </c>
      <c r="K47" s="5">
        <v>57.254838709677422</v>
      </c>
      <c r="L47" s="5">
        <v>61.203225806451613</v>
      </c>
      <c r="M47" s="5">
        <v>65.358064516129033</v>
      </c>
      <c r="N47" s="5">
        <v>68.706451612903223</v>
      </c>
      <c r="O47" s="5">
        <v>71.012903225806454</v>
      </c>
      <c r="P47" s="5">
        <v>72.777419354838713</v>
      </c>
      <c r="Q47" s="5">
        <v>73.980645161290326</v>
      </c>
      <c r="R47" s="5">
        <v>74.796774193548387</v>
      </c>
      <c r="S47" s="5">
        <v>74.280645161290323</v>
      </c>
      <c r="T47" s="5">
        <v>73.338709677419359</v>
      </c>
      <c r="U47" s="5">
        <v>70.141935483870967</v>
      </c>
      <c r="V47" s="5">
        <v>66.196774193548379</v>
      </c>
      <c r="W47" s="5">
        <v>63.961290322580645</v>
      </c>
      <c r="X47" s="5">
        <v>62.393548387096779</v>
      </c>
      <c r="Y47" s="5">
        <v>60.903225806451616</v>
      </c>
      <c r="Z47" s="5">
        <v>59.693548387096776</v>
      </c>
      <c r="AA47" s="5">
        <v>58.461290322580645</v>
      </c>
      <c r="AB47" s="5">
        <v>57.8</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row>
    <row r="48" spans="1:148">
      <c r="A48" s="2" t="s">
        <v>130</v>
      </c>
      <c r="B48" s="2" t="s">
        <v>83</v>
      </c>
      <c r="C48" s="2" t="s">
        <v>371</v>
      </c>
      <c r="D48" s="2" t="str">
        <f t="shared" si="0"/>
        <v>Alabama - Montgomery-Nov</v>
      </c>
      <c r="E48" s="5">
        <v>48.57</v>
      </c>
      <c r="F48" s="5">
        <v>47.93666666666666</v>
      </c>
      <c r="G48" s="5">
        <v>47.516666666666666</v>
      </c>
      <c r="H48" s="5">
        <v>46.91</v>
      </c>
      <c r="I48" s="5">
        <v>46.456666666666671</v>
      </c>
      <c r="J48" s="5">
        <v>46.676666666666662</v>
      </c>
      <c r="K48" s="5">
        <v>47.06</v>
      </c>
      <c r="L48" s="5">
        <v>50.233333333333334</v>
      </c>
      <c r="M48" s="5">
        <v>54.516666666666666</v>
      </c>
      <c r="N48" s="5">
        <v>58.896666666666668</v>
      </c>
      <c r="O48" s="5">
        <v>61.64</v>
      </c>
      <c r="P48" s="5">
        <v>63.873333333333335</v>
      </c>
      <c r="Q48" s="5">
        <v>64.586666666666659</v>
      </c>
      <c r="R48" s="5">
        <v>64.986666666666665</v>
      </c>
      <c r="S48" s="5">
        <v>65.08</v>
      </c>
      <c r="T48" s="5">
        <v>64.069999999999993</v>
      </c>
      <c r="U48" s="5">
        <v>60.6</v>
      </c>
      <c r="V48" s="5">
        <v>58.11</v>
      </c>
      <c r="W48" s="5">
        <v>55.906666666666666</v>
      </c>
      <c r="X48" s="5">
        <v>54.136666666666663</v>
      </c>
      <c r="Y48" s="5">
        <v>52.696666666666673</v>
      </c>
      <c r="Z48" s="5">
        <v>51.463333333333338</v>
      </c>
      <c r="AA48" s="5">
        <v>49.693333333333335</v>
      </c>
      <c r="AB48" s="5">
        <v>49.2</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row>
    <row r="49" spans="1:148">
      <c r="A49" s="2" t="s">
        <v>130</v>
      </c>
      <c r="B49" s="2" t="s">
        <v>84</v>
      </c>
      <c r="C49" s="2" t="s">
        <v>372</v>
      </c>
      <c r="D49" s="2" t="str">
        <f t="shared" si="0"/>
        <v>Alabama - Montgomery-Dec</v>
      </c>
      <c r="E49" s="5">
        <v>43.71290322580645</v>
      </c>
      <c r="F49" s="5">
        <v>42.78709677419355</v>
      </c>
      <c r="G49" s="5">
        <v>42.645161290322584</v>
      </c>
      <c r="H49" s="5">
        <v>42.13225806451613</v>
      </c>
      <c r="I49" s="5">
        <v>41.8</v>
      </c>
      <c r="J49" s="5">
        <v>41.512903225806454</v>
      </c>
      <c r="K49" s="5">
        <v>41.258064516129032</v>
      </c>
      <c r="L49" s="5">
        <v>43.654838709677421</v>
      </c>
      <c r="M49" s="5">
        <v>46.974193548387099</v>
      </c>
      <c r="N49" s="5">
        <v>50.58387096774193</v>
      </c>
      <c r="O49" s="5">
        <v>53.803225806451614</v>
      </c>
      <c r="P49" s="5">
        <v>56.354838709677416</v>
      </c>
      <c r="Q49" s="5">
        <v>58.141935483870974</v>
      </c>
      <c r="R49" s="5">
        <v>59.241935483870968</v>
      </c>
      <c r="S49" s="5">
        <v>59.525806451612901</v>
      </c>
      <c r="T49" s="5">
        <v>58.412903225806453</v>
      </c>
      <c r="U49" s="5">
        <v>54.41935483870968</v>
      </c>
      <c r="V49" s="5">
        <v>51.574193548387093</v>
      </c>
      <c r="W49" s="5">
        <v>49.696774193548386</v>
      </c>
      <c r="X49" s="5">
        <v>48.674193548387102</v>
      </c>
      <c r="Y49" s="5">
        <v>47.587096774193547</v>
      </c>
      <c r="Z49" s="5">
        <v>46.183870967741939</v>
      </c>
      <c r="AA49" s="5">
        <v>45.225806451612904</v>
      </c>
      <c r="AB49" s="5">
        <v>44.938709677419354</v>
      </c>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row>
    <row r="50" spans="1:148">
      <c r="A50" s="2" t="s">
        <v>131</v>
      </c>
      <c r="B50" s="2" t="s">
        <v>73</v>
      </c>
      <c r="C50" s="2" t="s">
        <v>361</v>
      </c>
      <c r="D50" s="2" t="str">
        <f t="shared" si="0"/>
        <v>Alaska - Anchorage-Jan</v>
      </c>
      <c r="E50" s="5">
        <v>16.490322580645159</v>
      </c>
      <c r="F50" s="5">
        <v>15.841935483870968</v>
      </c>
      <c r="G50" s="5">
        <v>16.138709677419357</v>
      </c>
      <c r="H50" s="5">
        <v>16.267741935483873</v>
      </c>
      <c r="I50" s="5">
        <v>16.012903225806451</v>
      </c>
      <c r="J50" s="5">
        <v>15.312903225806451</v>
      </c>
      <c r="K50" s="5">
        <v>14.829032258064515</v>
      </c>
      <c r="L50" s="5">
        <v>14.551612903225807</v>
      </c>
      <c r="M50" s="5">
        <v>14.670967741935485</v>
      </c>
      <c r="N50" s="5">
        <v>14.738709677419354</v>
      </c>
      <c r="O50" s="5">
        <v>15.325806451612904</v>
      </c>
      <c r="P50" s="5">
        <v>16.567741935483873</v>
      </c>
      <c r="Q50" s="5">
        <v>16.954838709677421</v>
      </c>
      <c r="R50" s="5">
        <v>17.741935483870968</v>
      </c>
      <c r="S50" s="5">
        <v>18.006451612903227</v>
      </c>
      <c r="T50" s="5">
        <v>16.974193548387099</v>
      </c>
      <c r="U50" s="5">
        <v>16.232258064516127</v>
      </c>
      <c r="V50" s="5">
        <v>16.025806451612905</v>
      </c>
      <c r="W50" s="5">
        <v>15.970967741935485</v>
      </c>
      <c r="X50" s="5">
        <v>15.906451612903227</v>
      </c>
      <c r="Y50" s="5">
        <v>15.490322580645161</v>
      </c>
      <c r="Z50" s="5">
        <v>16.003225806451614</v>
      </c>
      <c r="AA50" s="5">
        <v>16.022580645161291</v>
      </c>
      <c r="AB50" s="5">
        <v>16.293548387096774</v>
      </c>
    </row>
    <row r="51" spans="1:148">
      <c r="A51" s="2" t="s">
        <v>131</v>
      </c>
      <c r="B51" s="2" t="s">
        <v>74</v>
      </c>
      <c r="C51" s="2" t="s">
        <v>362</v>
      </c>
      <c r="D51" s="2" t="str">
        <f t="shared" si="0"/>
        <v>Alaska - Anchorage-Feb</v>
      </c>
      <c r="E51" s="5">
        <v>17.567857142857143</v>
      </c>
      <c r="F51" s="5">
        <v>18.142857142857142</v>
      </c>
      <c r="G51" s="5">
        <v>17.196428571428573</v>
      </c>
      <c r="H51" s="5">
        <v>16.992857142857144</v>
      </c>
      <c r="I51" s="5">
        <v>16.757142857142856</v>
      </c>
      <c r="J51" s="5">
        <v>17.035714285714285</v>
      </c>
      <c r="K51" s="5">
        <v>17.028571428571428</v>
      </c>
      <c r="L51" s="5">
        <v>16.653571428571428</v>
      </c>
      <c r="M51" s="5">
        <v>16.660714285714285</v>
      </c>
      <c r="N51" s="5">
        <v>17.210714285714285</v>
      </c>
      <c r="O51" s="5">
        <v>18.925000000000001</v>
      </c>
      <c r="P51" s="5">
        <v>20.25714285714286</v>
      </c>
      <c r="Q51" s="5">
        <v>21.835714285714285</v>
      </c>
      <c r="R51" s="5">
        <v>22.542857142857144</v>
      </c>
      <c r="S51" s="5">
        <v>23.514285714285712</v>
      </c>
      <c r="T51" s="5">
        <v>23.846428571428572</v>
      </c>
      <c r="U51" s="5">
        <v>23.114285714285717</v>
      </c>
      <c r="V51" s="5">
        <v>21.571428571428573</v>
      </c>
      <c r="W51" s="5">
        <v>19.803571428571427</v>
      </c>
      <c r="X51" s="5">
        <v>19.703571428571429</v>
      </c>
      <c r="Y51" s="5">
        <v>19.092857142857145</v>
      </c>
      <c r="Z51" s="5">
        <v>18.557142857142857</v>
      </c>
      <c r="AA51" s="5">
        <v>18.135714285714286</v>
      </c>
      <c r="AB51" s="5">
        <v>18.078571428571429</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row>
    <row r="52" spans="1:148">
      <c r="A52" s="2" t="s">
        <v>131</v>
      </c>
      <c r="B52" s="2" t="s">
        <v>75</v>
      </c>
      <c r="C52" s="2" t="s">
        <v>363</v>
      </c>
      <c r="D52" s="2" t="str">
        <f t="shared" si="0"/>
        <v>Alaska - Anchorage-Mar</v>
      </c>
      <c r="E52" s="5">
        <v>25.041935483870965</v>
      </c>
      <c r="F52" s="5">
        <v>24.158064516129031</v>
      </c>
      <c r="G52" s="5">
        <v>23.43548387096774</v>
      </c>
      <c r="H52" s="5">
        <v>22.654838709677417</v>
      </c>
      <c r="I52" s="5">
        <v>21.8</v>
      </c>
      <c r="J52" s="5">
        <v>21.225806451612904</v>
      </c>
      <c r="K52" s="5">
        <v>21.248387096774195</v>
      </c>
      <c r="L52" s="5">
        <v>21.458064516129035</v>
      </c>
      <c r="M52" s="5">
        <v>22.570967741935487</v>
      </c>
      <c r="N52" s="5">
        <v>24.261290322580646</v>
      </c>
      <c r="O52" s="5">
        <v>25.561290322580643</v>
      </c>
      <c r="P52" s="5">
        <v>26.780645161290323</v>
      </c>
      <c r="Q52" s="5">
        <v>27.841935483870969</v>
      </c>
      <c r="R52" s="5">
        <v>28.648387096774194</v>
      </c>
      <c r="S52" s="5">
        <v>29.570967741935487</v>
      </c>
      <c r="T52" s="5">
        <v>30.403225806451612</v>
      </c>
      <c r="U52" s="5">
        <v>30.758064516129032</v>
      </c>
      <c r="V52" s="5">
        <v>30.493548387096773</v>
      </c>
      <c r="W52" s="5">
        <v>29.335483870967742</v>
      </c>
      <c r="X52" s="5">
        <v>28.035483870967742</v>
      </c>
      <c r="Y52" s="5">
        <v>27.219354838709677</v>
      </c>
      <c r="Z52" s="5">
        <v>26.341935483870969</v>
      </c>
      <c r="AA52" s="5">
        <v>25.609677419354838</v>
      </c>
      <c r="AB52" s="5">
        <v>25.493548387096773</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row>
    <row r="53" spans="1:148">
      <c r="A53" s="2" t="s">
        <v>131</v>
      </c>
      <c r="B53" s="2" t="s">
        <v>76</v>
      </c>
      <c r="C53" s="2" t="s">
        <v>364</v>
      </c>
      <c r="D53" s="2" t="str">
        <f t="shared" si="0"/>
        <v>Alaska - Anchorage-Apr</v>
      </c>
      <c r="E53" s="5">
        <v>33.72</v>
      </c>
      <c r="F53" s="5">
        <v>33.11333333333333</v>
      </c>
      <c r="G53" s="5">
        <v>32.93333333333333</v>
      </c>
      <c r="H53" s="5">
        <v>32.696666666666665</v>
      </c>
      <c r="I53" s="5">
        <v>32.19</v>
      </c>
      <c r="J53" s="5">
        <v>31.87</v>
      </c>
      <c r="K53" s="5">
        <v>32.06</v>
      </c>
      <c r="L53" s="5">
        <v>33.133333333333333</v>
      </c>
      <c r="M53" s="5">
        <v>34.50333333333333</v>
      </c>
      <c r="N53" s="5">
        <v>35.44</v>
      </c>
      <c r="O53" s="5">
        <v>36.6</v>
      </c>
      <c r="P53" s="5">
        <v>37.666666666666664</v>
      </c>
      <c r="Q53" s="5">
        <v>38.553333333333327</v>
      </c>
      <c r="R53" s="5">
        <v>39.43333333333333</v>
      </c>
      <c r="S53" s="5">
        <v>39.713333333333338</v>
      </c>
      <c r="T53" s="5">
        <v>40.403333333333329</v>
      </c>
      <c r="U53" s="5">
        <v>40.50333333333333</v>
      </c>
      <c r="V53" s="5">
        <v>40.443333333333335</v>
      </c>
      <c r="W53" s="5">
        <v>39.1</v>
      </c>
      <c r="X53" s="5">
        <v>37.903333333333329</v>
      </c>
      <c r="Y53" s="5">
        <v>36.786666666666662</v>
      </c>
      <c r="Z53" s="5">
        <v>35.976666666666667</v>
      </c>
      <c r="AA53" s="5">
        <v>35.196666666666673</v>
      </c>
      <c r="AB53" s="5">
        <v>34.476666666666667</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row>
    <row r="54" spans="1:148">
      <c r="A54" s="2" t="s">
        <v>131</v>
      </c>
      <c r="B54" s="2" t="s">
        <v>77</v>
      </c>
      <c r="C54" s="2" t="s">
        <v>365</v>
      </c>
      <c r="D54" s="2" t="str">
        <f t="shared" si="0"/>
        <v>Alaska - Anchorage-May</v>
      </c>
      <c r="E54" s="5">
        <v>43.470967741935482</v>
      </c>
      <c r="F54" s="5">
        <v>42.935483870967744</v>
      </c>
      <c r="G54" s="5">
        <v>42.316129032258061</v>
      </c>
      <c r="H54" s="5">
        <v>41.37096774193548</v>
      </c>
      <c r="I54" s="5">
        <v>40.825806451612898</v>
      </c>
      <c r="J54" s="5">
        <v>41.812903225806451</v>
      </c>
      <c r="K54" s="5">
        <v>43.596774193548384</v>
      </c>
      <c r="L54" s="5">
        <v>44.696774193548386</v>
      </c>
      <c r="M54" s="5">
        <v>46.554838709677419</v>
      </c>
      <c r="N54" s="5">
        <v>48.08064516129032</v>
      </c>
      <c r="O54" s="5">
        <v>49.187096774193549</v>
      </c>
      <c r="P54" s="5">
        <v>50.170967741935485</v>
      </c>
      <c r="Q54" s="5">
        <v>51.035483870967738</v>
      </c>
      <c r="R54" s="5">
        <v>51.938709677419354</v>
      </c>
      <c r="S54" s="5">
        <v>52.5</v>
      </c>
      <c r="T54" s="5">
        <v>52.748387096774195</v>
      </c>
      <c r="U54" s="5">
        <v>52.777419354838706</v>
      </c>
      <c r="V54" s="5">
        <v>51.851612903225806</v>
      </c>
      <c r="W54" s="5">
        <v>50.661290322580648</v>
      </c>
      <c r="X54" s="5">
        <v>49.451612903225808</v>
      </c>
      <c r="Y54" s="5">
        <v>47.648387096774194</v>
      </c>
      <c r="Z54" s="5">
        <v>46.335483870967742</v>
      </c>
      <c r="AA54" s="5">
        <v>45.13225806451613</v>
      </c>
      <c r="AB54" s="5">
        <v>44.764516129032259</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row>
    <row r="55" spans="1:148">
      <c r="A55" s="2" t="s">
        <v>131</v>
      </c>
      <c r="B55" s="2" t="s">
        <v>78</v>
      </c>
      <c r="C55" s="2" t="s">
        <v>366</v>
      </c>
      <c r="D55" s="2" t="str">
        <f t="shared" si="0"/>
        <v>Alaska - Anchorage-Jun</v>
      </c>
      <c r="E55" s="5">
        <v>51.653333333333329</v>
      </c>
      <c r="F55" s="5">
        <v>50.586666666666666</v>
      </c>
      <c r="G55" s="5">
        <v>49.68</v>
      </c>
      <c r="H55" s="5">
        <v>48.793333333333329</v>
      </c>
      <c r="I55" s="5">
        <v>48.723333333333336</v>
      </c>
      <c r="J55" s="5">
        <v>49.546666666666667</v>
      </c>
      <c r="K55" s="5">
        <v>51.24666666666667</v>
      </c>
      <c r="L55" s="5">
        <v>52.94</v>
      </c>
      <c r="M55" s="5">
        <v>54.093333333333334</v>
      </c>
      <c r="N55" s="5">
        <v>55.98</v>
      </c>
      <c r="O55" s="5">
        <v>57.46</v>
      </c>
      <c r="P55" s="5">
        <v>58.47</v>
      </c>
      <c r="Q55" s="5">
        <v>59.85</v>
      </c>
      <c r="R55" s="5">
        <v>60.653333333333329</v>
      </c>
      <c r="S55" s="5">
        <v>61.493333333333332</v>
      </c>
      <c r="T55" s="5">
        <v>61.993333333333332</v>
      </c>
      <c r="U55" s="5">
        <v>61.756666666666668</v>
      </c>
      <c r="V55" s="5">
        <v>61.323333333333338</v>
      </c>
      <c r="W55" s="5">
        <v>60.403333333333329</v>
      </c>
      <c r="X55" s="5">
        <v>59.076666666666668</v>
      </c>
      <c r="Y55" s="5">
        <v>57.626666666666665</v>
      </c>
      <c r="Z55" s="5">
        <v>55.743333333333332</v>
      </c>
      <c r="AA55" s="5">
        <v>54.00333333333333</v>
      </c>
      <c r="AB55" s="5">
        <v>52.97</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row>
    <row r="56" spans="1:148">
      <c r="A56" s="2" t="s">
        <v>131</v>
      </c>
      <c r="B56" s="2" t="s">
        <v>79</v>
      </c>
      <c r="C56" s="2" t="s">
        <v>367</v>
      </c>
      <c r="D56" s="2" t="str">
        <f t="shared" si="0"/>
        <v>Alaska - Anchorage-Jul</v>
      </c>
      <c r="E56" s="5">
        <v>57.719354838709677</v>
      </c>
      <c r="F56" s="5">
        <v>56.958064516129035</v>
      </c>
      <c r="G56" s="5">
        <v>54.37096774193548</v>
      </c>
      <c r="H56" s="5">
        <v>53.761290322580642</v>
      </c>
      <c r="I56" s="5">
        <v>53.58064516129032</v>
      </c>
      <c r="J56" s="5">
        <v>54.316129032258061</v>
      </c>
      <c r="K56" s="5">
        <v>55.541935483870965</v>
      </c>
      <c r="L56" s="5">
        <v>56.441935483870971</v>
      </c>
      <c r="M56" s="5">
        <v>57.087096774193547</v>
      </c>
      <c r="N56" s="5">
        <v>58.025806451612901</v>
      </c>
      <c r="O56" s="5">
        <v>59.032258064516128</v>
      </c>
      <c r="P56" s="5">
        <v>60.309677419354834</v>
      </c>
      <c r="Q56" s="5">
        <v>61.5</v>
      </c>
      <c r="R56" s="5">
        <v>62.480645161290326</v>
      </c>
      <c r="S56" s="5">
        <v>63.545161290322582</v>
      </c>
      <c r="T56" s="5">
        <v>63.770967741935486</v>
      </c>
      <c r="U56" s="5">
        <v>63.845161290322579</v>
      </c>
      <c r="V56" s="5">
        <v>63.448387096774198</v>
      </c>
      <c r="W56" s="5">
        <v>62.87096774193548</v>
      </c>
      <c r="X56" s="5">
        <v>61.87096774193548</v>
      </c>
      <c r="Y56" s="5">
        <v>60.464516129032262</v>
      </c>
      <c r="Z56" s="5">
        <v>58.654838709677421</v>
      </c>
      <c r="AA56" s="5">
        <v>57.138709677419357</v>
      </c>
      <c r="AB56" s="5">
        <v>56.435483870967744</v>
      </c>
    </row>
    <row r="57" spans="1:148">
      <c r="A57" s="2" t="s">
        <v>131</v>
      </c>
      <c r="B57" s="2" t="s">
        <v>80</v>
      </c>
      <c r="C57" s="2" t="s">
        <v>368</v>
      </c>
      <c r="D57" s="2" t="str">
        <f t="shared" si="0"/>
        <v>Alaska - Anchorage-Aug</v>
      </c>
      <c r="E57" s="5">
        <v>51.8</v>
      </c>
      <c r="F57" s="5">
        <v>51.151612903225811</v>
      </c>
      <c r="G57" s="5">
        <v>52.780645161290323</v>
      </c>
      <c r="H57" s="5">
        <v>51.951612903225808</v>
      </c>
      <c r="I57" s="5">
        <v>51.229032258064514</v>
      </c>
      <c r="J57" s="5">
        <v>51.780645161290323</v>
      </c>
      <c r="K57" s="5">
        <v>52.770967741935486</v>
      </c>
      <c r="L57" s="5">
        <v>54.054838709677419</v>
      </c>
      <c r="M57" s="5">
        <v>55.616129032258058</v>
      </c>
      <c r="N57" s="5">
        <v>56.461290322580645</v>
      </c>
      <c r="O57" s="5">
        <v>57.91612903225807</v>
      </c>
      <c r="P57" s="5">
        <v>59.161290322580648</v>
      </c>
      <c r="Q57" s="5">
        <v>60.219354838709677</v>
      </c>
      <c r="R57" s="5">
        <v>61.038709677419355</v>
      </c>
      <c r="S57" s="5">
        <v>62</v>
      </c>
      <c r="T57" s="5">
        <v>61.974193548387099</v>
      </c>
      <c r="U57" s="5">
        <v>61.70967741935484</v>
      </c>
      <c r="V57" s="5">
        <v>60.858064516129026</v>
      </c>
      <c r="W57" s="5">
        <v>59.86774193548387</v>
      </c>
      <c r="X57" s="5">
        <v>57.993548387096773</v>
      </c>
      <c r="Y57" s="5">
        <v>56.606451612903221</v>
      </c>
      <c r="Z57" s="5">
        <v>55.441935483870971</v>
      </c>
      <c r="AA57" s="5">
        <v>55.016129032258064</v>
      </c>
      <c r="AB57" s="5">
        <v>54.319354838709678</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row>
    <row r="58" spans="1:148">
      <c r="A58" s="2" t="s">
        <v>131</v>
      </c>
      <c r="B58" s="2" t="s">
        <v>81</v>
      </c>
      <c r="C58" s="2" t="s">
        <v>369</v>
      </c>
      <c r="D58" s="2" t="str">
        <f t="shared" si="0"/>
        <v>Alaska - Anchorage-Sep</v>
      </c>
      <c r="E58" s="5">
        <v>46.286666666666662</v>
      </c>
      <c r="F58" s="5">
        <v>46.03</v>
      </c>
      <c r="G58" s="5">
        <v>44.866666666666667</v>
      </c>
      <c r="H58" s="5">
        <v>44.71</v>
      </c>
      <c r="I58" s="5">
        <v>44.546666666666667</v>
      </c>
      <c r="J58" s="5">
        <v>44.206666666666671</v>
      </c>
      <c r="K58" s="5">
        <v>44.28</v>
      </c>
      <c r="L58" s="5">
        <v>45.56666666666667</v>
      </c>
      <c r="M58" s="5">
        <v>46.626666666666665</v>
      </c>
      <c r="N58" s="5">
        <v>47.896666666666668</v>
      </c>
      <c r="O58" s="5">
        <v>49.153333333333329</v>
      </c>
      <c r="P58" s="5">
        <v>50.09</v>
      </c>
      <c r="Q58" s="5">
        <v>51.396666666666668</v>
      </c>
      <c r="R58" s="5">
        <v>52.513333333333335</v>
      </c>
      <c r="S58" s="5">
        <v>52.856666666666669</v>
      </c>
      <c r="T58" s="5">
        <v>52.646666666666668</v>
      </c>
      <c r="U58" s="5">
        <v>52.206666666666671</v>
      </c>
      <c r="V58" s="5">
        <v>51.296666666666667</v>
      </c>
      <c r="W58" s="5">
        <v>49.81666666666667</v>
      </c>
      <c r="X58" s="5">
        <v>47.803333333333327</v>
      </c>
      <c r="Y58" s="5">
        <v>46.476666666666667</v>
      </c>
      <c r="Z58" s="5">
        <v>45.966666666666669</v>
      </c>
      <c r="AA58" s="5">
        <v>45.81333333333334</v>
      </c>
      <c r="AB58" s="5">
        <v>45.766666666666666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row>
    <row r="59" spans="1:148">
      <c r="A59" s="2" t="s">
        <v>131</v>
      </c>
      <c r="B59" s="2" t="s">
        <v>82</v>
      </c>
      <c r="C59" s="2" t="s">
        <v>370</v>
      </c>
      <c r="D59" s="2" t="str">
        <f t="shared" si="0"/>
        <v>Alaska - Anchorage-Oct</v>
      </c>
      <c r="E59" s="5">
        <v>34.12903225806452</v>
      </c>
      <c r="F59" s="5">
        <v>33.648387096774194</v>
      </c>
      <c r="G59" s="5">
        <v>33.587096774193547</v>
      </c>
      <c r="H59" s="5">
        <v>32.925806451612907</v>
      </c>
      <c r="I59" s="5">
        <v>32.470967741935482</v>
      </c>
      <c r="J59" s="5">
        <v>32.529032258064518</v>
      </c>
      <c r="K59" s="5">
        <v>32.296774193548387</v>
      </c>
      <c r="L59" s="5">
        <v>32.167741935483875</v>
      </c>
      <c r="M59" s="5">
        <v>33.145161290322584</v>
      </c>
      <c r="N59" s="5">
        <v>34.890322580645162</v>
      </c>
      <c r="O59" s="5">
        <v>36.983870967741936</v>
      </c>
      <c r="P59" s="5">
        <v>37.954838709677418</v>
      </c>
      <c r="Q59" s="5">
        <v>38.745161290322578</v>
      </c>
      <c r="R59" s="5">
        <v>39.490322580645163</v>
      </c>
      <c r="S59" s="5">
        <v>39.929032258064517</v>
      </c>
      <c r="T59" s="5">
        <v>40</v>
      </c>
      <c r="U59" s="5">
        <v>39.322580645161288</v>
      </c>
      <c r="V59" s="5">
        <v>37.487096774193546</v>
      </c>
      <c r="W59" s="5">
        <v>36.138709677419357</v>
      </c>
      <c r="X59" s="5">
        <v>35.325806451612898</v>
      </c>
      <c r="Y59" s="5">
        <v>34.564516129032256</v>
      </c>
      <c r="Z59" s="5">
        <v>34.21290322580645</v>
      </c>
      <c r="AA59" s="5">
        <v>33.932258064516134</v>
      </c>
      <c r="AB59" s="5">
        <v>33.990322580645163</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row>
    <row r="60" spans="1:148">
      <c r="A60" s="2" t="s">
        <v>131</v>
      </c>
      <c r="B60" s="2" t="s">
        <v>83</v>
      </c>
      <c r="C60" s="2" t="s">
        <v>371</v>
      </c>
      <c r="D60" s="2" t="str">
        <f t="shared" si="0"/>
        <v>Alaska - Anchorage-Nov</v>
      </c>
      <c r="E60" s="5">
        <v>21.05</v>
      </c>
      <c r="F60" s="5">
        <v>21.503333333333334</v>
      </c>
      <c r="G60" s="5">
        <v>21.556666666666668</v>
      </c>
      <c r="H60" s="5">
        <v>20.423333333333336</v>
      </c>
      <c r="I60" s="5">
        <v>20.41</v>
      </c>
      <c r="J60" s="5">
        <v>19.913333333333334</v>
      </c>
      <c r="K60" s="5">
        <v>20.053333333333335</v>
      </c>
      <c r="L60" s="5">
        <v>19.813333333333333</v>
      </c>
      <c r="M60" s="5">
        <v>20.420000000000002</v>
      </c>
      <c r="N60" s="5">
        <v>21.26</v>
      </c>
      <c r="O60" s="5">
        <v>22.473333333333336</v>
      </c>
      <c r="P60" s="5">
        <v>24.166666666666668</v>
      </c>
      <c r="Q60" s="5">
        <v>24.74</v>
      </c>
      <c r="R60" s="5">
        <v>25.04</v>
      </c>
      <c r="S60" s="5">
        <v>25.126666666666665</v>
      </c>
      <c r="T60" s="5">
        <v>24.63</v>
      </c>
      <c r="U60" s="5">
        <v>23.293333333333333</v>
      </c>
      <c r="V60" s="5">
        <v>22.666666666666668</v>
      </c>
      <c r="W60" s="5">
        <v>22.21</v>
      </c>
      <c r="X60" s="5">
        <v>22.38</v>
      </c>
      <c r="Y60" s="5">
        <v>21.673333333333336</v>
      </c>
      <c r="Z60" s="5">
        <v>21.62</v>
      </c>
      <c r="AA60" s="5">
        <v>21.583333333333332</v>
      </c>
      <c r="AB60" s="5">
        <v>21.313333333333333</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row>
    <row r="61" spans="1:148">
      <c r="A61" s="2" t="s">
        <v>131</v>
      </c>
      <c r="B61" s="2" t="s">
        <v>84</v>
      </c>
      <c r="C61" s="2" t="s">
        <v>372</v>
      </c>
      <c r="D61" s="2" t="str">
        <f t="shared" si="0"/>
        <v>Alaska - Anchorage-Dec</v>
      </c>
      <c r="E61" s="5">
        <v>19.793548387096774</v>
      </c>
      <c r="F61" s="5">
        <v>19.429032258064513</v>
      </c>
      <c r="G61" s="5">
        <v>18.748387096774195</v>
      </c>
      <c r="H61" s="5">
        <v>18.583870967741937</v>
      </c>
      <c r="I61" s="5">
        <v>18.525806451612901</v>
      </c>
      <c r="J61" s="5">
        <v>18.280645161290323</v>
      </c>
      <c r="K61" s="5">
        <v>17.812903225806455</v>
      </c>
      <c r="L61" s="5">
        <v>17.764516129032259</v>
      </c>
      <c r="M61" s="5">
        <v>17.996774193548386</v>
      </c>
      <c r="N61" s="5">
        <v>18.312903225806455</v>
      </c>
      <c r="O61" s="5">
        <v>18.351612903225806</v>
      </c>
      <c r="P61" s="5">
        <v>19.706451612903226</v>
      </c>
      <c r="Q61" s="5">
        <v>20.561290322580643</v>
      </c>
      <c r="R61" s="5">
        <v>21.470967741935485</v>
      </c>
      <c r="S61" s="5">
        <v>21.009677419354837</v>
      </c>
      <c r="T61" s="5">
        <v>20.425806451612903</v>
      </c>
      <c r="U61" s="5">
        <v>19.135483870967743</v>
      </c>
      <c r="V61" s="5">
        <v>19.293548387096774</v>
      </c>
      <c r="W61" s="5">
        <v>19.325806451612905</v>
      </c>
      <c r="X61" s="5">
        <v>19.912903225806449</v>
      </c>
      <c r="Y61" s="5">
        <v>19.638709677419353</v>
      </c>
      <c r="Z61" s="5">
        <v>19.180645161290322</v>
      </c>
      <c r="AA61" s="5">
        <v>19.283870967741933</v>
      </c>
      <c r="AB61" s="5">
        <v>19.932258064516127</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row>
    <row r="62" spans="1:148">
      <c r="A62" s="2" t="s">
        <v>132</v>
      </c>
      <c r="B62" s="2" t="s">
        <v>73</v>
      </c>
      <c r="C62" s="2" t="s">
        <v>361</v>
      </c>
      <c r="D62" s="2" t="str">
        <f t="shared" si="0"/>
        <v>Alaska - Annette-Jan</v>
      </c>
      <c r="E62" s="5">
        <v>32.606451612903221</v>
      </c>
      <c r="F62" s="5">
        <v>32.654838709677421</v>
      </c>
      <c r="G62" s="5">
        <v>32.706451612903223</v>
      </c>
      <c r="H62" s="5">
        <v>32.716129032258067</v>
      </c>
      <c r="I62" s="5">
        <v>32.738709677419351</v>
      </c>
      <c r="J62" s="5">
        <v>32.764516129032259</v>
      </c>
      <c r="K62" s="5">
        <v>32.622580645161285</v>
      </c>
      <c r="L62" s="5">
        <v>32.519354838709681</v>
      </c>
      <c r="M62" s="5">
        <v>32.393548387096779</v>
      </c>
      <c r="N62" s="5">
        <v>33.29032258064516</v>
      </c>
      <c r="O62" s="5">
        <v>34.141935483870974</v>
      </c>
      <c r="P62" s="5">
        <v>35.035483870967738</v>
      </c>
      <c r="Q62" s="5">
        <v>35.200000000000003</v>
      </c>
      <c r="R62" s="5">
        <v>35.364516129032253</v>
      </c>
      <c r="S62" s="5">
        <v>35.538709677419355</v>
      </c>
      <c r="T62" s="5">
        <v>34.974193548387099</v>
      </c>
      <c r="U62" s="5">
        <v>34.435483870967744</v>
      </c>
      <c r="V62" s="5">
        <v>33.86774193548387</v>
      </c>
      <c r="W62" s="5">
        <v>33.574193548387093</v>
      </c>
      <c r="X62" s="5">
        <v>33.322580645161288</v>
      </c>
      <c r="Y62" s="5">
        <v>33.067741935483866</v>
      </c>
      <c r="Z62" s="5">
        <v>32.896774193548389</v>
      </c>
      <c r="AA62" s="5">
        <v>32.745161290322578</v>
      </c>
      <c r="AB62" s="5">
        <v>32.593548387096774</v>
      </c>
    </row>
    <row r="63" spans="1:148">
      <c r="A63" s="2" t="s">
        <v>132</v>
      </c>
      <c r="B63" s="2" t="s">
        <v>74</v>
      </c>
      <c r="C63" s="2" t="s">
        <v>362</v>
      </c>
      <c r="D63" s="2" t="str">
        <f t="shared" si="0"/>
        <v>Alaska - Annette-Feb</v>
      </c>
      <c r="E63" s="5">
        <v>35.035714285714285</v>
      </c>
      <c r="F63" s="5">
        <v>34.835714285714282</v>
      </c>
      <c r="G63" s="5">
        <v>34.61785714285714</v>
      </c>
      <c r="H63" s="5">
        <v>34.246428571428574</v>
      </c>
      <c r="I63" s="5">
        <v>33.892857142857146</v>
      </c>
      <c r="J63" s="5">
        <v>33.514285714285712</v>
      </c>
      <c r="K63" s="5">
        <v>33.86785714285714</v>
      </c>
      <c r="L63" s="5">
        <v>34.232142857142854</v>
      </c>
      <c r="M63" s="5">
        <v>34.596428571428575</v>
      </c>
      <c r="N63" s="5">
        <v>35.553571428571431</v>
      </c>
      <c r="O63" s="5">
        <v>36.485714285714288</v>
      </c>
      <c r="P63" s="5">
        <v>37.450000000000003</v>
      </c>
      <c r="Q63" s="5">
        <v>37.446428571428569</v>
      </c>
      <c r="R63" s="5">
        <v>37.4</v>
      </c>
      <c r="S63" s="5">
        <v>37.396428571428565</v>
      </c>
      <c r="T63" s="5">
        <v>36.667857142857144</v>
      </c>
      <c r="U63" s="5">
        <v>35.960714285714282</v>
      </c>
      <c r="V63" s="5">
        <v>35.210714285714282</v>
      </c>
      <c r="W63" s="5">
        <v>34.964285714285715</v>
      </c>
      <c r="X63" s="5">
        <v>34.710714285714282</v>
      </c>
      <c r="Y63" s="5">
        <v>34.446428571428569</v>
      </c>
      <c r="Z63" s="5">
        <v>34.578571428571429</v>
      </c>
      <c r="AA63" s="5">
        <v>34.710714285714282</v>
      </c>
      <c r="AB63" s="5">
        <v>34.825000000000003</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row>
    <row r="64" spans="1:148">
      <c r="A64" s="2" t="s">
        <v>132</v>
      </c>
      <c r="B64" s="2" t="s">
        <v>75</v>
      </c>
      <c r="C64" s="2" t="s">
        <v>363</v>
      </c>
      <c r="D64" s="2" t="str">
        <f t="shared" si="0"/>
        <v>Alaska - Annette-Mar</v>
      </c>
      <c r="E64" s="5">
        <v>36.693548387096776</v>
      </c>
      <c r="F64" s="5">
        <v>36.312903225806451</v>
      </c>
      <c r="G64" s="5">
        <v>35.912903225806453</v>
      </c>
      <c r="H64" s="5">
        <v>35.796774193548387</v>
      </c>
      <c r="I64" s="5">
        <v>35.677419354838712</v>
      </c>
      <c r="J64" s="5">
        <v>35.538709677419355</v>
      </c>
      <c r="K64" s="5">
        <v>37.087096774193547</v>
      </c>
      <c r="L64" s="5">
        <v>38.616129032258058</v>
      </c>
      <c r="M64" s="5">
        <v>40.161290322580648</v>
      </c>
      <c r="N64" s="5">
        <v>41.5</v>
      </c>
      <c r="O64" s="5">
        <v>42.86774193548387</v>
      </c>
      <c r="P64" s="5">
        <v>44.20645161290323</v>
      </c>
      <c r="Q64" s="5">
        <v>44.229032258064514</v>
      </c>
      <c r="R64" s="5">
        <v>44.225806451612904</v>
      </c>
      <c r="S64" s="5">
        <v>44.270967741935486</v>
      </c>
      <c r="T64" s="5">
        <v>42.91935483870968</v>
      </c>
      <c r="U64" s="5">
        <v>41.619354838709675</v>
      </c>
      <c r="V64" s="5">
        <v>40.274193548387096</v>
      </c>
      <c r="W64" s="5">
        <v>39.522580645161291</v>
      </c>
      <c r="X64" s="5">
        <v>38.825806451612898</v>
      </c>
      <c r="Y64" s="5">
        <v>38.074193548387093</v>
      </c>
      <c r="Z64" s="5">
        <v>37.841935483870962</v>
      </c>
      <c r="AA64" s="5">
        <v>37.603225806451611</v>
      </c>
      <c r="AB64" s="5">
        <v>37.37419354838709</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row>
    <row r="65" spans="1:148">
      <c r="A65" s="2" t="s">
        <v>132</v>
      </c>
      <c r="B65" s="2" t="s">
        <v>76</v>
      </c>
      <c r="C65" s="2" t="s">
        <v>364</v>
      </c>
      <c r="D65" s="2" t="str">
        <f t="shared" si="0"/>
        <v>Alaska - Annette-Apr</v>
      </c>
      <c r="E65" s="5">
        <v>39.200000000000003</v>
      </c>
      <c r="F65" s="5">
        <v>38.93</v>
      </c>
      <c r="G65" s="5">
        <v>38.613333333333337</v>
      </c>
      <c r="H65" s="5">
        <v>38.786666666666662</v>
      </c>
      <c r="I65" s="5">
        <v>38.946666666666673</v>
      </c>
      <c r="J65" s="5">
        <v>39.123333333333335</v>
      </c>
      <c r="K65" s="5">
        <v>40.546666666666667</v>
      </c>
      <c r="L65" s="5">
        <v>41.93666666666666</v>
      </c>
      <c r="M65" s="5">
        <v>43.373333333333335</v>
      </c>
      <c r="N65" s="5">
        <v>44.1</v>
      </c>
      <c r="O65" s="5">
        <v>44.836666666666666</v>
      </c>
      <c r="P65" s="5">
        <v>45.573333333333338</v>
      </c>
      <c r="Q65" s="5">
        <v>45.68666666666666</v>
      </c>
      <c r="R65" s="5">
        <v>45.786666666666662</v>
      </c>
      <c r="S65" s="5">
        <v>45.9</v>
      </c>
      <c r="T65" s="5">
        <v>45.033333333333331</v>
      </c>
      <c r="U65" s="5">
        <v>44.163333333333334</v>
      </c>
      <c r="V65" s="5">
        <v>43.31</v>
      </c>
      <c r="W65" s="5">
        <v>42.346666666666671</v>
      </c>
      <c r="X65" s="5">
        <v>41.413333333333334</v>
      </c>
      <c r="Y65" s="5">
        <v>40.46</v>
      </c>
      <c r="Z65" s="5">
        <v>40.193333333333335</v>
      </c>
      <c r="AA65" s="5">
        <v>39.97</v>
      </c>
      <c r="AB65" s="5">
        <v>39.703333333333333</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row>
    <row r="66" spans="1:148">
      <c r="A66" s="2" t="s">
        <v>132</v>
      </c>
      <c r="B66" s="2" t="s">
        <v>77</v>
      </c>
      <c r="C66" s="2" t="s">
        <v>365</v>
      </c>
      <c r="D66" s="2" t="str">
        <f t="shared" si="0"/>
        <v>Alaska - Annette-May</v>
      </c>
      <c r="E66" s="5">
        <v>44.509677419354837</v>
      </c>
      <c r="F66" s="5">
        <v>44.377419354838715</v>
      </c>
      <c r="G66" s="5">
        <v>44.232258064516131</v>
      </c>
      <c r="H66" s="5">
        <v>44.880645161290325</v>
      </c>
      <c r="I66" s="5">
        <v>45.509677419354837</v>
      </c>
      <c r="J66" s="5">
        <v>46.183870967741939</v>
      </c>
      <c r="K66" s="5">
        <v>47.690322580645166</v>
      </c>
      <c r="L66" s="5">
        <v>49.187096774193549</v>
      </c>
      <c r="M66" s="5">
        <v>50.716129032258067</v>
      </c>
      <c r="N66" s="5">
        <v>51.635483870967747</v>
      </c>
      <c r="O66" s="5">
        <v>52.50322580645161</v>
      </c>
      <c r="P66" s="5">
        <v>53.409677419354843</v>
      </c>
      <c r="Q66" s="5">
        <v>53.545161290322582</v>
      </c>
      <c r="R66" s="5">
        <v>53.719354838709677</v>
      </c>
      <c r="S66" s="5">
        <v>53.86774193548387</v>
      </c>
      <c r="T66" s="5">
        <v>53.054838709677419</v>
      </c>
      <c r="U66" s="5">
        <v>52.270967741935486</v>
      </c>
      <c r="V66" s="5">
        <v>51.464516129032262</v>
      </c>
      <c r="W66" s="5">
        <v>49.738709677419358</v>
      </c>
      <c r="X66" s="5">
        <v>48.058064516129029</v>
      </c>
      <c r="Y66" s="5">
        <v>46.396774193548389</v>
      </c>
      <c r="Z66" s="5">
        <v>45.909677419354843</v>
      </c>
      <c r="AA66" s="5">
        <v>45.445161290322581</v>
      </c>
      <c r="AB66" s="5">
        <v>44.983870967741936</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row>
    <row r="67" spans="1:148">
      <c r="A67" s="2" t="s">
        <v>132</v>
      </c>
      <c r="B67" s="2" t="s">
        <v>78</v>
      </c>
      <c r="C67" s="2" t="s">
        <v>366</v>
      </c>
      <c r="D67" s="2" t="str">
        <f t="shared" ref="D67:D130" si="1">CONCATENATE(A67,"-",B67)</f>
        <v>Alaska - Annette-Jun</v>
      </c>
      <c r="E67" s="5">
        <v>49.533333333333331</v>
      </c>
      <c r="F67" s="5">
        <v>49.31666666666667</v>
      </c>
      <c r="G67" s="5">
        <v>49.073333333333338</v>
      </c>
      <c r="H67" s="5">
        <v>49.6</v>
      </c>
      <c r="I67" s="5">
        <v>50.086666666666666</v>
      </c>
      <c r="J67" s="5">
        <v>50.596666666666671</v>
      </c>
      <c r="K67" s="5">
        <v>51.32</v>
      </c>
      <c r="L67" s="5">
        <v>52</v>
      </c>
      <c r="M67" s="5">
        <v>52.733333333333334</v>
      </c>
      <c r="N67" s="5">
        <v>53.42</v>
      </c>
      <c r="O67" s="5">
        <v>54.11</v>
      </c>
      <c r="P67" s="5">
        <v>54.8</v>
      </c>
      <c r="Q67" s="5">
        <v>55.18666666666666</v>
      </c>
      <c r="R67" s="5">
        <v>55.53</v>
      </c>
      <c r="S67" s="5">
        <v>55.906666666666666</v>
      </c>
      <c r="T67" s="5">
        <v>55.373333333333335</v>
      </c>
      <c r="U67" s="5">
        <v>54.863333333333337</v>
      </c>
      <c r="V67" s="5">
        <v>54.343333333333334</v>
      </c>
      <c r="W67" s="5">
        <v>53.353333333333332</v>
      </c>
      <c r="X67" s="5">
        <v>52.403333333333329</v>
      </c>
      <c r="Y67" s="5">
        <v>51.45</v>
      </c>
      <c r="Z67" s="5">
        <v>50.906666666666666</v>
      </c>
      <c r="AA67" s="5">
        <v>50.31</v>
      </c>
      <c r="AB67" s="5">
        <v>49.773333333333333</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row>
    <row r="68" spans="1:148">
      <c r="A68" s="2" t="s">
        <v>132</v>
      </c>
      <c r="B68" s="2" t="s">
        <v>79</v>
      </c>
      <c r="C68" s="2" t="s">
        <v>367</v>
      </c>
      <c r="D68" s="2" t="str">
        <f t="shared" si="1"/>
        <v>Alaska - Annette-Jul</v>
      </c>
      <c r="E68" s="5">
        <v>55.429032258064517</v>
      </c>
      <c r="F68" s="5">
        <v>55.154838709677421</v>
      </c>
      <c r="G68" s="5">
        <v>53.025806451612901</v>
      </c>
      <c r="H68" s="5">
        <v>53.719354838709677</v>
      </c>
      <c r="I68" s="5">
        <v>54.390322580645162</v>
      </c>
      <c r="J68" s="5">
        <v>55.087096774193547</v>
      </c>
      <c r="K68" s="5">
        <v>56.025806451612901</v>
      </c>
      <c r="L68" s="5">
        <v>56.91935483870968</v>
      </c>
      <c r="M68" s="5">
        <v>57.858064516129026</v>
      </c>
      <c r="N68" s="5">
        <v>58.79354838709677</v>
      </c>
      <c r="O68" s="5">
        <v>59.664516129032258</v>
      </c>
      <c r="P68" s="5">
        <v>60.590322580645157</v>
      </c>
      <c r="Q68" s="5">
        <v>60.658064516129038</v>
      </c>
      <c r="R68" s="5">
        <v>60.70967741935484</v>
      </c>
      <c r="S68" s="5">
        <v>60.764516129032259</v>
      </c>
      <c r="T68" s="5">
        <v>59.980645161290326</v>
      </c>
      <c r="U68" s="5">
        <v>59.248387096774195</v>
      </c>
      <c r="V68" s="5">
        <v>58.448387096774198</v>
      </c>
      <c r="W68" s="5">
        <v>57.41612903225807</v>
      </c>
      <c r="X68" s="5">
        <v>56.448387096774198</v>
      </c>
      <c r="Y68" s="5">
        <v>55.435483870967744</v>
      </c>
      <c r="Z68" s="5">
        <v>54.954838709677418</v>
      </c>
      <c r="AA68" s="5">
        <v>54.509677419354837</v>
      </c>
      <c r="AB68" s="5">
        <v>54.067741935483866</v>
      </c>
    </row>
    <row r="69" spans="1:148">
      <c r="A69" s="2" t="s">
        <v>132</v>
      </c>
      <c r="B69" s="2" t="s">
        <v>80</v>
      </c>
      <c r="C69" s="2" t="s">
        <v>368</v>
      </c>
      <c r="D69" s="2" t="str">
        <f t="shared" si="1"/>
        <v>Alaska - Annette-Aug</v>
      </c>
      <c r="E69" s="5">
        <v>52.651612903225811</v>
      </c>
      <c r="F69" s="5">
        <v>52.29032258064516</v>
      </c>
      <c r="G69" s="5">
        <v>53.670967741935485</v>
      </c>
      <c r="H69" s="5">
        <v>54.103225806451611</v>
      </c>
      <c r="I69" s="5">
        <v>54.451612903225808</v>
      </c>
      <c r="J69" s="5">
        <v>54.903225806451616</v>
      </c>
      <c r="K69" s="5">
        <v>56.725806451612904</v>
      </c>
      <c r="L69" s="5">
        <v>58.538709677419355</v>
      </c>
      <c r="M69" s="5">
        <v>60.316129032258061</v>
      </c>
      <c r="N69" s="5">
        <v>61.567741935483866</v>
      </c>
      <c r="O69" s="5">
        <v>62.796774193548387</v>
      </c>
      <c r="P69" s="5">
        <v>64.038709677419362</v>
      </c>
      <c r="Q69" s="5">
        <v>63.983870967741936</v>
      </c>
      <c r="R69" s="5">
        <v>63.948387096774198</v>
      </c>
      <c r="S69" s="5">
        <v>63.890322580645162</v>
      </c>
      <c r="T69" s="5">
        <v>62.9</v>
      </c>
      <c r="U69" s="5">
        <v>61.877419354838715</v>
      </c>
      <c r="V69" s="5">
        <v>60.883870967741942</v>
      </c>
      <c r="W69" s="5">
        <v>59.261290322580642</v>
      </c>
      <c r="X69" s="5">
        <v>57.667741935483875</v>
      </c>
      <c r="Y69" s="5">
        <v>56.064516129032256</v>
      </c>
      <c r="Z69" s="5">
        <v>55.616129032258058</v>
      </c>
      <c r="AA69" s="5">
        <v>55.21290322580645</v>
      </c>
      <c r="AB69" s="5">
        <v>54.761290322580642</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row>
    <row r="70" spans="1:148">
      <c r="A70" s="2" t="s">
        <v>132</v>
      </c>
      <c r="B70" s="2" t="s">
        <v>81</v>
      </c>
      <c r="C70" s="2" t="s">
        <v>369</v>
      </c>
      <c r="D70" s="2" t="str">
        <f t="shared" si="1"/>
        <v>Alaska - Annette-Sep</v>
      </c>
      <c r="E70" s="5">
        <v>51.073333333333338</v>
      </c>
      <c r="F70" s="5">
        <v>50.873333333333335</v>
      </c>
      <c r="G70" s="5">
        <v>50.646666666666668</v>
      </c>
      <c r="H70" s="5">
        <v>50.48</v>
      </c>
      <c r="I70" s="5">
        <v>50.35</v>
      </c>
      <c r="J70" s="5">
        <v>50.193333333333335</v>
      </c>
      <c r="K70" s="5">
        <v>51.45</v>
      </c>
      <c r="L70" s="5">
        <v>52.666666666666664</v>
      </c>
      <c r="M70" s="5">
        <v>53.963333333333338</v>
      </c>
      <c r="N70" s="5">
        <v>54.993333333333332</v>
      </c>
      <c r="O70" s="5">
        <v>56.036666666666662</v>
      </c>
      <c r="P70" s="5">
        <v>57.083333333333336</v>
      </c>
      <c r="Q70" s="5">
        <v>56.913333333333334</v>
      </c>
      <c r="R70" s="5">
        <v>56.72</v>
      </c>
      <c r="S70" s="5">
        <v>56.54</v>
      </c>
      <c r="T70" s="5">
        <v>55.653333333333329</v>
      </c>
      <c r="U70" s="5">
        <v>54.756666666666668</v>
      </c>
      <c r="V70" s="5">
        <v>53.876666666666665</v>
      </c>
      <c r="W70" s="5">
        <v>53.343333333333334</v>
      </c>
      <c r="X70" s="5">
        <v>52.826666666666668</v>
      </c>
      <c r="Y70" s="5">
        <v>52.31</v>
      </c>
      <c r="Z70" s="5">
        <v>51.96</v>
      </c>
      <c r="AA70" s="5">
        <v>51.636666666666663</v>
      </c>
      <c r="AB70" s="5">
        <v>51.306666666666665</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row>
    <row r="71" spans="1:148">
      <c r="A71" s="2" t="s">
        <v>132</v>
      </c>
      <c r="B71" s="2" t="s">
        <v>82</v>
      </c>
      <c r="C71" s="2" t="s">
        <v>370</v>
      </c>
      <c r="D71" s="2" t="str">
        <f t="shared" si="1"/>
        <v>Alaska - Annette-Oct</v>
      </c>
      <c r="E71" s="5">
        <v>44.412903225806453</v>
      </c>
      <c r="F71" s="5">
        <v>44.464516129032262</v>
      </c>
      <c r="G71" s="5">
        <v>44.493548387096773</v>
      </c>
      <c r="H71" s="5">
        <v>44.37096774193548</v>
      </c>
      <c r="I71" s="5">
        <v>44.222580645161294</v>
      </c>
      <c r="J71" s="5">
        <v>44.093548387096774</v>
      </c>
      <c r="K71" s="5">
        <v>44.754838709677422</v>
      </c>
      <c r="L71" s="5">
        <v>45.364516129032253</v>
      </c>
      <c r="M71" s="5">
        <v>46.006451612903227</v>
      </c>
      <c r="N71" s="5">
        <v>46.693548387096776</v>
      </c>
      <c r="O71" s="5">
        <v>47.393548387096779</v>
      </c>
      <c r="P71" s="5">
        <v>48.07741935483871</v>
      </c>
      <c r="Q71" s="5">
        <v>48.012903225806454</v>
      </c>
      <c r="R71" s="5">
        <v>47.964516129032262</v>
      </c>
      <c r="S71" s="5">
        <v>47.893548387096779</v>
      </c>
      <c r="T71" s="5">
        <v>46.774193548387096</v>
      </c>
      <c r="U71" s="5">
        <v>45.609677419354838</v>
      </c>
      <c r="V71" s="5">
        <v>44.483870967741936</v>
      </c>
      <c r="W71" s="5">
        <v>44.274193548387096</v>
      </c>
      <c r="X71" s="5">
        <v>44.13225806451613</v>
      </c>
      <c r="Y71" s="5">
        <v>43.945161290322581</v>
      </c>
      <c r="Z71" s="5">
        <v>43.945161290322581</v>
      </c>
      <c r="AA71" s="5">
        <v>43.906451612903226</v>
      </c>
      <c r="AB71" s="5">
        <v>43.9</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row>
    <row r="72" spans="1:148">
      <c r="A72" s="2" t="s">
        <v>132</v>
      </c>
      <c r="B72" s="2" t="s">
        <v>83</v>
      </c>
      <c r="C72" s="2" t="s">
        <v>371</v>
      </c>
      <c r="D72" s="2" t="str">
        <f t="shared" si="1"/>
        <v>Alaska - Annette-Nov</v>
      </c>
      <c r="E72" s="5">
        <v>38.86</v>
      </c>
      <c r="F72" s="5">
        <v>38.93</v>
      </c>
      <c r="G72" s="5">
        <v>38.986666666666665</v>
      </c>
      <c r="H72" s="5">
        <v>38.836666666666666</v>
      </c>
      <c r="I72" s="5">
        <v>38.743333333333332</v>
      </c>
      <c r="J72" s="5">
        <v>38.576666666666668</v>
      </c>
      <c r="K72" s="5">
        <v>38.773333333333333</v>
      </c>
      <c r="L72" s="5">
        <v>38.97</v>
      </c>
      <c r="M72" s="5">
        <v>39.153333333333329</v>
      </c>
      <c r="N72" s="5">
        <v>39.74</v>
      </c>
      <c r="O72" s="5">
        <v>40.343333333333334</v>
      </c>
      <c r="P72" s="5">
        <v>40.93666666666666</v>
      </c>
      <c r="Q72" s="5">
        <v>40.986666666666665</v>
      </c>
      <c r="R72" s="5">
        <v>41.043333333333329</v>
      </c>
      <c r="S72" s="5">
        <v>41.1</v>
      </c>
      <c r="T72" s="5">
        <v>40.51</v>
      </c>
      <c r="U72" s="5">
        <v>39.97</v>
      </c>
      <c r="V72" s="5">
        <v>39.380000000000003</v>
      </c>
      <c r="W72" s="5">
        <v>39.203333333333333</v>
      </c>
      <c r="X72" s="5">
        <v>39.053333333333327</v>
      </c>
      <c r="Y72" s="5">
        <v>38.876666666666665</v>
      </c>
      <c r="Z72" s="5">
        <v>38.863333333333337</v>
      </c>
      <c r="AA72" s="5">
        <v>38.826666666666668</v>
      </c>
      <c r="AB72" s="5">
        <v>38.836666666666666</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row>
    <row r="73" spans="1:148">
      <c r="A73" s="2" t="s">
        <v>132</v>
      </c>
      <c r="B73" s="2" t="s">
        <v>84</v>
      </c>
      <c r="C73" s="2" t="s">
        <v>372</v>
      </c>
      <c r="D73" s="2" t="str">
        <f t="shared" si="1"/>
        <v>Alaska - Annette-Dec</v>
      </c>
      <c r="E73" s="5">
        <v>36.035483870967738</v>
      </c>
      <c r="F73" s="5">
        <v>35.983870967741936</v>
      </c>
      <c r="G73" s="5">
        <v>35.906451612903226</v>
      </c>
      <c r="H73" s="5">
        <v>35.845161290322579</v>
      </c>
      <c r="I73" s="5">
        <v>35.770967741935486</v>
      </c>
      <c r="J73" s="5">
        <v>35.693548387096776</v>
      </c>
      <c r="K73" s="5">
        <v>35.890322580645162</v>
      </c>
      <c r="L73" s="5">
        <v>36.064516129032256</v>
      </c>
      <c r="M73" s="5">
        <v>36.261290322580642</v>
      </c>
      <c r="N73" s="5">
        <v>36.829032258064515</v>
      </c>
      <c r="O73" s="5">
        <v>37.348387096774189</v>
      </c>
      <c r="P73" s="5">
        <v>37.91935483870968</v>
      </c>
      <c r="Q73" s="5">
        <v>37.751612903225805</v>
      </c>
      <c r="R73" s="5">
        <v>37.62580645161291</v>
      </c>
      <c r="S73" s="5">
        <v>37.464516129032262</v>
      </c>
      <c r="T73" s="5">
        <v>37.264516129032259</v>
      </c>
      <c r="U73" s="5">
        <v>37.093548387096774</v>
      </c>
      <c r="V73" s="5">
        <v>36.890322580645162</v>
      </c>
      <c r="W73" s="5">
        <v>36.693548387096776</v>
      </c>
      <c r="X73" s="5">
        <v>36.519354838709674</v>
      </c>
      <c r="Y73" s="5">
        <v>36.329032258064515</v>
      </c>
      <c r="Z73" s="5">
        <v>36.251612903225805</v>
      </c>
      <c r="AA73" s="5">
        <v>36.154838709677421</v>
      </c>
      <c r="AB73" s="5">
        <v>36.061290322580646</v>
      </c>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row>
    <row r="74" spans="1:148">
      <c r="A74" s="2" t="s">
        <v>133</v>
      </c>
      <c r="B74" s="2" t="s">
        <v>73</v>
      </c>
      <c r="C74" s="2" t="s">
        <v>361</v>
      </c>
      <c r="D74" s="2" t="str">
        <f t="shared" si="1"/>
        <v>Alaska - Barrow-Jan</v>
      </c>
      <c r="E74" s="5">
        <v>-12.364516129032259</v>
      </c>
      <c r="F74" s="5">
        <v>-12.245161290322581</v>
      </c>
      <c r="G74" s="5">
        <v>-12.138709677419355</v>
      </c>
      <c r="H74" s="5">
        <v>-12.390322580645162</v>
      </c>
      <c r="I74" s="5">
        <v>-12.616129032258065</v>
      </c>
      <c r="J74" s="5">
        <v>-12.880645161290323</v>
      </c>
      <c r="K74" s="5">
        <v>-12.929032258064517</v>
      </c>
      <c r="L74" s="5">
        <v>-12.964516129032257</v>
      </c>
      <c r="M74" s="5">
        <v>-13.003225806451614</v>
      </c>
      <c r="N74" s="5">
        <v>-13.1</v>
      </c>
      <c r="O74" s="5">
        <v>-13.148387096774194</v>
      </c>
      <c r="P74" s="5">
        <v>-13.258064516129032</v>
      </c>
      <c r="Q74" s="5">
        <v>-13.209677419354838</v>
      </c>
      <c r="R74" s="5">
        <v>-13.148387096774194</v>
      </c>
      <c r="S74" s="5">
        <v>-13.096774193548388</v>
      </c>
      <c r="T74" s="5">
        <v>-13.122580645161291</v>
      </c>
      <c r="U74" s="5">
        <v>-13.135483870967741</v>
      </c>
      <c r="V74" s="5">
        <v>-13.170967741935485</v>
      </c>
      <c r="W74" s="5">
        <v>-13.022580645161289</v>
      </c>
      <c r="X74" s="5">
        <v>-12.909677419354839</v>
      </c>
      <c r="Y74" s="5">
        <v>-12.774193548387096</v>
      </c>
      <c r="Z74" s="5">
        <v>-12.870967741935484</v>
      </c>
      <c r="AA74" s="5">
        <v>-12.964516129032257</v>
      </c>
      <c r="AB74" s="5">
        <v>-13.04516129032258</v>
      </c>
    </row>
    <row r="75" spans="1:148">
      <c r="A75" s="2" t="s">
        <v>133</v>
      </c>
      <c r="B75" s="2" t="s">
        <v>74</v>
      </c>
      <c r="C75" s="2" t="s">
        <v>362</v>
      </c>
      <c r="D75" s="2" t="str">
        <f t="shared" si="1"/>
        <v>Alaska - Barrow-Feb</v>
      </c>
      <c r="E75" s="5">
        <v>-16.789285714285715</v>
      </c>
      <c r="F75" s="5">
        <v>-17.042857142857141</v>
      </c>
      <c r="G75" s="5">
        <v>-17.296428571428571</v>
      </c>
      <c r="H75" s="5">
        <v>-17.328571428571429</v>
      </c>
      <c r="I75" s="5">
        <v>-17.339285714285715</v>
      </c>
      <c r="J75" s="5">
        <v>-17.407142857142855</v>
      </c>
      <c r="K75" s="5">
        <v>-17.25</v>
      </c>
      <c r="L75" s="5">
        <v>-17.107142857142858</v>
      </c>
      <c r="M75" s="5">
        <v>-16.964285714285715</v>
      </c>
      <c r="N75" s="5">
        <v>-16.846428571428572</v>
      </c>
      <c r="O75" s="5">
        <v>-16.8</v>
      </c>
      <c r="P75" s="5">
        <v>-16.692857142857143</v>
      </c>
      <c r="Q75" s="5">
        <v>-16.092857142857145</v>
      </c>
      <c r="R75" s="5">
        <v>-15.5</v>
      </c>
      <c r="S75" s="5">
        <v>-14.907142857142857</v>
      </c>
      <c r="T75" s="5">
        <v>-15.457142857142857</v>
      </c>
      <c r="U75" s="5">
        <v>-15.942857142857141</v>
      </c>
      <c r="V75" s="5">
        <v>-16.492857142857144</v>
      </c>
      <c r="W75" s="5">
        <v>-16.478571428571428</v>
      </c>
      <c r="X75" s="5">
        <v>-16.471428571428572</v>
      </c>
      <c r="Y75" s="5">
        <v>-16.478571428571428</v>
      </c>
      <c r="Z75" s="5">
        <v>-16.3</v>
      </c>
      <c r="AA75" s="5">
        <v>-16.092857142857145</v>
      </c>
      <c r="AB75" s="5">
        <v>-15.910714285714286</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row>
    <row r="76" spans="1:148">
      <c r="A76" s="2" t="s">
        <v>133</v>
      </c>
      <c r="B76" s="2" t="s">
        <v>75</v>
      </c>
      <c r="C76" s="2" t="s">
        <v>363</v>
      </c>
      <c r="D76" s="2" t="str">
        <f t="shared" si="1"/>
        <v>Alaska - Barrow-Mar</v>
      </c>
      <c r="E76" s="5">
        <v>-14.35483870967742</v>
      </c>
      <c r="F76" s="5">
        <v>-14.477419354838711</v>
      </c>
      <c r="G76" s="5">
        <v>-14.735483870967743</v>
      </c>
      <c r="H76" s="5">
        <v>-15.364516129032259</v>
      </c>
      <c r="I76" s="5">
        <v>-14.86774193548387</v>
      </c>
      <c r="J76" s="5">
        <v>-14.922580645161291</v>
      </c>
      <c r="K76" s="5">
        <v>-15.03225806451613</v>
      </c>
      <c r="L76" s="5">
        <v>-15.167741935483871</v>
      </c>
      <c r="M76" s="5">
        <v>-14.861290322580645</v>
      </c>
      <c r="N76" s="5">
        <v>-14.445161290322581</v>
      </c>
      <c r="O76" s="5">
        <v>-13.716129032258063</v>
      </c>
      <c r="P76" s="5">
        <v>-12.587096774193547</v>
      </c>
      <c r="Q76" s="5">
        <v>-11.2</v>
      </c>
      <c r="R76" s="5">
        <v>-10.506451612903225</v>
      </c>
      <c r="S76" s="5">
        <v>-9.8967741935483868</v>
      </c>
      <c r="T76" s="5">
        <v>-9.7548387096774185</v>
      </c>
      <c r="U76" s="5">
        <v>-9.8774193548387093</v>
      </c>
      <c r="V76" s="5">
        <v>-10.570967741935483</v>
      </c>
      <c r="W76" s="5">
        <v>-11.577419354838709</v>
      </c>
      <c r="X76" s="5">
        <v>-12.516129032258064</v>
      </c>
      <c r="Y76" s="5">
        <v>-13.04516129032258</v>
      </c>
      <c r="Z76" s="5">
        <v>-13.793548387096775</v>
      </c>
      <c r="AA76" s="5">
        <v>-13.635483870967741</v>
      </c>
      <c r="AB76" s="5">
        <v>-14.270967741935483</v>
      </c>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row>
    <row r="77" spans="1:148">
      <c r="A77" s="2" t="s">
        <v>133</v>
      </c>
      <c r="B77" s="2" t="s">
        <v>76</v>
      </c>
      <c r="C77" s="2" t="s">
        <v>364</v>
      </c>
      <c r="D77" s="2" t="str">
        <f t="shared" si="1"/>
        <v>Alaska - Barrow-Apr</v>
      </c>
      <c r="E77" s="5">
        <v>-7.1633333333333331</v>
      </c>
      <c r="F77" s="5">
        <v>-7.46</v>
      </c>
      <c r="G77" s="5">
        <v>-7.76</v>
      </c>
      <c r="H77" s="5">
        <v>-7.8666666666666663</v>
      </c>
      <c r="I77" s="5">
        <v>-7.9633333333333338</v>
      </c>
      <c r="J77" s="5">
        <v>-8.0533333333333328</v>
      </c>
      <c r="K77" s="5">
        <v>-7.7166666666666668</v>
      </c>
      <c r="L77" s="5">
        <v>-7.3566666666666665</v>
      </c>
      <c r="M77" s="5">
        <v>-6.9633333333333338</v>
      </c>
      <c r="N77" s="5">
        <v>-5.65</v>
      </c>
      <c r="O77" s="5">
        <v>-4.2766666666666673</v>
      </c>
      <c r="P77" s="5">
        <v>-2.9566666666666666</v>
      </c>
      <c r="Q77" s="5">
        <v>-1.9833333333333334</v>
      </c>
      <c r="R77" s="5">
        <v>-1.0366666666666666</v>
      </c>
      <c r="S77" s="5">
        <v>-7.0000000000000007E-2</v>
      </c>
      <c r="T77" s="5">
        <v>7.3333333333333639E-2</v>
      </c>
      <c r="U77" s="5">
        <v>0.22333333333333405</v>
      </c>
      <c r="V77" s="5">
        <v>0.36333333333333334</v>
      </c>
      <c r="W77" s="5">
        <v>-1</v>
      </c>
      <c r="X77" s="5">
        <v>-2.36</v>
      </c>
      <c r="Y77" s="5">
        <v>-3.7066666666666666</v>
      </c>
      <c r="Z77" s="5">
        <v>-4.5466666666666669</v>
      </c>
      <c r="AA77" s="5">
        <v>-5.3833333333333337</v>
      </c>
      <c r="AB77" s="5">
        <v>-6.22</v>
      </c>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row>
    <row r="78" spans="1:148">
      <c r="A78" s="2" t="s">
        <v>133</v>
      </c>
      <c r="B78" s="2" t="s">
        <v>77</v>
      </c>
      <c r="C78" s="2" t="s">
        <v>365</v>
      </c>
      <c r="D78" s="2" t="str">
        <f t="shared" si="1"/>
        <v>Alaska - Barrow-May</v>
      </c>
      <c r="E78" s="5">
        <v>17.72258064516129</v>
      </c>
      <c r="F78" s="5">
        <v>17.319354838709678</v>
      </c>
      <c r="G78" s="5">
        <v>16.86774193548387</v>
      </c>
      <c r="H78" s="5">
        <v>16.670967741935481</v>
      </c>
      <c r="I78" s="5">
        <v>16.509677419354841</v>
      </c>
      <c r="J78" s="5">
        <v>16.338709677419356</v>
      </c>
      <c r="K78" s="5">
        <v>16.806451612903224</v>
      </c>
      <c r="L78" s="5">
        <v>17.196774193548389</v>
      </c>
      <c r="M78" s="5">
        <v>17.635483870967743</v>
      </c>
      <c r="N78" s="5">
        <v>18.416129032258063</v>
      </c>
      <c r="O78" s="5">
        <v>19.138709677419353</v>
      </c>
      <c r="P78" s="5">
        <v>19.916129032258063</v>
      </c>
      <c r="Q78" s="5">
        <v>20.625806451612902</v>
      </c>
      <c r="R78" s="5">
        <v>21.261290322580646</v>
      </c>
      <c r="S78" s="5">
        <v>21.974193548387099</v>
      </c>
      <c r="T78" s="5">
        <v>22.041935483870965</v>
      </c>
      <c r="U78" s="5">
        <v>22.093548387096774</v>
      </c>
      <c r="V78" s="5">
        <v>22.174193548387095</v>
      </c>
      <c r="W78" s="5">
        <v>21.732258064516131</v>
      </c>
      <c r="X78" s="5">
        <v>21.351612903225806</v>
      </c>
      <c r="Y78" s="5">
        <v>20.919354838709676</v>
      </c>
      <c r="Z78" s="5">
        <v>20.283870967741933</v>
      </c>
      <c r="AA78" s="5">
        <v>19.677419354838708</v>
      </c>
      <c r="AB78" s="5">
        <v>19.032258064516128</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row>
    <row r="79" spans="1:148">
      <c r="A79" s="2" t="s">
        <v>133</v>
      </c>
      <c r="B79" s="2" t="s">
        <v>78</v>
      </c>
      <c r="C79" s="2" t="s">
        <v>366</v>
      </c>
      <c r="D79" s="2" t="str">
        <f t="shared" si="1"/>
        <v>Alaska - Barrow-Jun</v>
      </c>
      <c r="E79" s="5">
        <v>30.84</v>
      </c>
      <c r="F79" s="5">
        <v>30.506666666666668</v>
      </c>
      <c r="G79" s="5">
        <v>30.363333333333333</v>
      </c>
      <c r="H79" s="5">
        <v>30.34333333333333</v>
      </c>
      <c r="I79" s="5">
        <v>30.32</v>
      </c>
      <c r="J79" s="5">
        <v>30.663333333333334</v>
      </c>
      <c r="K79" s="5">
        <v>30.81</v>
      </c>
      <c r="L79" s="5">
        <v>31.126666666666665</v>
      </c>
      <c r="M79" s="5">
        <v>31.40666666666667</v>
      </c>
      <c r="N79" s="5">
        <v>31.876666666666665</v>
      </c>
      <c r="O79" s="5">
        <v>32.35</v>
      </c>
      <c r="P79" s="5">
        <v>32.693333333333335</v>
      </c>
      <c r="Q79" s="5">
        <v>33.31</v>
      </c>
      <c r="R79" s="5">
        <v>33.766666666666666</v>
      </c>
      <c r="S79" s="5">
        <v>34.003333333333337</v>
      </c>
      <c r="T79" s="5">
        <v>33.906666666666666</v>
      </c>
      <c r="U79" s="5">
        <v>33.846666666666664</v>
      </c>
      <c r="V79" s="5">
        <v>33.836666666666666</v>
      </c>
      <c r="W79" s="5">
        <v>33.56</v>
      </c>
      <c r="X79" s="5">
        <v>33.006666666666668</v>
      </c>
      <c r="Y79" s="5">
        <v>32.553333333333335</v>
      </c>
      <c r="Z79" s="5">
        <v>32.159999999999997</v>
      </c>
      <c r="AA79" s="5">
        <v>31.443333333333332</v>
      </c>
      <c r="AB79" s="5">
        <v>31.2</v>
      </c>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row>
    <row r="80" spans="1:148">
      <c r="A80" s="2" t="s">
        <v>133</v>
      </c>
      <c r="B80" s="2" t="s">
        <v>79</v>
      </c>
      <c r="C80" s="2" t="s">
        <v>367</v>
      </c>
      <c r="D80" s="2" t="str">
        <f t="shared" si="1"/>
        <v>Alaska - Barrow-Jul</v>
      </c>
      <c r="E80" s="5">
        <v>37.032258064516128</v>
      </c>
      <c r="F80" s="5">
        <v>36.62903225806452</v>
      </c>
      <c r="G80" s="5">
        <v>34.87096774193548</v>
      </c>
      <c r="H80" s="5">
        <v>34.974193548387099</v>
      </c>
      <c r="I80" s="5">
        <v>35.36774193548387</v>
      </c>
      <c r="J80" s="5">
        <v>36.051612903225802</v>
      </c>
      <c r="K80" s="5">
        <v>36.761290322580642</v>
      </c>
      <c r="L80" s="5">
        <v>37.99677419354839</v>
      </c>
      <c r="M80" s="5">
        <v>39.029032258064518</v>
      </c>
      <c r="N80" s="5">
        <v>39.909677419354843</v>
      </c>
      <c r="O80" s="5">
        <v>40.529032258064518</v>
      </c>
      <c r="P80" s="5">
        <v>41.006451612903227</v>
      </c>
      <c r="Q80" s="5">
        <v>40.735483870967741</v>
      </c>
      <c r="R80" s="5">
        <v>40.838709677419352</v>
      </c>
      <c r="S80" s="5">
        <v>40.670967741935485</v>
      </c>
      <c r="T80" s="5">
        <v>40.70967741935484</v>
      </c>
      <c r="U80" s="5">
        <v>40.896774193548389</v>
      </c>
      <c r="V80" s="5">
        <v>40.525806451612901</v>
      </c>
      <c r="W80" s="5">
        <v>40.42258064516129</v>
      </c>
      <c r="X80" s="5">
        <v>39.461290322580645</v>
      </c>
      <c r="Y80" s="5">
        <v>39.103225806451611</v>
      </c>
      <c r="Z80" s="5">
        <v>37.980645161290326</v>
      </c>
      <c r="AA80" s="5">
        <v>37.493548387096773</v>
      </c>
      <c r="AB80" s="5">
        <v>36.700000000000003</v>
      </c>
    </row>
    <row r="81" spans="1:148">
      <c r="A81" s="2" t="s">
        <v>133</v>
      </c>
      <c r="B81" s="2" t="s">
        <v>80</v>
      </c>
      <c r="C81" s="2" t="s">
        <v>368</v>
      </c>
      <c r="D81" s="2" t="str">
        <f t="shared" si="1"/>
        <v>Alaska - Barrow-Aug</v>
      </c>
      <c r="E81" s="5">
        <v>33.354838709677416</v>
      </c>
      <c r="F81" s="5">
        <v>33.235483870967741</v>
      </c>
      <c r="G81" s="5">
        <v>34.12580645161291</v>
      </c>
      <c r="H81" s="5">
        <v>34.067741935483866</v>
      </c>
      <c r="I81" s="5">
        <v>34.135483870967747</v>
      </c>
      <c r="J81" s="5">
        <v>34.622580645161285</v>
      </c>
      <c r="K81" s="5">
        <v>35.390322580645162</v>
      </c>
      <c r="L81" s="5">
        <v>36.322580645161288</v>
      </c>
      <c r="M81" s="5">
        <v>37.07741935483871</v>
      </c>
      <c r="N81" s="5">
        <v>38.064516129032256</v>
      </c>
      <c r="O81" s="5">
        <v>38.9</v>
      </c>
      <c r="P81" s="5">
        <v>39.477419354838709</v>
      </c>
      <c r="Q81" s="5">
        <v>39.735483870967741</v>
      </c>
      <c r="R81" s="5">
        <v>39.680645161290322</v>
      </c>
      <c r="S81" s="5">
        <v>39.70967741935484</v>
      </c>
      <c r="T81" s="5">
        <v>39.393548387096779</v>
      </c>
      <c r="U81" s="5">
        <v>39.070967741935483</v>
      </c>
      <c r="V81" s="5">
        <v>38.909677419354843</v>
      </c>
      <c r="W81" s="5">
        <v>38.548387096774192</v>
      </c>
      <c r="X81" s="5">
        <v>37.806451612903224</v>
      </c>
      <c r="Y81" s="5">
        <v>37.196774193548386</v>
      </c>
      <c r="Z81" s="5">
        <v>36.277419354838706</v>
      </c>
      <c r="AA81" s="5">
        <v>35.458064516129035</v>
      </c>
      <c r="AB81" s="5">
        <v>35</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row>
    <row r="82" spans="1:148">
      <c r="A82" s="2" t="s">
        <v>133</v>
      </c>
      <c r="B82" s="2" t="s">
        <v>81</v>
      </c>
      <c r="C82" s="2" t="s">
        <v>369</v>
      </c>
      <c r="D82" s="2" t="str">
        <f t="shared" si="1"/>
        <v>Alaska - Barrow-Sep</v>
      </c>
      <c r="E82" s="5">
        <v>31.02</v>
      </c>
      <c r="F82" s="5">
        <v>30.896666666666665</v>
      </c>
      <c r="G82" s="5">
        <v>31.016666666666666</v>
      </c>
      <c r="H82" s="5">
        <v>31.35</v>
      </c>
      <c r="I82" s="5">
        <v>30.886666666666667</v>
      </c>
      <c r="J82" s="5">
        <v>30.853333333333335</v>
      </c>
      <c r="K82" s="5">
        <v>30.79</v>
      </c>
      <c r="L82" s="5">
        <v>31.3</v>
      </c>
      <c r="M82" s="5">
        <v>31.37</v>
      </c>
      <c r="N82" s="5">
        <v>31.93</v>
      </c>
      <c r="O82" s="5">
        <v>32.253333333333337</v>
      </c>
      <c r="P82" s="5">
        <v>32.520000000000003</v>
      </c>
      <c r="Q82" s="5">
        <v>32.946666666666665</v>
      </c>
      <c r="R82" s="5">
        <v>33.116666666666667</v>
      </c>
      <c r="S82" s="5">
        <v>33.049999999999997</v>
      </c>
      <c r="T82" s="5">
        <v>33.123333333333335</v>
      </c>
      <c r="U82" s="5">
        <v>32.869999999999997</v>
      </c>
      <c r="V82" s="5">
        <v>32.706666666666671</v>
      </c>
      <c r="W82" s="5">
        <v>32.206666666666671</v>
      </c>
      <c r="X82" s="5">
        <v>31.693333333333332</v>
      </c>
      <c r="Y82" s="5">
        <v>31.336666666666666</v>
      </c>
      <c r="Z82" s="5">
        <v>30.92</v>
      </c>
      <c r="AA82" s="5">
        <v>30.773333333333333</v>
      </c>
      <c r="AB82" s="5">
        <v>30.746666666666666</v>
      </c>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row>
    <row r="83" spans="1:148">
      <c r="A83" s="2" t="s">
        <v>133</v>
      </c>
      <c r="B83" s="2" t="s">
        <v>82</v>
      </c>
      <c r="C83" s="2" t="s">
        <v>370</v>
      </c>
      <c r="D83" s="2" t="str">
        <f t="shared" si="1"/>
        <v>Alaska - Barrow-Oct</v>
      </c>
      <c r="E83" s="5">
        <v>13.390322580645162</v>
      </c>
      <c r="F83" s="5">
        <v>13.403225806451612</v>
      </c>
      <c r="G83" s="5">
        <v>13.164516129032259</v>
      </c>
      <c r="H83" s="5">
        <v>13.129032258064516</v>
      </c>
      <c r="I83" s="5">
        <v>13</v>
      </c>
      <c r="J83" s="5">
        <v>12.670967741935485</v>
      </c>
      <c r="K83" s="5">
        <v>12.629032258064516</v>
      </c>
      <c r="L83" s="5">
        <v>12.861290322580645</v>
      </c>
      <c r="M83" s="5">
        <v>12.680645161290323</v>
      </c>
      <c r="N83" s="5">
        <v>12.980645161290322</v>
      </c>
      <c r="O83" s="5">
        <v>13.619354838709677</v>
      </c>
      <c r="P83" s="5">
        <v>14.122580645161291</v>
      </c>
      <c r="Q83" s="5">
        <v>14.587096774193547</v>
      </c>
      <c r="R83" s="5">
        <v>14.612903225806452</v>
      </c>
      <c r="S83" s="5">
        <v>14.880645161290323</v>
      </c>
      <c r="T83" s="5">
        <v>14.683870967741935</v>
      </c>
      <c r="U83" s="5">
        <v>14.196774193548388</v>
      </c>
      <c r="V83" s="5">
        <v>13.993548387096775</v>
      </c>
      <c r="W83" s="5">
        <v>13.716129032258063</v>
      </c>
      <c r="X83" s="5">
        <v>13.561290322580644</v>
      </c>
      <c r="Y83" s="5">
        <v>13.416129032258064</v>
      </c>
      <c r="Z83" s="5">
        <v>13.364516129032259</v>
      </c>
      <c r="AA83" s="5">
        <v>13.029032258064515</v>
      </c>
      <c r="AB83" s="5">
        <v>13.129032258064516</v>
      </c>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row>
    <row r="84" spans="1:148">
      <c r="A84" s="2" t="s">
        <v>133</v>
      </c>
      <c r="B84" s="2" t="s">
        <v>83</v>
      </c>
      <c r="C84" s="2" t="s">
        <v>371</v>
      </c>
      <c r="D84" s="2" t="str">
        <f t="shared" si="1"/>
        <v>Alaska - Barrow-Nov</v>
      </c>
      <c r="E84" s="5">
        <v>-2.0766666666666667</v>
      </c>
      <c r="F84" s="5">
        <v>-2.0766666666666667</v>
      </c>
      <c r="G84" s="5">
        <v>-2.0366666666666666</v>
      </c>
      <c r="H84" s="5">
        <v>-1.6133333333333333</v>
      </c>
      <c r="I84" s="5">
        <v>-1.2633333333333332</v>
      </c>
      <c r="J84" s="5">
        <v>-0.8666666666666667</v>
      </c>
      <c r="K84" s="5">
        <v>-0.9933333333333334</v>
      </c>
      <c r="L84" s="5">
        <v>-1.1266666666666665</v>
      </c>
      <c r="M84" s="5">
        <v>-1.27</v>
      </c>
      <c r="N84" s="5">
        <v>-1.4433333333333331</v>
      </c>
      <c r="O84" s="5">
        <v>-1.5966666666666667</v>
      </c>
      <c r="P84" s="5">
        <v>-1.75</v>
      </c>
      <c r="Q84" s="5">
        <v>-1.7066666666666668</v>
      </c>
      <c r="R84" s="5">
        <v>-1.6266666666666665</v>
      </c>
      <c r="S84" s="5">
        <v>-1.5666666666666667</v>
      </c>
      <c r="T84" s="5">
        <v>-1.78</v>
      </c>
      <c r="U84" s="5">
        <v>-1.95</v>
      </c>
      <c r="V84" s="5">
        <v>-2.1666666666666665</v>
      </c>
      <c r="W84" s="5">
        <v>-2.3366666666666664</v>
      </c>
      <c r="X84" s="5">
        <v>-2.56</v>
      </c>
      <c r="Y84" s="5">
        <v>-2.72</v>
      </c>
      <c r="Z84" s="5">
        <v>-2.7166666666666668</v>
      </c>
      <c r="AA84" s="5">
        <v>-2.6633333333333336</v>
      </c>
      <c r="AB84" s="5">
        <v>-2.6333333333333333</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row>
    <row r="85" spans="1:148">
      <c r="A85" s="2" t="s">
        <v>133</v>
      </c>
      <c r="B85" s="2" t="s">
        <v>84</v>
      </c>
      <c r="C85" s="2" t="s">
        <v>372</v>
      </c>
      <c r="D85" s="2" t="str">
        <f t="shared" si="1"/>
        <v>Alaska - Barrow-Dec</v>
      </c>
      <c r="E85" s="5">
        <v>-11.712903225806452</v>
      </c>
      <c r="F85" s="5">
        <v>-11.583870967741936</v>
      </c>
      <c r="G85" s="5">
        <v>-11.477419354838711</v>
      </c>
      <c r="H85" s="5">
        <v>-11.393548387096773</v>
      </c>
      <c r="I85" s="5">
        <v>-11.290322580645162</v>
      </c>
      <c r="J85" s="5">
        <v>-11.219354838709679</v>
      </c>
      <c r="K85" s="5">
        <v>-11.3</v>
      </c>
      <c r="L85" s="5">
        <v>-11.406451612903227</v>
      </c>
      <c r="M85" s="5">
        <v>-11.519354838709678</v>
      </c>
      <c r="N85" s="5">
        <v>-11.412903225806453</v>
      </c>
      <c r="O85" s="5">
        <v>-11.293548387096775</v>
      </c>
      <c r="P85" s="5">
        <v>-11.180645161290323</v>
      </c>
      <c r="Q85" s="5">
        <v>-11.232258064516129</v>
      </c>
      <c r="R85" s="5">
        <v>-11.287096774193548</v>
      </c>
      <c r="S85" s="5">
        <v>-11.345161290322581</v>
      </c>
      <c r="T85" s="5">
        <v>-11.603225806451613</v>
      </c>
      <c r="U85" s="5">
        <v>-11.841935483870968</v>
      </c>
      <c r="V85" s="5">
        <v>-12.093548387096773</v>
      </c>
      <c r="W85" s="5">
        <v>-12.516129032258064</v>
      </c>
      <c r="X85" s="5">
        <v>-12.929032258064517</v>
      </c>
      <c r="Y85" s="5">
        <v>-13.348387096774195</v>
      </c>
      <c r="Z85" s="5">
        <v>-13.1</v>
      </c>
      <c r="AA85" s="5">
        <v>-12.848387096774195</v>
      </c>
      <c r="AB85" s="5">
        <v>-12.606451612903227</v>
      </c>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row>
    <row r="86" spans="1:148">
      <c r="A86" s="2" t="s">
        <v>134</v>
      </c>
      <c r="B86" s="2" t="s">
        <v>73</v>
      </c>
      <c r="C86" s="2" t="s">
        <v>361</v>
      </c>
      <c r="D86" s="2" t="str">
        <f t="shared" si="1"/>
        <v>Alaska - Bethel-Jan</v>
      </c>
      <c r="E86" s="5">
        <v>8.7709677419354826</v>
      </c>
      <c r="F86" s="5">
        <v>8.9387096774193555</v>
      </c>
      <c r="G86" s="5">
        <v>8.9709677419354854</v>
      </c>
      <c r="H86" s="5">
        <v>8.9064516129032274</v>
      </c>
      <c r="I86" s="5">
        <v>9.1354838709677413</v>
      </c>
      <c r="J86" s="5">
        <v>9.4612903225806448</v>
      </c>
      <c r="K86" s="5">
        <v>9.0935483870967726</v>
      </c>
      <c r="L86" s="5">
        <v>8.6709677419354847</v>
      </c>
      <c r="M86" s="5">
        <v>8.6967741935483875</v>
      </c>
      <c r="N86" s="5">
        <v>8.9774193548387107</v>
      </c>
      <c r="O86" s="5">
        <v>8.7225806451612904</v>
      </c>
      <c r="P86" s="5">
        <v>9.32258064516129</v>
      </c>
      <c r="Q86" s="5">
        <v>10.148387096774194</v>
      </c>
      <c r="R86" s="5">
        <v>10.441935483870967</v>
      </c>
      <c r="S86" s="5">
        <v>10.764516129032257</v>
      </c>
      <c r="T86" s="5">
        <v>10.774193548387096</v>
      </c>
      <c r="U86" s="5">
        <v>10.741935483870968</v>
      </c>
      <c r="V86" s="5">
        <v>10.603225806451613</v>
      </c>
      <c r="W86" s="5">
        <v>10.548387096774194</v>
      </c>
      <c r="X86" s="5">
        <v>10.267741935483871</v>
      </c>
      <c r="Y86" s="5">
        <v>10.109677419354838</v>
      </c>
      <c r="Z86" s="5">
        <v>9.3516129032258064</v>
      </c>
      <c r="AA86" s="5">
        <v>9.3354838709677406</v>
      </c>
      <c r="AB86" s="5">
        <v>8.4451612903225808</v>
      </c>
    </row>
    <row r="87" spans="1:148">
      <c r="A87" s="2" t="s">
        <v>134</v>
      </c>
      <c r="B87" s="2" t="s">
        <v>74</v>
      </c>
      <c r="C87" s="2" t="s">
        <v>362</v>
      </c>
      <c r="D87" s="2" t="str">
        <f t="shared" si="1"/>
        <v>Alaska - Bethel-Feb</v>
      </c>
      <c r="E87" s="5">
        <v>4.1964285714285712</v>
      </c>
      <c r="F87" s="5">
        <v>3.8142857142857141</v>
      </c>
      <c r="G87" s="5">
        <v>3.4392857142857141</v>
      </c>
      <c r="H87" s="5">
        <v>3.05</v>
      </c>
      <c r="I87" s="5">
        <v>2.7107142857142859</v>
      </c>
      <c r="J87" s="5">
        <v>2.3678571428571429</v>
      </c>
      <c r="K87" s="5">
        <v>2.0107142857142857</v>
      </c>
      <c r="L87" s="5">
        <v>1.7785714285714285</v>
      </c>
      <c r="M87" s="5">
        <v>1.5357142857142858</v>
      </c>
      <c r="N87" s="5">
        <v>1.3035714285714286</v>
      </c>
      <c r="O87" s="5">
        <v>2.0678571428571426</v>
      </c>
      <c r="P87" s="5">
        <v>2.8071428571428569</v>
      </c>
      <c r="Q87" s="5">
        <v>3.5571428571428569</v>
      </c>
      <c r="R87" s="5">
        <v>4.7464285714285719</v>
      </c>
      <c r="S87" s="5">
        <v>5.9464285714285712</v>
      </c>
      <c r="T87" s="5">
        <v>7.1428571428571432</v>
      </c>
      <c r="U87" s="5">
        <v>7.0678571428571431</v>
      </c>
      <c r="V87" s="5">
        <v>6.9714285714285706</v>
      </c>
      <c r="W87" s="5">
        <v>6.8714285714285719</v>
      </c>
      <c r="X87" s="5">
        <v>6.1214285714285719</v>
      </c>
      <c r="Y87" s="5">
        <v>5.45</v>
      </c>
      <c r="Z87" s="5">
        <v>4.7214285714285706</v>
      </c>
      <c r="AA87" s="5">
        <v>4.6285714285714281</v>
      </c>
      <c r="AB87" s="5">
        <v>4.5321428571428575</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row>
    <row r="88" spans="1:148">
      <c r="A88" s="2" t="s">
        <v>134</v>
      </c>
      <c r="B88" s="2" t="s">
        <v>75</v>
      </c>
      <c r="C88" s="2" t="s">
        <v>363</v>
      </c>
      <c r="D88" s="2" t="str">
        <f t="shared" si="1"/>
        <v>Alaska - Bethel-Mar</v>
      </c>
      <c r="E88" s="5">
        <v>12.306451612903226</v>
      </c>
      <c r="F88" s="5">
        <v>12.051612903225807</v>
      </c>
      <c r="G88" s="5">
        <v>11.861290322580645</v>
      </c>
      <c r="H88" s="5">
        <v>11.006451612903225</v>
      </c>
      <c r="I88" s="5">
        <v>10.748387096774193</v>
      </c>
      <c r="J88" s="5">
        <v>10.609677419354838</v>
      </c>
      <c r="K88" s="5">
        <v>10.377419354838709</v>
      </c>
      <c r="L88" s="5">
        <v>9.6612903225806459</v>
      </c>
      <c r="M88" s="5">
        <v>9.8161290322580648</v>
      </c>
      <c r="N88" s="5">
        <v>10.606451612903227</v>
      </c>
      <c r="O88" s="5">
        <v>12.274193548387096</v>
      </c>
      <c r="P88" s="5">
        <v>13.82258064516129</v>
      </c>
      <c r="Q88" s="5">
        <v>15.935483870967742</v>
      </c>
      <c r="R88" s="5">
        <v>17.467741935483872</v>
      </c>
      <c r="S88" s="5">
        <v>18.609677419354838</v>
      </c>
      <c r="T88" s="5">
        <v>19.083870967741937</v>
      </c>
      <c r="U88" s="5">
        <v>18.35483870967742</v>
      </c>
      <c r="V88" s="5">
        <v>17.822580645161292</v>
      </c>
      <c r="W88" s="5">
        <v>16.570967741935487</v>
      </c>
      <c r="X88" s="5">
        <v>15.287096774193548</v>
      </c>
      <c r="Y88" s="5">
        <v>14.490322580645161</v>
      </c>
      <c r="Z88" s="5">
        <v>13.748387096774193</v>
      </c>
      <c r="AA88" s="5">
        <v>13.658064516129032</v>
      </c>
      <c r="AB88" s="5">
        <v>13.22258064516129</v>
      </c>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row>
    <row r="89" spans="1:148">
      <c r="A89" s="2" t="s">
        <v>134</v>
      </c>
      <c r="B89" s="2" t="s">
        <v>76</v>
      </c>
      <c r="C89" s="2" t="s">
        <v>364</v>
      </c>
      <c r="D89" s="2" t="str">
        <f t="shared" si="1"/>
        <v>Alaska - Bethel-Apr</v>
      </c>
      <c r="E89" s="5">
        <v>22.45</v>
      </c>
      <c r="F89" s="5">
        <v>21.98</v>
      </c>
      <c r="G89" s="5">
        <v>21.583333333333332</v>
      </c>
      <c r="H89" s="5">
        <v>20.966666666666665</v>
      </c>
      <c r="I89" s="5">
        <v>20.39</v>
      </c>
      <c r="J89" s="5">
        <v>19.973333333333336</v>
      </c>
      <c r="K89" s="5">
        <v>19.633333333333333</v>
      </c>
      <c r="L89" s="5">
        <v>19.393333333333331</v>
      </c>
      <c r="M89" s="5">
        <v>19.90666666666667</v>
      </c>
      <c r="N89" s="5">
        <v>20.673333333333336</v>
      </c>
      <c r="O89" s="5">
        <v>22.63</v>
      </c>
      <c r="P89" s="5">
        <v>23.81</v>
      </c>
      <c r="Q89" s="5">
        <v>25.123333333333335</v>
      </c>
      <c r="R89" s="5">
        <v>26.183333333333334</v>
      </c>
      <c r="S89" s="5">
        <v>27.253333333333334</v>
      </c>
      <c r="T89" s="5">
        <v>27.71</v>
      </c>
      <c r="U89" s="5">
        <v>28.383333333333333</v>
      </c>
      <c r="V89" s="5">
        <v>28.22</v>
      </c>
      <c r="W89" s="5">
        <v>27.94</v>
      </c>
      <c r="X89" s="5">
        <v>27.366666666666667</v>
      </c>
      <c r="Y89" s="5">
        <v>26.116666666666667</v>
      </c>
      <c r="Z89" s="5">
        <v>24.953333333333333</v>
      </c>
      <c r="AA89" s="5">
        <v>23.746666666666666</v>
      </c>
      <c r="AB89" s="5">
        <v>23.07</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row>
    <row r="90" spans="1:148">
      <c r="A90" s="2" t="s">
        <v>134</v>
      </c>
      <c r="B90" s="2" t="s">
        <v>77</v>
      </c>
      <c r="C90" s="2" t="s">
        <v>365</v>
      </c>
      <c r="D90" s="2" t="str">
        <f t="shared" si="1"/>
        <v>Alaska - Bethel-May</v>
      </c>
      <c r="E90" s="5">
        <v>37.361290322580643</v>
      </c>
      <c r="F90" s="5">
        <v>36.609677419354838</v>
      </c>
      <c r="G90" s="5">
        <v>35.909677419354843</v>
      </c>
      <c r="H90" s="5">
        <v>35.170967741935485</v>
      </c>
      <c r="I90" s="5">
        <v>34.758064516129032</v>
      </c>
      <c r="J90" s="5">
        <v>34.425806451612907</v>
      </c>
      <c r="K90" s="5">
        <v>34.454838709677418</v>
      </c>
      <c r="L90" s="5">
        <v>34.906451612903226</v>
      </c>
      <c r="M90" s="5">
        <v>36.438709677419354</v>
      </c>
      <c r="N90" s="5">
        <v>37.754838709677422</v>
      </c>
      <c r="O90" s="5">
        <v>39.606451612903221</v>
      </c>
      <c r="P90" s="5">
        <v>41.074193548387093</v>
      </c>
      <c r="Q90" s="5">
        <v>42.783870967741933</v>
      </c>
      <c r="R90" s="5">
        <v>44.41612903225807</v>
      </c>
      <c r="S90" s="5">
        <v>45.683870967741939</v>
      </c>
      <c r="T90" s="5">
        <v>46.135483870967747</v>
      </c>
      <c r="U90" s="5">
        <v>46.806451612903224</v>
      </c>
      <c r="V90" s="5">
        <v>46.864516129032253</v>
      </c>
      <c r="W90" s="5">
        <v>46.9</v>
      </c>
      <c r="X90" s="5">
        <v>45.648387096774194</v>
      </c>
      <c r="Y90" s="5">
        <v>44.303225806451614</v>
      </c>
      <c r="Z90" s="5">
        <v>43.177419354838712</v>
      </c>
      <c r="AA90" s="5">
        <v>41.019354838709674</v>
      </c>
      <c r="AB90" s="5">
        <v>39.025806451612901</v>
      </c>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row>
    <row r="91" spans="1:148">
      <c r="A91" s="2" t="s">
        <v>134</v>
      </c>
      <c r="B91" s="2" t="s">
        <v>78</v>
      </c>
      <c r="C91" s="2" t="s">
        <v>366</v>
      </c>
      <c r="D91" s="2" t="str">
        <f t="shared" si="1"/>
        <v>Alaska - Bethel-Jun</v>
      </c>
      <c r="E91" s="5">
        <v>44.726666666666667</v>
      </c>
      <c r="F91" s="5">
        <v>43.93666666666666</v>
      </c>
      <c r="G91" s="5">
        <v>43.126666666666665</v>
      </c>
      <c r="H91" s="5">
        <v>42.81</v>
      </c>
      <c r="I91" s="5">
        <v>42.55</v>
      </c>
      <c r="J91" s="5">
        <v>42.25</v>
      </c>
      <c r="K91" s="5">
        <v>43.283333333333331</v>
      </c>
      <c r="L91" s="5">
        <v>44.353333333333332</v>
      </c>
      <c r="M91" s="5">
        <v>45.376666666666665</v>
      </c>
      <c r="N91" s="5">
        <v>47.113333333333337</v>
      </c>
      <c r="O91" s="5">
        <v>48.886666666666663</v>
      </c>
      <c r="P91" s="5">
        <v>50.613333333333337</v>
      </c>
      <c r="Q91" s="5">
        <v>52.126666666666665</v>
      </c>
      <c r="R91" s="5">
        <v>53.603333333333332</v>
      </c>
      <c r="S91" s="5">
        <v>55.103333333333332</v>
      </c>
      <c r="T91" s="5">
        <v>55.333333333333336</v>
      </c>
      <c r="U91" s="5">
        <v>55.533333333333331</v>
      </c>
      <c r="V91" s="5">
        <v>55.763333333333335</v>
      </c>
      <c r="W91" s="5">
        <v>54.81666666666667</v>
      </c>
      <c r="X91" s="5">
        <v>53.866666666666667</v>
      </c>
      <c r="Y91" s="5">
        <v>52.94</v>
      </c>
      <c r="Z91" s="5">
        <v>50.546666666666667</v>
      </c>
      <c r="AA91" s="5">
        <v>48.15</v>
      </c>
      <c r="AB91" s="5">
        <v>45.803333333333327</v>
      </c>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row>
    <row r="92" spans="1:148">
      <c r="A92" s="2" t="s">
        <v>134</v>
      </c>
      <c r="B92" s="2" t="s">
        <v>79</v>
      </c>
      <c r="C92" s="2" t="s">
        <v>367</v>
      </c>
      <c r="D92" s="2" t="str">
        <f t="shared" si="1"/>
        <v>Alaska - Bethel-Jul</v>
      </c>
      <c r="E92" s="5">
        <v>53.12903225806452</v>
      </c>
      <c r="F92" s="5">
        <v>52.551612903225802</v>
      </c>
      <c r="G92" s="5">
        <v>50.467741935483872</v>
      </c>
      <c r="H92" s="5">
        <v>50.090322580645157</v>
      </c>
      <c r="I92" s="5">
        <v>49.819354838709678</v>
      </c>
      <c r="J92" s="5">
        <v>50.032258064516128</v>
      </c>
      <c r="K92" s="5">
        <v>50.719354838709677</v>
      </c>
      <c r="L92" s="5">
        <v>52.138709677419357</v>
      </c>
      <c r="M92" s="5">
        <v>53.590322580645157</v>
      </c>
      <c r="N92" s="5">
        <v>55.274193548387096</v>
      </c>
      <c r="O92" s="5">
        <v>56.861290322580643</v>
      </c>
      <c r="P92" s="5">
        <v>58.067741935483866</v>
      </c>
      <c r="Q92" s="5">
        <v>59.08064516129032</v>
      </c>
      <c r="R92" s="5">
        <v>60.354838709677416</v>
      </c>
      <c r="S92" s="5">
        <v>60.932258064516134</v>
      </c>
      <c r="T92" s="5">
        <v>61.687096774193549</v>
      </c>
      <c r="U92" s="5">
        <v>61.741935483870968</v>
      </c>
      <c r="V92" s="5">
        <v>61.448387096774198</v>
      </c>
      <c r="W92" s="5">
        <v>60.638709677419357</v>
      </c>
      <c r="X92" s="5">
        <v>59.829032258064515</v>
      </c>
      <c r="Y92" s="5">
        <v>58.487096774193546</v>
      </c>
      <c r="Z92" s="5">
        <v>56.283870967741933</v>
      </c>
      <c r="AA92" s="5">
        <v>53.932258064516134</v>
      </c>
      <c r="AB92" s="5">
        <v>52.63225806451613</v>
      </c>
    </row>
    <row r="93" spans="1:148">
      <c r="A93" s="2" t="s">
        <v>134</v>
      </c>
      <c r="B93" s="2" t="s">
        <v>80</v>
      </c>
      <c r="C93" s="2" t="s">
        <v>368</v>
      </c>
      <c r="D93" s="2" t="str">
        <f t="shared" si="1"/>
        <v>Alaska - Bethel-Aug</v>
      </c>
      <c r="E93" s="5">
        <v>47.458064516129035</v>
      </c>
      <c r="F93" s="5">
        <v>46.9</v>
      </c>
      <c r="G93" s="5">
        <v>48.022580645161291</v>
      </c>
      <c r="H93" s="5">
        <v>47.41935483870968</v>
      </c>
      <c r="I93" s="5">
        <v>47.219354838709677</v>
      </c>
      <c r="J93" s="5">
        <v>47.067741935483866</v>
      </c>
      <c r="K93" s="5">
        <v>46.864516129032253</v>
      </c>
      <c r="L93" s="5">
        <v>47.690322580645166</v>
      </c>
      <c r="M93" s="5">
        <v>48.454838709677418</v>
      </c>
      <c r="N93" s="5">
        <v>49.261290322580642</v>
      </c>
      <c r="O93" s="5">
        <v>50.606451612903221</v>
      </c>
      <c r="P93" s="5">
        <v>51.932258064516134</v>
      </c>
      <c r="Q93" s="5">
        <v>53.277419354838706</v>
      </c>
      <c r="R93" s="5">
        <v>54.093548387096774</v>
      </c>
      <c r="S93" s="5">
        <v>54.906451612903226</v>
      </c>
      <c r="T93" s="5">
        <v>55.716129032258067</v>
      </c>
      <c r="U93" s="5">
        <v>55.883870967741942</v>
      </c>
      <c r="V93" s="5">
        <v>56.022580645161291</v>
      </c>
      <c r="W93" s="5">
        <v>56.158064516129038</v>
      </c>
      <c r="X93" s="5">
        <v>55.119354838709675</v>
      </c>
      <c r="Y93" s="5">
        <v>54.074193548387093</v>
      </c>
      <c r="Z93" s="5">
        <v>53.048387096774192</v>
      </c>
      <c r="AA93" s="5">
        <v>51.648387096774194</v>
      </c>
      <c r="AB93" s="5">
        <v>50.29032258064516</v>
      </c>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row>
    <row r="94" spans="1:148">
      <c r="A94" s="2" t="s">
        <v>134</v>
      </c>
      <c r="B94" s="2" t="s">
        <v>81</v>
      </c>
      <c r="C94" s="2" t="s">
        <v>369</v>
      </c>
      <c r="D94" s="2" t="str">
        <f t="shared" si="1"/>
        <v>Alaska - Bethel-Sep</v>
      </c>
      <c r="E94" s="5">
        <v>42.56333333333334</v>
      </c>
      <c r="F94" s="5">
        <v>42.016666666666666</v>
      </c>
      <c r="G94" s="5">
        <v>41.43333333333333</v>
      </c>
      <c r="H94" s="5">
        <v>41.206666666666671</v>
      </c>
      <c r="I94" s="5">
        <v>40.98</v>
      </c>
      <c r="J94" s="5">
        <v>40.729999999999997</v>
      </c>
      <c r="K94" s="5">
        <v>41.24</v>
      </c>
      <c r="L94" s="5">
        <v>41.756666666666668</v>
      </c>
      <c r="M94" s="5">
        <v>42.293333333333329</v>
      </c>
      <c r="N94" s="5">
        <v>44.293333333333329</v>
      </c>
      <c r="O94" s="5">
        <v>46.266666666666666</v>
      </c>
      <c r="P94" s="5">
        <v>48.273333333333333</v>
      </c>
      <c r="Q94" s="5">
        <v>49.07</v>
      </c>
      <c r="R94" s="5">
        <v>49.863333333333337</v>
      </c>
      <c r="S94" s="5">
        <v>50.68</v>
      </c>
      <c r="T94" s="5">
        <v>50.613333333333337</v>
      </c>
      <c r="U94" s="5">
        <v>50.533333333333331</v>
      </c>
      <c r="V94" s="5">
        <v>50.47</v>
      </c>
      <c r="W94" s="5">
        <v>48.903333333333329</v>
      </c>
      <c r="X94" s="5">
        <v>47.35</v>
      </c>
      <c r="Y94" s="5">
        <v>45.81333333333334</v>
      </c>
      <c r="Z94" s="5">
        <v>44.83</v>
      </c>
      <c r="AA94" s="5">
        <v>43.86</v>
      </c>
      <c r="AB94" s="5">
        <v>42.87</v>
      </c>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row>
    <row r="95" spans="1:148">
      <c r="A95" s="2" t="s">
        <v>134</v>
      </c>
      <c r="B95" s="2" t="s">
        <v>82</v>
      </c>
      <c r="C95" s="2" t="s">
        <v>370</v>
      </c>
      <c r="D95" s="2" t="str">
        <f t="shared" si="1"/>
        <v>Alaska - Bethel-Oct</v>
      </c>
      <c r="E95" s="5">
        <v>29.212903225806453</v>
      </c>
      <c r="F95" s="5">
        <v>29.267741935483869</v>
      </c>
      <c r="G95" s="5">
        <v>29.174193548387095</v>
      </c>
      <c r="H95" s="5">
        <v>29.35483870967742</v>
      </c>
      <c r="I95" s="5">
        <v>29.464516129032258</v>
      </c>
      <c r="J95" s="5">
        <v>29.396774193548385</v>
      </c>
      <c r="K95" s="5">
        <v>29.506451612903227</v>
      </c>
      <c r="L95" s="5">
        <v>29.261290322580646</v>
      </c>
      <c r="M95" s="5">
        <v>29.332258064516129</v>
      </c>
      <c r="N95" s="5">
        <v>29.92258064516129</v>
      </c>
      <c r="O95" s="5">
        <v>31.087096774193551</v>
      </c>
      <c r="P95" s="5">
        <v>32.187096774193549</v>
      </c>
      <c r="Q95" s="5">
        <v>33.148387096774194</v>
      </c>
      <c r="R95" s="5">
        <v>33.780645161290323</v>
      </c>
      <c r="S95" s="5">
        <v>34.016129032258064</v>
      </c>
      <c r="T95" s="5">
        <v>34.012903225806454</v>
      </c>
      <c r="U95" s="5">
        <v>33.538709677419355</v>
      </c>
      <c r="V95" s="5">
        <v>32.70967741935484</v>
      </c>
      <c r="W95" s="5">
        <v>31.619354838709679</v>
      </c>
      <c r="X95" s="5">
        <v>30.36774193548387</v>
      </c>
      <c r="Y95" s="5">
        <v>29.993548387096773</v>
      </c>
      <c r="Z95" s="5">
        <v>29.516129032258064</v>
      </c>
      <c r="AA95" s="5">
        <v>29.212903225806453</v>
      </c>
      <c r="AB95" s="5">
        <v>28.832258064516129</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row>
    <row r="96" spans="1:148">
      <c r="A96" s="2" t="s">
        <v>134</v>
      </c>
      <c r="B96" s="2" t="s">
        <v>83</v>
      </c>
      <c r="C96" s="2" t="s">
        <v>371</v>
      </c>
      <c r="D96" s="2" t="str">
        <f t="shared" si="1"/>
        <v>Alaska - Bethel-Nov</v>
      </c>
      <c r="E96" s="5">
        <v>15.393333333333334</v>
      </c>
      <c r="F96" s="5">
        <v>15.43</v>
      </c>
      <c r="G96" s="5">
        <v>15.396666666666667</v>
      </c>
      <c r="H96" s="5">
        <v>15.346666666666666</v>
      </c>
      <c r="I96" s="5">
        <v>15.306666666666667</v>
      </c>
      <c r="J96" s="5">
        <v>15.24</v>
      </c>
      <c r="K96" s="5">
        <v>15.283333333333333</v>
      </c>
      <c r="L96" s="5">
        <v>15.36</v>
      </c>
      <c r="M96" s="5">
        <v>15.413333333333332</v>
      </c>
      <c r="N96" s="5">
        <v>15.716666666666667</v>
      </c>
      <c r="O96" s="5">
        <v>16.016666666666666</v>
      </c>
      <c r="P96" s="5">
        <v>16.303333333333335</v>
      </c>
      <c r="Q96" s="5">
        <v>16.886666666666667</v>
      </c>
      <c r="R96" s="5">
        <v>17.473333333333336</v>
      </c>
      <c r="S96" s="5">
        <v>18.076666666666664</v>
      </c>
      <c r="T96" s="5">
        <v>17.523333333333333</v>
      </c>
      <c r="U96" s="5">
        <v>16.986666666666668</v>
      </c>
      <c r="V96" s="5">
        <v>16.436666666666667</v>
      </c>
      <c r="W96" s="5">
        <v>15.766666666666667</v>
      </c>
      <c r="X96" s="5">
        <v>15.153333333333334</v>
      </c>
      <c r="Y96" s="5">
        <v>14.476666666666667</v>
      </c>
      <c r="Z96" s="5">
        <v>14.41</v>
      </c>
      <c r="AA96" s="5">
        <v>14.366666666666667</v>
      </c>
      <c r="AB96" s="5">
        <v>14.31</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row>
    <row r="97" spans="1:148">
      <c r="A97" s="2" t="s">
        <v>134</v>
      </c>
      <c r="B97" s="2" t="s">
        <v>84</v>
      </c>
      <c r="C97" s="2" t="s">
        <v>372</v>
      </c>
      <c r="D97" s="2" t="str">
        <f t="shared" si="1"/>
        <v>Alaska - Bethel-Dec</v>
      </c>
      <c r="E97" s="5">
        <v>5.9838709677419351</v>
      </c>
      <c r="F97" s="5">
        <v>6.403225806451613</v>
      </c>
      <c r="G97" s="5">
        <v>6.806451612903226</v>
      </c>
      <c r="H97" s="5">
        <v>6.8838709677419354</v>
      </c>
      <c r="I97" s="5">
        <v>6.9645161290322584</v>
      </c>
      <c r="J97" s="5">
        <v>7.0290322580645164</v>
      </c>
      <c r="K97" s="5">
        <v>7</v>
      </c>
      <c r="L97" s="5">
        <v>6.9225806451612906</v>
      </c>
      <c r="M97" s="5">
        <v>6.8419354838709676</v>
      </c>
      <c r="N97" s="5">
        <v>6.919354838709677</v>
      </c>
      <c r="O97" s="5">
        <v>6.9806451612903224</v>
      </c>
      <c r="P97" s="5">
        <v>7.0419354838709678</v>
      </c>
      <c r="Q97" s="5">
        <v>7.1967741935483867</v>
      </c>
      <c r="R97" s="5">
        <v>7.3258064516129027</v>
      </c>
      <c r="S97" s="5">
        <v>7.4645161290322584</v>
      </c>
      <c r="T97" s="5">
        <v>7.0548387096774192</v>
      </c>
      <c r="U97" s="5">
        <v>6.6548387096774198</v>
      </c>
      <c r="V97" s="5">
        <v>6.2354838709677427</v>
      </c>
      <c r="W97" s="5">
        <v>6.3258064516129027</v>
      </c>
      <c r="X97" s="5">
        <v>6.5064516129032253</v>
      </c>
      <c r="Y97" s="5">
        <v>6.6096774193548393</v>
      </c>
      <c r="Z97" s="5">
        <v>6.4967741935483874</v>
      </c>
      <c r="AA97" s="5">
        <v>6.4161290322580644</v>
      </c>
      <c r="AB97" s="5">
        <v>6.3290322580645162</v>
      </c>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row>
    <row r="98" spans="1:148">
      <c r="A98" s="2" t="s">
        <v>135</v>
      </c>
      <c r="B98" s="2" t="s">
        <v>73</v>
      </c>
      <c r="C98" s="2" t="s">
        <v>361</v>
      </c>
      <c r="D98" s="2" t="str">
        <f t="shared" si="1"/>
        <v>Alaska - Bettles-Jan</v>
      </c>
      <c r="E98" s="5">
        <v>-17.516129032258064</v>
      </c>
      <c r="F98" s="5">
        <v>-16.548387096774192</v>
      </c>
      <c r="G98" s="5">
        <v>-16.909677419354839</v>
      </c>
      <c r="H98" s="5">
        <v>-16.970967741935485</v>
      </c>
      <c r="I98" s="5">
        <v>-16.912903225806449</v>
      </c>
      <c r="J98" s="5">
        <v>-16.838709677419356</v>
      </c>
      <c r="K98" s="5">
        <v>-16.680645161290322</v>
      </c>
      <c r="L98" s="5">
        <v>-16.77741935483871</v>
      </c>
      <c r="M98" s="5">
        <v>-17.187096774193545</v>
      </c>
      <c r="N98" s="5">
        <v>-17.512903225806451</v>
      </c>
      <c r="O98" s="5">
        <v>-17.451612903225808</v>
      </c>
      <c r="P98" s="5">
        <v>-17.270967741935483</v>
      </c>
      <c r="Q98" s="5">
        <v>-16.380645161290325</v>
      </c>
      <c r="R98" s="5">
        <v>-15.538709677419355</v>
      </c>
      <c r="S98" s="5">
        <v>-14.838709677419354</v>
      </c>
      <c r="T98" s="5">
        <v>-14.935483870967742</v>
      </c>
      <c r="U98" s="5">
        <v>-15.693548387096774</v>
      </c>
      <c r="V98" s="5">
        <v>-15.932258064516128</v>
      </c>
      <c r="W98" s="5">
        <v>-16.048387096774192</v>
      </c>
      <c r="X98" s="5">
        <v>-15.735483870967743</v>
      </c>
      <c r="Y98" s="5">
        <v>-15.890322580645162</v>
      </c>
      <c r="Z98" s="5">
        <v>-16.009677419354841</v>
      </c>
      <c r="AA98" s="5">
        <v>-16.487096774193549</v>
      </c>
      <c r="AB98" s="5">
        <v>-16.125806451612902</v>
      </c>
    </row>
    <row r="99" spans="1:148">
      <c r="A99" s="2" t="s">
        <v>135</v>
      </c>
      <c r="B99" s="2" t="s">
        <v>74</v>
      </c>
      <c r="C99" s="2" t="s">
        <v>362</v>
      </c>
      <c r="D99" s="2" t="str">
        <f t="shared" si="1"/>
        <v>Alaska - Bettles-Feb</v>
      </c>
      <c r="E99" s="5">
        <v>-11.992857142857144</v>
      </c>
      <c r="F99" s="5">
        <v>-12.028571428571428</v>
      </c>
      <c r="G99" s="5">
        <v>-12.085714285714285</v>
      </c>
      <c r="H99" s="5">
        <v>-12.035714285714286</v>
      </c>
      <c r="I99" s="5">
        <v>-11.971428571428572</v>
      </c>
      <c r="J99" s="5">
        <v>-11.9</v>
      </c>
      <c r="K99" s="5">
        <v>-11.832142857142857</v>
      </c>
      <c r="L99" s="5">
        <v>-11.921428571428573</v>
      </c>
      <c r="M99" s="5">
        <v>-11.967857142857143</v>
      </c>
      <c r="N99" s="5">
        <v>-11.064285714285715</v>
      </c>
      <c r="O99" s="5">
        <v>-10.153571428571428</v>
      </c>
      <c r="P99" s="5">
        <v>-9.2571428571428562</v>
      </c>
      <c r="Q99" s="5">
        <v>-7.6464285714285714</v>
      </c>
      <c r="R99" s="5">
        <v>-6.0428571428571427</v>
      </c>
      <c r="S99" s="5">
        <v>-4.45</v>
      </c>
      <c r="T99" s="5">
        <v>-5.7035714285714283</v>
      </c>
      <c r="U99" s="5">
        <v>-6.9178571428571427</v>
      </c>
      <c r="V99" s="5">
        <v>-8.1571428571428566</v>
      </c>
      <c r="W99" s="5">
        <v>-9.25</v>
      </c>
      <c r="X99" s="5">
        <v>-10.317857142857141</v>
      </c>
      <c r="Y99" s="5">
        <v>-11.357142857142858</v>
      </c>
      <c r="Z99" s="5">
        <v>-11.653571428571428</v>
      </c>
      <c r="AA99" s="5">
        <v>-11.935714285714285</v>
      </c>
      <c r="AB99" s="5">
        <v>-12.228571428571428</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row>
    <row r="100" spans="1:148">
      <c r="A100" s="2" t="s">
        <v>135</v>
      </c>
      <c r="B100" s="2" t="s">
        <v>75</v>
      </c>
      <c r="C100" s="2" t="s">
        <v>363</v>
      </c>
      <c r="D100" s="2" t="str">
        <f t="shared" si="1"/>
        <v>Alaska - Bettles-Mar</v>
      </c>
      <c r="E100" s="5">
        <v>-1.5064516129032259</v>
      </c>
      <c r="F100" s="5">
        <v>-2.6387096774193548</v>
      </c>
      <c r="G100" s="5">
        <v>-3.1548387096774193</v>
      </c>
      <c r="H100" s="5">
        <v>-3.9387096774193546</v>
      </c>
      <c r="I100" s="5">
        <v>-4.7548387096774194</v>
      </c>
      <c r="J100" s="5">
        <v>-4.387096774193548</v>
      </c>
      <c r="K100" s="5">
        <v>-3.9387096774193546</v>
      </c>
      <c r="L100" s="5">
        <v>-3.6387096774193548</v>
      </c>
      <c r="M100" s="5">
        <v>-1.935483870967742</v>
      </c>
      <c r="N100" s="5">
        <v>1.5580645161290321</v>
      </c>
      <c r="O100" s="5">
        <v>4.3096774193548386</v>
      </c>
      <c r="P100" s="5">
        <v>7.2387096774193553</v>
      </c>
      <c r="Q100" s="5">
        <v>10.341935483870968</v>
      </c>
      <c r="R100" s="5">
        <v>12.829032258064515</v>
      </c>
      <c r="S100" s="5">
        <v>14.945161290322581</v>
      </c>
      <c r="T100" s="5">
        <v>15.174193548387096</v>
      </c>
      <c r="U100" s="5">
        <v>15.561290322580644</v>
      </c>
      <c r="V100" s="5">
        <v>13.990322580645161</v>
      </c>
      <c r="W100" s="5">
        <v>11.270967741935483</v>
      </c>
      <c r="X100" s="5">
        <v>8.3838709677419345</v>
      </c>
      <c r="Y100" s="5">
        <v>6.161290322580645</v>
      </c>
      <c r="Z100" s="5">
        <v>4.2451612903225806</v>
      </c>
      <c r="AA100" s="5">
        <v>2.2322580645161292</v>
      </c>
      <c r="AB100" s="5">
        <v>1.0677419354838711</v>
      </c>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row>
    <row r="101" spans="1:148">
      <c r="A101" s="2" t="s">
        <v>135</v>
      </c>
      <c r="B101" s="2" t="s">
        <v>76</v>
      </c>
      <c r="C101" s="2" t="s">
        <v>364</v>
      </c>
      <c r="D101" s="2" t="str">
        <f t="shared" si="1"/>
        <v>Alaska - Bettles-Apr</v>
      </c>
      <c r="E101" s="5">
        <v>11.44</v>
      </c>
      <c r="F101" s="5">
        <v>10.176666666666668</v>
      </c>
      <c r="G101" s="5">
        <v>9.0766666666666662</v>
      </c>
      <c r="H101" s="5">
        <v>8.2033333333333331</v>
      </c>
      <c r="I101" s="5">
        <v>7.3666666666666663</v>
      </c>
      <c r="J101" s="5">
        <v>7.6033333333333335</v>
      </c>
      <c r="K101" s="5">
        <v>10.066666666666666</v>
      </c>
      <c r="L101" s="5">
        <v>12.526666666666667</v>
      </c>
      <c r="M101" s="5">
        <v>15.046666666666665</v>
      </c>
      <c r="N101" s="5">
        <v>17.543333333333333</v>
      </c>
      <c r="O101" s="5">
        <v>20.063333333333333</v>
      </c>
      <c r="P101" s="5">
        <v>22.553333333333335</v>
      </c>
      <c r="Q101" s="5">
        <v>24.293333333333333</v>
      </c>
      <c r="R101" s="5">
        <v>26.033333333333335</v>
      </c>
      <c r="S101" s="5">
        <v>27.76</v>
      </c>
      <c r="T101" s="5">
        <v>27.826666666666664</v>
      </c>
      <c r="U101" s="5">
        <v>27.91</v>
      </c>
      <c r="V101" s="5">
        <v>27.976666666666667</v>
      </c>
      <c r="W101" s="5">
        <v>25.8</v>
      </c>
      <c r="X101" s="5">
        <v>23.69</v>
      </c>
      <c r="Y101" s="5">
        <v>21.53</v>
      </c>
      <c r="Z101" s="5">
        <v>18.936666666666667</v>
      </c>
      <c r="AA101" s="5">
        <v>16.536666666666669</v>
      </c>
      <c r="AB101" s="5">
        <v>14.63</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row>
    <row r="102" spans="1:148">
      <c r="A102" s="2" t="s">
        <v>135</v>
      </c>
      <c r="B102" s="2" t="s">
        <v>77</v>
      </c>
      <c r="C102" s="2" t="s">
        <v>365</v>
      </c>
      <c r="D102" s="2" t="str">
        <f t="shared" si="1"/>
        <v>Alaska - Bettles-May</v>
      </c>
      <c r="E102" s="5">
        <v>38.79032258064516</v>
      </c>
      <c r="F102" s="5">
        <v>37.332258064516125</v>
      </c>
      <c r="G102" s="5">
        <v>35.883870967741942</v>
      </c>
      <c r="H102" s="5">
        <v>36.329032258064515</v>
      </c>
      <c r="I102" s="5">
        <v>36.932258064516134</v>
      </c>
      <c r="J102" s="5">
        <v>37.535483870967738</v>
      </c>
      <c r="K102" s="5">
        <v>39.741935483870968</v>
      </c>
      <c r="L102" s="5">
        <v>41.848387096774189</v>
      </c>
      <c r="M102" s="5">
        <v>44.054838709677419</v>
      </c>
      <c r="N102" s="5">
        <v>46.038709677419355</v>
      </c>
      <c r="O102" s="5">
        <v>48.051612903225802</v>
      </c>
      <c r="P102" s="5">
        <v>50.022580645161291</v>
      </c>
      <c r="Q102" s="5">
        <v>50.887096774193552</v>
      </c>
      <c r="R102" s="5">
        <v>51.70967741935484</v>
      </c>
      <c r="S102" s="5">
        <v>52.570967741935483</v>
      </c>
      <c r="T102" s="5">
        <v>52.57741935483871</v>
      </c>
      <c r="U102" s="5">
        <v>52.574193548387093</v>
      </c>
      <c r="V102" s="5">
        <v>52.57741935483871</v>
      </c>
      <c r="W102" s="5">
        <v>51.396774193548389</v>
      </c>
      <c r="X102" s="5">
        <v>50.235483870967741</v>
      </c>
      <c r="Y102" s="5">
        <v>49.087096774193547</v>
      </c>
      <c r="Z102" s="5">
        <v>46.412903225806453</v>
      </c>
      <c r="AA102" s="5">
        <v>43.548387096774192</v>
      </c>
      <c r="AB102" s="5">
        <v>40.945161290322581</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row>
    <row r="103" spans="1:148">
      <c r="A103" s="2" t="s">
        <v>135</v>
      </c>
      <c r="B103" s="2" t="s">
        <v>78</v>
      </c>
      <c r="C103" s="2" t="s">
        <v>366</v>
      </c>
      <c r="D103" s="2" t="str">
        <f t="shared" si="1"/>
        <v>Alaska - Bettles-Jun</v>
      </c>
      <c r="E103" s="5">
        <v>51.126666666666665</v>
      </c>
      <c r="F103" s="5">
        <v>49.833333333333336</v>
      </c>
      <c r="G103" s="5">
        <v>48.763333333333335</v>
      </c>
      <c r="H103" s="5">
        <v>48.653333333333329</v>
      </c>
      <c r="I103" s="5">
        <v>49.236666666666665</v>
      </c>
      <c r="J103" s="5">
        <v>50.516666666666666</v>
      </c>
      <c r="K103" s="5">
        <v>51.893333333333331</v>
      </c>
      <c r="L103" s="5">
        <v>53.726666666666667</v>
      </c>
      <c r="M103" s="5">
        <v>55.93666666666666</v>
      </c>
      <c r="N103" s="5">
        <v>57.97</v>
      </c>
      <c r="O103" s="5">
        <v>59.706666666666671</v>
      </c>
      <c r="P103" s="5">
        <v>60.71</v>
      </c>
      <c r="Q103" s="5">
        <v>62.38</v>
      </c>
      <c r="R103" s="5">
        <v>62.786666666666662</v>
      </c>
      <c r="S103" s="5">
        <v>63.65</v>
      </c>
      <c r="T103" s="5">
        <v>64.226666666666659</v>
      </c>
      <c r="U103" s="5">
        <v>63.11</v>
      </c>
      <c r="V103" s="5">
        <v>62.076666666666668</v>
      </c>
      <c r="W103" s="5">
        <v>61.39</v>
      </c>
      <c r="X103" s="5">
        <v>60.226666666666667</v>
      </c>
      <c r="Y103" s="5">
        <v>58.82</v>
      </c>
      <c r="Z103" s="5">
        <v>56.943333333333335</v>
      </c>
      <c r="AA103" s="5">
        <v>55.19</v>
      </c>
      <c r="AB103" s="5">
        <v>52.74</v>
      </c>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row>
    <row r="104" spans="1:148">
      <c r="A104" s="2" t="s">
        <v>135</v>
      </c>
      <c r="B104" s="2" t="s">
        <v>79</v>
      </c>
      <c r="C104" s="2" t="s">
        <v>367</v>
      </c>
      <c r="D104" s="2" t="str">
        <f t="shared" si="1"/>
        <v>Alaska - Bettles-Jul</v>
      </c>
      <c r="E104" s="5">
        <v>54.92258064516129</v>
      </c>
      <c r="F104" s="5">
        <v>53.887096774193552</v>
      </c>
      <c r="G104" s="5">
        <v>51.238709677419358</v>
      </c>
      <c r="H104" s="5">
        <v>51.012903225806454</v>
      </c>
      <c r="I104" s="5">
        <v>51.8</v>
      </c>
      <c r="J104" s="5">
        <v>52.690322580645166</v>
      </c>
      <c r="K104" s="5">
        <v>54.4</v>
      </c>
      <c r="L104" s="5">
        <v>56.525806451612901</v>
      </c>
      <c r="M104" s="5">
        <v>58.741935483870968</v>
      </c>
      <c r="N104" s="5">
        <v>61.174193548387102</v>
      </c>
      <c r="O104" s="5">
        <v>63.225806451612904</v>
      </c>
      <c r="P104" s="5">
        <v>64.332258064516125</v>
      </c>
      <c r="Q104" s="5">
        <v>65.57096774193549</v>
      </c>
      <c r="R104" s="5">
        <v>66.183870967741925</v>
      </c>
      <c r="S104" s="5">
        <v>66.129032258064512</v>
      </c>
      <c r="T104" s="5">
        <v>65.812903225806451</v>
      </c>
      <c r="U104" s="5">
        <v>65.783870967741933</v>
      </c>
      <c r="V104" s="5">
        <v>65.364516129032253</v>
      </c>
      <c r="W104" s="5">
        <v>64.651612903225811</v>
      </c>
      <c r="X104" s="5">
        <v>63.4</v>
      </c>
      <c r="Y104" s="5">
        <v>62.20645161290323</v>
      </c>
      <c r="Z104" s="5">
        <v>60.548387096774192</v>
      </c>
      <c r="AA104" s="5">
        <v>58.190322580645166</v>
      </c>
      <c r="AB104" s="5">
        <v>54.877419354838715</v>
      </c>
    </row>
    <row r="105" spans="1:148">
      <c r="A105" s="2" t="s">
        <v>135</v>
      </c>
      <c r="B105" s="2" t="s">
        <v>80</v>
      </c>
      <c r="C105" s="2" t="s">
        <v>368</v>
      </c>
      <c r="D105" s="2" t="str">
        <f t="shared" si="1"/>
        <v>Alaska - Bettles-Aug</v>
      </c>
      <c r="E105" s="5">
        <v>45.609677419354838</v>
      </c>
      <c r="F105" s="5">
        <v>44.941935483870971</v>
      </c>
      <c r="G105" s="5">
        <v>45.783870967741933</v>
      </c>
      <c r="H105" s="5">
        <v>45.529032258064518</v>
      </c>
      <c r="I105" s="5">
        <v>45.3</v>
      </c>
      <c r="J105" s="5">
        <v>45.170967741935485</v>
      </c>
      <c r="K105" s="5">
        <v>46.91612903225807</v>
      </c>
      <c r="L105" s="5">
        <v>48.664516129032258</v>
      </c>
      <c r="M105" s="5">
        <v>50.445161290322581</v>
      </c>
      <c r="N105" s="5">
        <v>52.725806451612904</v>
      </c>
      <c r="O105" s="5">
        <v>55.006451612903227</v>
      </c>
      <c r="P105" s="5">
        <v>57.280645161290323</v>
      </c>
      <c r="Q105" s="5">
        <v>58.693548387096776</v>
      </c>
      <c r="R105" s="5">
        <v>60.13225806451613</v>
      </c>
      <c r="S105" s="5">
        <v>61.551612903225802</v>
      </c>
      <c r="T105" s="5">
        <v>61.50322580645161</v>
      </c>
      <c r="U105" s="5">
        <v>61.464516129032262</v>
      </c>
      <c r="V105" s="5">
        <v>61.409677419354843</v>
      </c>
      <c r="W105" s="5">
        <v>59.538709677419355</v>
      </c>
      <c r="X105" s="5">
        <v>57.719354838709677</v>
      </c>
      <c r="Y105" s="5">
        <v>55.883870967741942</v>
      </c>
      <c r="Z105" s="5">
        <v>53.203225806451613</v>
      </c>
      <c r="AA105" s="5">
        <v>50.63225806451613</v>
      </c>
      <c r="AB105" s="5">
        <v>47.851612903225806</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row>
    <row r="106" spans="1:148">
      <c r="A106" s="2" t="s">
        <v>135</v>
      </c>
      <c r="B106" s="2" t="s">
        <v>81</v>
      </c>
      <c r="C106" s="2" t="s">
        <v>369</v>
      </c>
      <c r="D106" s="2" t="str">
        <f t="shared" si="1"/>
        <v>Alaska - Bettles-Sep</v>
      </c>
      <c r="E106" s="5">
        <v>38.24666666666667</v>
      </c>
      <c r="F106" s="5">
        <v>37.966666666666669</v>
      </c>
      <c r="G106" s="5">
        <v>37.376666666666665</v>
      </c>
      <c r="H106" s="5">
        <v>37</v>
      </c>
      <c r="I106" s="5">
        <v>36.450000000000003</v>
      </c>
      <c r="J106" s="5">
        <v>35.966666666666669</v>
      </c>
      <c r="K106" s="5">
        <v>35.89</v>
      </c>
      <c r="L106" s="5">
        <v>36.613333333333337</v>
      </c>
      <c r="M106" s="5">
        <v>38.39</v>
      </c>
      <c r="N106" s="5">
        <v>40.6</v>
      </c>
      <c r="O106" s="5">
        <v>42.056666666666665</v>
      </c>
      <c r="P106" s="5">
        <v>43.68</v>
      </c>
      <c r="Q106" s="5">
        <v>45.06333333333334</v>
      </c>
      <c r="R106" s="5">
        <v>45.853333333333332</v>
      </c>
      <c r="S106" s="5">
        <v>46.653333333333329</v>
      </c>
      <c r="T106" s="5">
        <v>47.103333333333332</v>
      </c>
      <c r="U106" s="5">
        <v>46.386666666666663</v>
      </c>
      <c r="V106" s="5">
        <v>45.54</v>
      </c>
      <c r="W106" s="5">
        <v>43.75</v>
      </c>
      <c r="X106" s="5">
        <v>41.886666666666663</v>
      </c>
      <c r="Y106" s="5">
        <v>40.583333333333336</v>
      </c>
      <c r="Z106" s="5">
        <v>39.523333333333333</v>
      </c>
      <c r="AA106" s="5">
        <v>38.856666666666669</v>
      </c>
      <c r="AB106" s="5">
        <v>37.993333333333332</v>
      </c>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row>
    <row r="107" spans="1:148">
      <c r="A107" s="2" t="s">
        <v>135</v>
      </c>
      <c r="B107" s="2" t="s">
        <v>82</v>
      </c>
      <c r="C107" s="2" t="s">
        <v>370</v>
      </c>
      <c r="D107" s="2" t="str">
        <f t="shared" si="1"/>
        <v>Alaska - Bettles-Oct</v>
      </c>
      <c r="E107" s="5">
        <v>16.890322580645162</v>
      </c>
      <c r="F107" s="5">
        <v>16.229032258064517</v>
      </c>
      <c r="G107" s="5">
        <v>15.522580645161289</v>
      </c>
      <c r="H107" s="5">
        <v>15.338709677419354</v>
      </c>
      <c r="I107" s="5">
        <v>15.135483870967741</v>
      </c>
      <c r="J107" s="5">
        <v>14.990322580645161</v>
      </c>
      <c r="K107" s="5">
        <v>14.712903225806452</v>
      </c>
      <c r="L107" s="5">
        <v>14.425806451612903</v>
      </c>
      <c r="M107" s="5">
        <v>14.135483870967741</v>
      </c>
      <c r="N107" s="5">
        <v>15.787096774193548</v>
      </c>
      <c r="O107" s="5">
        <v>17.406451612903226</v>
      </c>
      <c r="P107" s="5">
        <v>19.058064516129029</v>
      </c>
      <c r="Q107" s="5">
        <v>20.322580645161292</v>
      </c>
      <c r="R107" s="5">
        <v>21.580645161290324</v>
      </c>
      <c r="S107" s="5">
        <v>22.841935483870969</v>
      </c>
      <c r="T107" s="5">
        <v>22.012903225806451</v>
      </c>
      <c r="U107" s="5">
        <v>21.196774193548389</v>
      </c>
      <c r="V107" s="5">
        <v>20.36774193548387</v>
      </c>
      <c r="W107" s="5">
        <v>19.412903225806449</v>
      </c>
      <c r="X107" s="5">
        <v>18.490322580645163</v>
      </c>
      <c r="Y107" s="5">
        <v>17.538709677419355</v>
      </c>
      <c r="Z107" s="5">
        <v>16.874193548387098</v>
      </c>
      <c r="AA107" s="5">
        <v>16.306451612903224</v>
      </c>
      <c r="AB107" s="5">
        <v>15.706451612903225</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row>
    <row r="108" spans="1:148">
      <c r="A108" s="2" t="s">
        <v>135</v>
      </c>
      <c r="B108" s="2" t="s">
        <v>83</v>
      </c>
      <c r="C108" s="2" t="s">
        <v>371</v>
      </c>
      <c r="D108" s="2" t="str">
        <f t="shared" si="1"/>
        <v>Alaska - Bettles-Nov</v>
      </c>
      <c r="E108" s="5">
        <v>-8.3333333333334286E-2</v>
      </c>
      <c r="F108" s="5">
        <v>5.3333333333333337E-2</v>
      </c>
      <c r="G108" s="5">
        <v>0.20666666666666667</v>
      </c>
      <c r="H108" s="5">
        <v>-8.333333333333233E-2</v>
      </c>
      <c r="I108" s="5">
        <v>-0.32666666666666633</v>
      </c>
      <c r="J108" s="5">
        <v>-0.59</v>
      </c>
      <c r="K108" s="5">
        <v>-0.64666666666666661</v>
      </c>
      <c r="L108" s="5">
        <v>-0.81</v>
      </c>
      <c r="M108" s="5">
        <v>-0.95333333333333337</v>
      </c>
      <c r="N108" s="5">
        <v>-0.45</v>
      </c>
      <c r="O108" s="5">
        <v>2.6666666666666988E-2</v>
      </c>
      <c r="P108" s="5">
        <v>0.52333333333333332</v>
      </c>
      <c r="Q108" s="5">
        <v>1.1266666666666665</v>
      </c>
      <c r="R108" s="5">
        <v>1.68</v>
      </c>
      <c r="S108" s="5">
        <v>2.29</v>
      </c>
      <c r="T108" s="5">
        <v>1.4633333333333334</v>
      </c>
      <c r="U108" s="5">
        <v>0.64666666666666661</v>
      </c>
      <c r="V108" s="5">
        <v>-0.17</v>
      </c>
      <c r="W108" s="5">
        <v>-0.31333333333333335</v>
      </c>
      <c r="X108" s="5">
        <v>-0.40666666666666662</v>
      </c>
      <c r="Y108" s="5">
        <v>-0.52333333333333332</v>
      </c>
      <c r="Z108" s="5">
        <v>-0.46333333333333332</v>
      </c>
      <c r="AA108" s="5">
        <v>-0.39333333333333337</v>
      </c>
      <c r="AB108" s="5">
        <v>-0.31333333333333352</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row>
    <row r="109" spans="1:148">
      <c r="A109" s="2" t="s">
        <v>135</v>
      </c>
      <c r="B109" s="2" t="s">
        <v>84</v>
      </c>
      <c r="C109" s="2" t="s">
        <v>372</v>
      </c>
      <c r="D109" s="2" t="str">
        <f t="shared" si="1"/>
        <v>Alaska - Bettles-Dec</v>
      </c>
      <c r="E109" s="5">
        <v>-7.0935483870967744</v>
      </c>
      <c r="F109" s="5">
        <v>-7.3741935483870966</v>
      </c>
      <c r="G109" s="5">
        <v>-7.6483870967741936</v>
      </c>
      <c r="H109" s="5">
        <v>-8.0225806451612893</v>
      </c>
      <c r="I109" s="5">
        <v>-8.4290322580645167</v>
      </c>
      <c r="J109" s="5">
        <v>-8.7967741935483872</v>
      </c>
      <c r="K109" s="5">
        <v>-8.5161290322580641</v>
      </c>
      <c r="L109" s="5">
        <v>-8.241935483870968</v>
      </c>
      <c r="M109" s="5">
        <v>-7.9483870967741934</v>
      </c>
      <c r="N109" s="5">
        <v>-7.5580645161290327</v>
      </c>
      <c r="O109" s="5">
        <v>-7.2161290322580642</v>
      </c>
      <c r="P109" s="5">
        <v>-6.8354838709677423</v>
      </c>
      <c r="Q109" s="5">
        <v>-6.3580645161290317</v>
      </c>
      <c r="R109" s="5">
        <v>-5.8741935483870966</v>
      </c>
      <c r="S109" s="5">
        <v>-5.3903225806451607</v>
      </c>
      <c r="T109" s="5">
        <v>-5.419354838709677</v>
      </c>
      <c r="U109" s="5">
        <v>-5.467741935483871</v>
      </c>
      <c r="V109" s="5">
        <v>-5.5</v>
      </c>
      <c r="W109" s="5">
        <v>-5.4935483870967747</v>
      </c>
      <c r="X109" s="5">
        <v>-5.5064516129032253</v>
      </c>
      <c r="Y109" s="5">
        <v>-5.4967741935483874</v>
      </c>
      <c r="Z109" s="5">
        <v>-5.790322580645161</v>
      </c>
      <c r="AA109" s="5">
        <v>-6.0774193548387094</v>
      </c>
      <c r="AB109" s="5">
        <v>-6.3645161290322587</v>
      </c>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row>
    <row r="110" spans="1:148">
      <c r="A110" s="2" t="s">
        <v>136</v>
      </c>
      <c r="B110" s="2" t="s">
        <v>73</v>
      </c>
      <c r="C110" s="2" t="s">
        <v>361</v>
      </c>
      <c r="D110" s="2" t="str">
        <f t="shared" si="1"/>
        <v>Alaska - Big Delta-Jan</v>
      </c>
      <c r="E110" s="5">
        <v>-3.5096774193548388</v>
      </c>
      <c r="F110" s="5">
        <v>-4.1064516129032258</v>
      </c>
      <c r="G110" s="5">
        <v>-4.0096774193548388</v>
      </c>
      <c r="H110" s="5">
        <v>-4.2774193548387096</v>
      </c>
      <c r="I110" s="5">
        <v>-3.8483870967741933</v>
      </c>
      <c r="J110" s="5">
        <v>-3.7580645161290325</v>
      </c>
      <c r="K110" s="5">
        <v>-4.0032258064516126</v>
      </c>
      <c r="L110" s="5">
        <v>-3.9</v>
      </c>
      <c r="M110" s="5">
        <v>-4.1548387096774198</v>
      </c>
      <c r="N110" s="5">
        <v>-3.4387096774193546</v>
      </c>
      <c r="O110" s="5">
        <v>-2.76451612903226</v>
      </c>
      <c r="P110" s="5">
        <v>-2.032258064516129</v>
      </c>
      <c r="Q110" s="5">
        <v>-1.4451612903225806</v>
      </c>
      <c r="R110" s="5">
        <v>-0.88709677419354838</v>
      </c>
      <c r="S110" s="5">
        <v>-0.3129032258064513</v>
      </c>
      <c r="T110" s="5">
        <v>-0.6806451612903226</v>
      </c>
      <c r="U110" s="5">
        <v>-1.0064516129032257</v>
      </c>
      <c r="V110" s="5">
        <v>-1.4064516129032258</v>
      </c>
      <c r="W110" s="5">
        <v>-1.7870967741935484</v>
      </c>
      <c r="X110" s="5">
        <v>-2.1709677419354838</v>
      </c>
      <c r="Y110" s="5">
        <v>-2.6</v>
      </c>
      <c r="Z110" s="5">
        <v>-3.3451612903225807</v>
      </c>
      <c r="AA110" s="5">
        <v>-3.6774193548387095</v>
      </c>
      <c r="AB110" s="5">
        <v>-4.032258064516129</v>
      </c>
    </row>
    <row r="111" spans="1:148">
      <c r="A111" s="2" t="s">
        <v>136</v>
      </c>
      <c r="B111" s="2" t="s">
        <v>74</v>
      </c>
      <c r="C111" s="2" t="s">
        <v>362</v>
      </c>
      <c r="D111" s="2" t="str">
        <f t="shared" si="1"/>
        <v>Alaska - Big Delta-Feb</v>
      </c>
      <c r="E111" s="5">
        <v>-1.2535714285714286</v>
      </c>
      <c r="F111" s="5">
        <v>-1.325</v>
      </c>
      <c r="G111" s="5">
        <v>-1.3892857142857142</v>
      </c>
      <c r="H111" s="5">
        <v>-1.3642857142857143</v>
      </c>
      <c r="I111" s="5">
        <v>-1.35</v>
      </c>
      <c r="J111" s="5">
        <v>-1.3285714285714287</v>
      </c>
      <c r="K111" s="5">
        <v>-1.6642857142857144</v>
      </c>
      <c r="L111" s="5">
        <v>-1.9535714285714287</v>
      </c>
      <c r="M111" s="5">
        <v>-2.2785714285714285</v>
      </c>
      <c r="N111" s="5">
        <v>-0.17142857142856929</v>
      </c>
      <c r="O111" s="5">
        <v>1.925</v>
      </c>
      <c r="P111" s="5">
        <v>4.0250000000000004</v>
      </c>
      <c r="Q111" s="5">
        <v>5.6</v>
      </c>
      <c r="R111" s="5">
        <v>7.1821428571428569</v>
      </c>
      <c r="S111" s="5">
        <v>8.7642857142857142</v>
      </c>
      <c r="T111" s="5">
        <v>7.2321428571428568</v>
      </c>
      <c r="U111" s="5">
        <v>5.7142857142857144</v>
      </c>
      <c r="V111" s="5">
        <v>4.1928571428571431</v>
      </c>
      <c r="W111" s="5">
        <v>2.8678571428571429</v>
      </c>
      <c r="X111" s="5">
        <v>1.5821428571428571</v>
      </c>
      <c r="Y111" s="5">
        <v>0.28928571428571359</v>
      </c>
      <c r="Z111" s="5">
        <v>0.13214285714285648</v>
      </c>
      <c r="AA111" s="5">
        <v>7.1428571428581323E-3</v>
      </c>
      <c r="AB111" s="5">
        <v>-0.1214285714285724</v>
      </c>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row>
    <row r="112" spans="1:148">
      <c r="A112" s="2" t="s">
        <v>136</v>
      </c>
      <c r="B112" s="2" t="s">
        <v>75</v>
      </c>
      <c r="C112" s="2" t="s">
        <v>363</v>
      </c>
      <c r="D112" s="2" t="str">
        <f t="shared" si="1"/>
        <v>Alaska - Big Delta-Mar</v>
      </c>
      <c r="E112" s="5">
        <v>9.5419354838709687</v>
      </c>
      <c r="F112" s="5">
        <v>8.435483870967742</v>
      </c>
      <c r="G112" s="5">
        <v>7.5193548387096776</v>
      </c>
      <c r="H112" s="5">
        <v>6.7483870967741932</v>
      </c>
      <c r="I112" s="5">
        <v>5.6870967741935488</v>
      </c>
      <c r="J112" s="5">
        <v>4.7935483870967737</v>
      </c>
      <c r="K112" s="5">
        <v>5.3129032258064512</v>
      </c>
      <c r="L112" s="5">
        <v>6.9290322580645167</v>
      </c>
      <c r="M112" s="5">
        <v>8.4806451612903224</v>
      </c>
      <c r="N112" s="5">
        <v>12.46774193548387</v>
      </c>
      <c r="O112" s="5">
        <v>16.429032258064517</v>
      </c>
      <c r="P112" s="5">
        <v>20.403225806451612</v>
      </c>
      <c r="Q112" s="5">
        <v>21.512903225806451</v>
      </c>
      <c r="R112" s="5">
        <v>22.596774193548388</v>
      </c>
      <c r="S112" s="5">
        <v>23.7</v>
      </c>
      <c r="T112" s="5">
        <v>22.70967741935484</v>
      </c>
      <c r="U112" s="5">
        <v>21.7</v>
      </c>
      <c r="V112" s="5">
        <v>20.690322580645162</v>
      </c>
      <c r="W112" s="5">
        <v>18.674193548387095</v>
      </c>
      <c r="X112" s="5">
        <v>16.693548387096776</v>
      </c>
      <c r="Y112" s="5">
        <v>14.709677419354838</v>
      </c>
      <c r="Z112" s="5">
        <v>13.067741935483872</v>
      </c>
      <c r="AA112" s="5">
        <v>11.703225806451613</v>
      </c>
      <c r="AB112" s="5">
        <v>10.351612903225806</v>
      </c>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row>
    <row r="113" spans="1:148">
      <c r="A113" s="2" t="s">
        <v>136</v>
      </c>
      <c r="B113" s="2" t="s">
        <v>76</v>
      </c>
      <c r="C113" s="2" t="s">
        <v>364</v>
      </c>
      <c r="D113" s="2" t="str">
        <f t="shared" si="1"/>
        <v>Alaska - Big Delta-Apr</v>
      </c>
      <c r="E113" s="5">
        <v>21.296666666666667</v>
      </c>
      <c r="F113" s="5">
        <v>20.316666666666666</v>
      </c>
      <c r="G113" s="5">
        <v>19.723333333333336</v>
      </c>
      <c r="H113" s="5">
        <v>19.2</v>
      </c>
      <c r="I113" s="5">
        <v>17.90666666666667</v>
      </c>
      <c r="J113" s="5">
        <v>18.096666666666668</v>
      </c>
      <c r="K113" s="5">
        <v>19.38</v>
      </c>
      <c r="L113" s="5">
        <v>22.196666666666665</v>
      </c>
      <c r="M113" s="5">
        <v>24.44</v>
      </c>
      <c r="N113" s="5">
        <v>26.95</v>
      </c>
      <c r="O113" s="5">
        <v>29.176666666666666</v>
      </c>
      <c r="P113" s="5">
        <v>31.636666666666667</v>
      </c>
      <c r="Q113" s="5">
        <v>32.486666666666665</v>
      </c>
      <c r="R113" s="5">
        <v>33.633333333333333</v>
      </c>
      <c r="S113" s="5">
        <v>34.416666666666664</v>
      </c>
      <c r="T113" s="5">
        <v>34.06666666666667</v>
      </c>
      <c r="U113" s="5">
        <v>34.29</v>
      </c>
      <c r="V113" s="5">
        <v>33.463333333333331</v>
      </c>
      <c r="W113" s="5">
        <v>31.90666666666667</v>
      </c>
      <c r="X113" s="5">
        <v>29.826666666666664</v>
      </c>
      <c r="Y113" s="5">
        <v>27.39</v>
      </c>
      <c r="Z113" s="5">
        <v>25.64</v>
      </c>
      <c r="AA113" s="5">
        <v>23.983333333333334</v>
      </c>
      <c r="AB113" s="5">
        <v>22.733333333333334</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row>
    <row r="114" spans="1:148">
      <c r="A114" s="2" t="s">
        <v>136</v>
      </c>
      <c r="B114" s="2" t="s">
        <v>77</v>
      </c>
      <c r="C114" s="2" t="s">
        <v>365</v>
      </c>
      <c r="D114" s="2" t="str">
        <f t="shared" si="1"/>
        <v>Alaska - Big Delta-May</v>
      </c>
      <c r="E114" s="5">
        <v>41.116129032258058</v>
      </c>
      <c r="F114" s="5">
        <v>40.064516129032256</v>
      </c>
      <c r="G114" s="5">
        <v>38.977419354838709</v>
      </c>
      <c r="H114" s="5">
        <v>39.341935483870962</v>
      </c>
      <c r="I114" s="5">
        <v>39.596774193548384</v>
      </c>
      <c r="J114" s="5">
        <v>39.932258064516134</v>
      </c>
      <c r="K114" s="5">
        <v>42.261290322580642</v>
      </c>
      <c r="L114" s="5">
        <v>44.645161290322584</v>
      </c>
      <c r="M114" s="5">
        <v>47.019354838709674</v>
      </c>
      <c r="N114" s="5">
        <v>48.777419354838706</v>
      </c>
      <c r="O114" s="5">
        <v>50.519354838709674</v>
      </c>
      <c r="P114" s="5">
        <v>52.267741935483869</v>
      </c>
      <c r="Q114" s="5">
        <v>52.890322580645162</v>
      </c>
      <c r="R114" s="5">
        <v>53.483870967741936</v>
      </c>
      <c r="S114" s="5">
        <v>54.093548387096774</v>
      </c>
      <c r="T114" s="5">
        <v>53.822580645161288</v>
      </c>
      <c r="U114" s="5">
        <v>53.480645161290326</v>
      </c>
      <c r="V114" s="5">
        <v>53.20967741935484</v>
      </c>
      <c r="W114" s="5">
        <v>51.529032258064518</v>
      </c>
      <c r="X114" s="5">
        <v>49.838709677419352</v>
      </c>
      <c r="Y114" s="5">
        <v>48.174193548387102</v>
      </c>
      <c r="Z114" s="5">
        <v>46.274193548387096</v>
      </c>
      <c r="AA114" s="5">
        <v>44.429032258064517</v>
      </c>
      <c r="AB114" s="5">
        <v>42.561290322580646</v>
      </c>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row>
    <row r="115" spans="1:148">
      <c r="A115" s="2" t="s">
        <v>136</v>
      </c>
      <c r="B115" s="2" t="s">
        <v>78</v>
      </c>
      <c r="C115" s="2" t="s">
        <v>366</v>
      </c>
      <c r="D115" s="2" t="str">
        <f t="shared" si="1"/>
        <v>Alaska - Big Delta-Jun</v>
      </c>
      <c r="E115" s="5">
        <v>51.06666666666667</v>
      </c>
      <c r="F115" s="5">
        <v>49.833333333333336</v>
      </c>
      <c r="G115" s="5">
        <v>48.59</v>
      </c>
      <c r="H115" s="5">
        <v>49.19</v>
      </c>
      <c r="I115" s="5">
        <v>49.75333333333333</v>
      </c>
      <c r="J115" s="5">
        <v>50.346666666666671</v>
      </c>
      <c r="K115" s="5">
        <v>52.44</v>
      </c>
      <c r="L115" s="5">
        <v>54.573333333333338</v>
      </c>
      <c r="M115" s="5">
        <v>56.71</v>
      </c>
      <c r="N115" s="5">
        <v>58.236666666666665</v>
      </c>
      <c r="O115" s="5">
        <v>59.76</v>
      </c>
      <c r="P115" s="5">
        <v>61.3</v>
      </c>
      <c r="Q115" s="5">
        <v>62.19</v>
      </c>
      <c r="R115" s="5">
        <v>62.993333333333332</v>
      </c>
      <c r="S115" s="5">
        <v>63.876666666666665</v>
      </c>
      <c r="T115" s="5">
        <v>63.196666666666673</v>
      </c>
      <c r="U115" s="5">
        <v>62.543333333333329</v>
      </c>
      <c r="V115" s="5">
        <v>61.85</v>
      </c>
      <c r="W115" s="5">
        <v>60.85</v>
      </c>
      <c r="X115" s="5">
        <v>59.863333333333337</v>
      </c>
      <c r="Y115" s="5">
        <v>58.873333333333335</v>
      </c>
      <c r="Z115" s="5">
        <v>56.78</v>
      </c>
      <c r="AA115" s="5">
        <v>54.676666666666662</v>
      </c>
      <c r="AB115" s="5">
        <v>52.603333333333332</v>
      </c>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row>
    <row r="116" spans="1:148">
      <c r="A116" s="2" t="s">
        <v>136</v>
      </c>
      <c r="B116" s="2" t="s">
        <v>79</v>
      </c>
      <c r="C116" s="2" t="s">
        <v>367</v>
      </c>
      <c r="D116" s="2" t="str">
        <f t="shared" si="1"/>
        <v>Alaska - Big Delta-Jul</v>
      </c>
      <c r="E116" s="5">
        <v>57.677419354838712</v>
      </c>
      <c r="F116" s="5">
        <v>56.345161290322579</v>
      </c>
      <c r="G116" s="5">
        <v>53.638709677419357</v>
      </c>
      <c r="H116" s="5">
        <v>53.816129032258061</v>
      </c>
      <c r="I116" s="5">
        <v>54.167741935483875</v>
      </c>
      <c r="J116" s="5">
        <v>54.777419354838706</v>
      </c>
      <c r="K116" s="5">
        <v>56.62580645161291</v>
      </c>
      <c r="L116" s="5">
        <v>58.458064516129035</v>
      </c>
      <c r="M116" s="5">
        <v>60.28709677419355</v>
      </c>
      <c r="N116" s="5">
        <v>62.180645161290322</v>
      </c>
      <c r="O116" s="5">
        <v>64.08387096774193</v>
      </c>
      <c r="P116" s="5">
        <v>65.970967741935482</v>
      </c>
      <c r="Q116" s="5">
        <v>66.793548387096777</v>
      </c>
      <c r="R116" s="5">
        <v>67.561290322580646</v>
      </c>
      <c r="S116" s="5">
        <v>68.374193548387098</v>
      </c>
      <c r="T116" s="5">
        <v>67.612903225806448</v>
      </c>
      <c r="U116" s="5">
        <v>66.832258064516139</v>
      </c>
      <c r="V116" s="5">
        <v>66.048387096774192</v>
      </c>
      <c r="W116" s="5">
        <v>64.438709677419354</v>
      </c>
      <c r="X116" s="5">
        <v>62.845161290322579</v>
      </c>
      <c r="Y116" s="5">
        <v>61.251612903225805</v>
      </c>
      <c r="Z116" s="5">
        <v>59.958064516129035</v>
      </c>
      <c r="AA116" s="5">
        <v>58.958064516129035</v>
      </c>
      <c r="AB116" s="5">
        <v>57.032258064516128</v>
      </c>
    </row>
    <row r="117" spans="1:148">
      <c r="A117" s="2" t="s">
        <v>136</v>
      </c>
      <c r="B117" s="2" t="s">
        <v>80</v>
      </c>
      <c r="C117" s="2" t="s">
        <v>368</v>
      </c>
      <c r="D117" s="2" t="str">
        <f t="shared" si="1"/>
        <v>Alaska - Big Delta-Aug</v>
      </c>
      <c r="E117" s="5">
        <v>48.890322580645162</v>
      </c>
      <c r="F117" s="5">
        <v>48.316129032258061</v>
      </c>
      <c r="G117" s="5">
        <v>49.441935483870971</v>
      </c>
      <c r="H117" s="5">
        <v>48.764516129032259</v>
      </c>
      <c r="I117" s="5">
        <v>47.977419354838709</v>
      </c>
      <c r="J117" s="5">
        <v>47.345161290322579</v>
      </c>
      <c r="K117" s="5">
        <v>49.216129032258067</v>
      </c>
      <c r="L117" s="5">
        <v>51.096774193548384</v>
      </c>
      <c r="M117" s="5">
        <v>52.954838709677418</v>
      </c>
      <c r="N117" s="5">
        <v>55.064516129032256</v>
      </c>
      <c r="O117" s="5">
        <v>57.119354838709675</v>
      </c>
      <c r="P117" s="5">
        <v>59.229032258064514</v>
      </c>
      <c r="Q117" s="5">
        <v>60.4</v>
      </c>
      <c r="R117" s="5">
        <v>61.525806451612901</v>
      </c>
      <c r="S117" s="5">
        <v>62.7</v>
      </c>
      <c r="T117" s="5">
        <v>61.92258064516129</v>
      </c>
      <c r="U117" s="5">
        <v>61.20967741935484</v>
      </c>
      <c r="V117" s="5">
        <v>60.448387096774198</v>
      </c>
      <c r="W117" s="5">
        <v>58.87096774193548</v>
      </c>
      <c r="X117" s="5">
        <v>57.296774193548387</v>
      </c>
      <c r="Y117" s="5">
        <v>55.777419354838706</v>
      </c>
      <c r="Z117" s="5">
        <v>54.21290322580645</v>
      </c>
      <c r="AA117" s="5">
        <v>52.683870967741939</v>
      </c>
      <c r="AB117" s="5">
        <v>51.141935483870974</v>
      </c>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row>
    <row r="118" spans="1:148">
      <c r="A118" s="2" t="s">
        <v>136</v>
      </c>
      <c r="B118" s="2" t="s">
        <v>81</v>
      </c>
      <c r="C118" s="2" t="s">
        <v>369</v>
      </c>
      <c r="D118" s="2" t="str">
        <f t="shared" si="1"/>
        <v>Alaska - Big Delta-Sep</v>
      </c>
      <c r="E118" s="5">
        <v>39.536666666666662</v>
      </c>
      <c r="F118" s="5">
        <v>39.366666666666667</v>
      </c>
      <c r="G118" s="5">
        <v>38.586666666666666</v>
      </c>
      <c r="H118" s="5">
        <v>38.03</v>
      </c>
      <c r="I118" s="5">
        <v>37.44</v>
      </c>
      <c r="J118" s="5">
        <v>37.286666666666662</v>
      </c>
      <c r="K118" s="5">
        <v>37.840000000000003</v>
      </c>
      <c r="L118" s="5">
        <v>39.68</v>
      </c>
      <c r="M118" s="5">
        <v>42.18</v>
      </c>
      <c r="N118" s="5">
        <v>44.623333333333335</v>
      </c>
      <c r="O118" s="5">
        <v>46.873333333333335</v>
      </c>
      <c r="P118" s="5">
        <v>49.233333333333334</v>
      </c>
      <c r="Q118" s="5">
        <v>50.556666666666665</v>
      </c>
      <c r="R118" s="5">
        <v>51.71</v>
      </c>
      <c r="S118" s="5">
        <v>52.56333333333334</v>
      </c>
      <c r="T118" s="5">
        <v>52.21</v>
      </c>
      <c r="U118" s="5">
        <v>51.356666666666669</v>
      </c>
      <c r="V118" s="5">
        <v>50.11</v>
      </c>
      <c r="W118" s="5">
        <v>47.163333333333334</v>
      </c>
      <c r="X118" s="5">
        <v>44.91</v>
      </c>
      <c r="Y118" s="5">
        <v>42.93666666666666</v>
      </c>
      <c r="Z118" s="5">
        <v>41.976666666666667</v>
      </c>
      <c r="AA118" s="5">
        <v>40.773333333333333</v>
      </c>
      <c r="AB118" s="5">
        <v>39.646666666666668</v>
      </c>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row>
    <row r="119" spans="1:148">
      <c r="A119" s="2" t="s">
        <v>136</v>
      </c>
      <c r="B119" s="2" t="s">
        <v>82</v>
      </c>
      <c r="C119" s="2" t="s">
        <v>370</v>
      </c>
      <c r="D119" s="2" t="str">
        <f t="shared" si="1"/>
        <v>Alaska - Big Delta-Oct</v>
      </c>
      <c r="E119" s="5">
        <v>23.780645161290323</v>
      </c>
      <c r="F119" s="5">
        <v>24.35483870967742</v>
      </c>
      <c r="G119" s="5">
        <v>24.370967741935484</v>
      </c>
      <c r="H119" s="5">
        <v>24.074193548387097</v>
      </c>
      <c r="I119" s="5">
        <v>24.054838709677419</v>
      </c>
      <c r="J119" s="5">
        <v>24.051612903225806</v>
      </c>
      <c r="K119" s="5">
        <v>23.880645161290321</v>
      </c>
      <c r="L119" s="5">
        <v>23.738709677419354</v>
      </c>
      <c r="M119" s="5">
        <v>23.641935483870967</v>
      </c>
      <c r="N119" s="5">
        <v>25.138709677419353</v>
      </c>
      <c r="O119" s="5">
        <v>26.609677419354838</v>
      </c>
      <c r="P119" s="5">
        <v>28.1</v>
      </c>
      <c r="Q119" s="5">
        <v>28.735483870967741</v>
      </c>
      <c r="R119" s="5">
        <v>29.29032258064516</v>
      </c>
      <c r="S119" s="5">
        <v>29.919354838709676</v>
      </c>
      <c r="T119" s="5">
        <v>28.990322580645163</v>
      </c>
      <c r="U119" s="5">
        <v>28.087096774193551</v>
      </c>
      <c r="V119" s="5">
        <v>27.167741935483871</v>
      </c>
      <c r="W119" s="5">
        <v>26.554838709677419</v>
      </c>
      <c r="X119" s="5">
        <v>25.990322580645163</v>
      </c>
      <c r="Y119" s="5">
        <v>25.348387096774193</v>
      </c>
      <c r="Z119" s="5">
        <v>24.954838709677421</v>
      </c>
      <c r="AA119" s="5">
        <v>24.483870967741936</v>
      </c>
      <c r="AB119" s="5">
        <v>23.961290322580645</v>
      </c>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row>
    <row r="120" spans="1:148">
      <c r="A120" s="2" t="s">
        <v>136</v>
      </c>
      <c r="B120" s="2" t="s">
        <v>83</v>
      </c>
      <c r="C120" s="2" t="s">
        <v>371</v>
      </c>
      <c r="D120" s="2" t="str">
        <f t="shared" si="1"/>
        <v>Alaska - Big Delta-Nov</v>
      </c>
      <c r="E120" s="5">
        <v>6.3633333333333333</v>
      </c>
      <c r="F120" s="5">
        <v>6.2933333333333339</v>
      </c>
      <c r="G120" s="5">
        <v>6.2333333333333334</v>
      </c>
      <c r="H120" s="5">
        <v>6.3966666666666665</v>
      </c>
      <c r="I120" s="5">
        <v>6.51</v>
      </c>
      <c r="J120" s="5">
        <v>6.69</v>
      </c>
      <c r="K120" s="5">
        <v>6.48</v>
      </c>
      <c r="L120" s="5">
        <v>6.246666666666667</v>
      </c>
      <c r="M120" s="5">
        <v>6.01</v>
      </c>
      <c r="N120" s="5">
        <v>7.2066666666666661</v>
      </c>
      <c r="O120" s="5">
        <v>8.3933333333333344</v>
      </c>
      <c r="P120" s="5">
        <v>9.56</v>
      </c>
      <c r="Q120" s="5">
        <v>9.75</v>
      </c>
      <c r="R120" s="5">
        <v>9.8666666666666671</v>
      </c>
      <c r="S120" s="5">
        <v>10.063333333333333</v>
      </c>
      <c r="T120" s="5">
        <v>9.1233333333333331</v>
      </c>
      <c r="U120" s="5">
        <v>8.1933333333333334</v>
      </c>
      <c r="V120" s="5">
        <v>7.25</v>
      </c>
      <c r="W120" s="5">
        <v>6.833333333333333</v>
      </c>
      <c r="X120" s="5">
        <v>6.4333333333333336</v>
      </c>
      <c r="Y120" s="5">
        <v>6.0266666666666673</v>
      </c>
      <c r="Z120" s="5">
        <v>5.92</v>
      </c>
      <c r="AA120" s="5">
        <v>5.7833333333333332</v>
      </c>
      <c r="AB120" s="5">
        <v>5.6733333333333329</v>
      </c>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row>
    <row r="121" spans="1:148">
      <c r="A121" s="2" t="s">
        <v>136</v>
      </c>
      <c r="B121" s="2" t="s">
        <v>84</v>
      </c>
      <c r="C121" s="2" t="s">
        <v>372</v>
      </c>
      <c r="D121" s="2" t="str">
        <f t="shared" si="1"/>
        <v>Alaska - Big Delta-Dec</v>
      </c>
      <c r="E121" s="5">
        <v>10.358064516129033</v>
      </c>
      <c r="F121" s="5">
        <v>-1.4</v>
      </c>
      <c r="G121" s="5">
        <v>-1.3806451612903226</v>
      </c>
      <c r="H121" s="5">
        <v>-1.3741935483870968</v>
      </c>
      <c r="I121" s="5">
        <v>-7.225806451612903</v>
      </c>
      <c r="J121" s="5">
        <v>-7.1967741935483867</v>
      </c>
      <c r="K121" s="5">
        <v>-1.2354838709677418</v>
      </c>
      <c r="L121" s="5">
        <v>-1.532258064516129</v>
      </c>
      <c r="M121" s="5">
        <v>-1.7580645161290323</v>
      </c>
      <c r="N121" s="5">
        <v>-1.6870967741935483</v>
      </c>
      <c r="O121" s="5">
        <v>-1.3193548387096774</v>
      </c>
      <c r="P121" s="5">
        <v>-1.0193548387096774</v>
      </c>
      <c r="Q121" s="5">
        <v>-0.31935483870967746</v>
      </c>
      <c r="R121" s="5">
        <v>-0.11935483870967682</v>
      </c>
      <c r="S121" s="5">
        <v>-9.0322580645162118E-2</v>
      </c>
      <c r="T121" s="5">
        <v>-0.61290322580645162</v>
      </c>
      <c r="U121" s="5">
        <v>-0.73870967741935478</v>
      </c>
      <c r="V121" s="5">
        <v>-1.2193548387096773</v>
      </c>
      <c r="W121" s="5">
        <v>-1.5741935483870966</v>
      </c>
      <c r="X121" s="5">
        <v>-1.7225806451612902</v>
      </c>
      <c r="Y121" s="5">
        <v>-2.2483870967741937</v>
      </c>
      <c r="Z121" s="5">
        <v>3.6516129032258067</v>
      </c>
      <c r="AA121" s="5">
        <v>3.6451612903225805</v>
      </c>
      <c r="AB121" s="5">
        <v>9.5</v>
      </c>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row>
    <row r="122" spans="1:148">
      <c r="A122" s="2" t="s">
        <v>137</v>
      </c>
      <c r="B122" s="2" t="s">
        <v>73</v>
      </c>
      <c r="C122" s="2" t="s">
        <v>361</v>
      </c>
      <c r="D122" s="2" t="str">
        <f t="shared" si="1"/>
        <v>Alaska - Cold Bay-Jan</v>
      </c>
      <c r="E122" s="5">
        <v>31.36774193548387</v>
      </c>
      <c r="F122" s="5">
        <v>31.590322580645161</v>
      </c>
      <c r="G122" s="5">
        <v>31.72258064516129</v>
      </c>
      <c r="H122" s="5">
        <v>31.316129032258065</v>
      </c>
      <c r="I122" s="5">
        <v>31.154838709677417</v>
      </c>
      <c r="J122" s="5">
        <v>30.896774193548385</v>
      </c>
      <c r="K122" s="5">
        <v>30.796774193548387</v>
      </c>
      <c r="L122" s="5">
        <v>31.045161290322579</v>
      </c>
      <c r="M122" s="5">
        <v>30.519354838709678</v>
      </c>
      <c r="N122" s="5">
        <v>30.693548387096776</v>
      </c>
      <c r="O122" s="5">
        <v>31.087096774193551</v>
      </c>
      <c r="P122" s="5">
        <v>31.383870967741935</v>
      </c>
      <c r="Q122" s="5">
        <v>32.248387096774195</v>
      </c>
      <c r="R122" s="5">
        <v>32.78709677419355</v>
      </c>
      <c r="S122" s="5">
        <v>33.677419354838712</v>
      </c>
      <c r="T122" s="5">
        <v>33.254838709677422</v>
      </c>
      <c r="U122" s="5">
        <v>33.238709677419358</v>
      </c>
      <c r="V122" s="5">
        <v>33.170967741935485</v>
      </c>
      <c r="W122" s="5">
        <v>32.561290322580646</v>
      </c>
      <c r="X122" s="5">
        <v>31.829032258064519</v>
      </c>
      <c r="Y122" s="5">
        <v>31.816129032258065</v>
      </c>
      <c r="Z122" s="5">
        <v>31</v>
      </c>
      <c r="AA122" s="5">
        <v>31.416129032258063</v>
      </c>
      <c r="AB122" s="5">
        <v>31.393548387096775</v>
      </c>
    </row>
    <row r="123" spans="1:148">
      <c r="A123" s="2" t="s">
        <v>137</v>
      </c>
      <c r="B123" s="2" t="s">
        <v>74</v>
      </c>
      <c r="C123" s="2" t="s">
        <v>362</v>
      </c>
      <c r="D123" s="2" t="str">
        <f t="shared" si="1"/>
        <v>Alaska - Cold Bay-Feb</v>
      </c>
      <c r="E123" s="5">
        <v>27.932142857142857</v>
      </c>
      <c r="F123" s="5">
        <v>27.903571428571428</v>
      </c>
      <c r="G123" s="5">
        <v>27.889285714285712</v>
      </c>
      <c r="H123" s="5">
        <v>27.910714285714285</v>
      </c>
      <c r="I123" s="5">
        <v>27.942857142857143</v>
      </c>
      <c r="J123" s="5">
        <v>27.960714285714285</v>
      </c>
      <c r="K123" s="5">
        <v>27.892857142857142</v>
      </c>
      <c r="L123" s="5">
        <v>27.767857142857142</v>
      </c>
      <c r="M123" s="5">
        <v>27.675000000000001</v>
      </c>
      <c r="N123" s="5">
        <v>28.221428571428572</v>
      </c>
      <c r="O123" s="5">
        <v>28.792857142857144</v>
      </c>
      <c r="P123" s="5">
        <v>29.328571428571429</v>
      </c>
      <c r="Q123" s="5">
        <v>29.957142857142856</v>
      </c>
      <c r="R123" s="5">
        <v>30.532142857142855</v>
      </c>
      <c r="S123" s="5">
        <v>31.160714285714285</v>
      </c>
      <c r="T123" s="5">
        <v>30.675000000000001</v>
      </c>
      <c r="U123" s="5">
        <v>30.221428571428572</v>
      </c>
      <c r="V123" s="5">
        <v>29.714285714285715</v>
      </c>
      <c r="W123" s="5">
        <v>29.135714285714283</v>
      </c>
      <c r="X123" s="5">
        <v>28.553571428571427</v>
      </c>
      <c r="Y123" s="5">
        <v>27.985714285714288</v>
      </c>
      <c r="Z123" s="5">
        <v>28.014285714285712</v>
      </c>
      <c r="AA123" s="5">
        <v>28.042857142857144</v>
      </c>
      <c r="AB123" s="5">
        <v>28.078571428571429</v>
      </c>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row>
    <row r="124" spans="1:148">
      <c r="A124" s="2" t="s">
        <v>137</v>
      </c>
      <c r="B124" s="2" t="s">
        <v>75</v>
      </c>
      <c r="C124" s="2" t="s">
        <v>363</v>
      </c>
      <c r="D124" s="2" t="str">
        <f t="shared" si="1"/>
        <v>Alaska - Cold Bay-Mar</v>
      </c>
      <c r="E124" s="5">
        <v>29.038709677419355</v>
      </c>
      <c r="F124" s="5">
        <v>29.167741935483871</v>
      </c>
      <c r="G124" s="5">
        <v>29.329032258064519</v>
      </c>
      <c r="H124" s="5">
        <v>29.448387096774194</v>
      </c>
      <c r="I124" s="5">
        <v>29.409677419354839</v>
      </c>
      <c r="J124" s="5">
        <v>29.409677419354839</v>
      </c>
      <c r="K124" s="5">
        <v>29.36774193548387</v>
      </c>
      <c r="L124" s="5">
        <v>29.293548387096774</v>
      </c>
      <c r="M124" s="5">
        <v>29.235483870967741</v>
      </c>
      <c r="N124" s="5">
        <v>29.164516129032258</v>
      </c>
      <c r="O124" s="5">
        <v>29.945161290322581</v>
      </c>
      <c r="P124" s="5">
        <v>30.719354838709677</v>
      </c>
      <c r="Q124" s="5">
        <v>31.487096774193549</v>
      </c>
      <c r="R124" s="5">
        <v>32.003225806451617</v>
      </c>
      <c r="S124" s="5">
        <v>32.441935483870971</v>
      </c>
      <c r="T124" s="5">
        <v>32.964516129032255</v>
      </c>
      <c r="U124" s="5">
        <v>32.706451612903223</v>
      </c>
      <c r="V124" s="5">
        <v>32.487096774193546</v>
      </c>
      <c r="W124" s="5">
        <v>32.229032258064514</v>
      </c>
      <c r="X124" s="5">
        <v>31.29032258064516</v>
      </c>
      <c r="Y124" s="5">
        <v>30.358064516129033</v>
      </c>
      <c r="Z124" s="5">
        <v>29.416129032258063</v>
      </c>
      <c r="AA124" s="5">
        <v>29.280645161290323</v>
      </c>
      <c r="AB124" s="5">
        <v>29.158064516129031</v>
      </c>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row>
    <row r="125" spans="1:148">
      <c r="A125" s="2" t="s">
        <v>137</v>
      </c>
      <c r="B125" s="2" t="s">
        <v>76</v>
      </c>
      <c r="C125" s="2" t="s">
        <v>364</v>
      </c>
      <c r="D125" s="2" t="str">
        <f t="shared" si="1"/>
        <v>Alaska - Cold Bay-Apr</v>
      </c>
      <c r="E125" s="5">
        <v>32.923333333333332</v>
      </c>
      <c r="F125" s="5">
        <v>32.753333333333337</v>
      </c>
      <c r="G125" s="5">
        <v>32.36</v>
      </c>
      <c r="H125" s="5">
        <v>32.22</v>
      </c>
      <c r="I125" s="5">
        <v>32.216666666666669</v>
      </c>
      <c r="J125" s="5">
        <v>32.226666666666667</v>
      </c>
      <c r="K125" s="5">
        <v>32.146666666666668</v>
      </c>
      <c r="L125" s="5">
        <v>32.376666666666665</v>
      </c>
      <c r="M125" s="5">
        <v>33.233333333333334</v>
      </c>
      <c r="N125" s="5">
        <v>34.270000000000003</v>
      </c>
      <c r="O125" s="5">
        <v>34.863333333333337</v>
      </c>
      <c r="P125" s="5">
        <v>35.57</v>
      </c>
      <c r="Q125" s="5">
        <v>36.373333333333335</v>
      </c>
      <c r="R125" s="5">
        <v>36.61</v>
      </c>
      <c r="S125" s="5">
        <v>36.873333333333335</v>
      </c>
      <c r="T125" s="5">
        <v>36.666666666666664</v>
      </c>
      <c r="U125" s="5">
        <v>36.68333333333333</v>
      </c>
      <c r="V125" s="5">
        <v>36.163333333333334</v>
      </c>
      <c r="W125" s="5">
        <v>35.32</v>
      </c>
      <c r="X125" s="5">
        <v>34.56666666666667</v>
      </c>
      <c r="Y125" s="5">
        <v>34.046666666666667</v>
      </c>
      <c r="Z125" s="5">
        <v>33.413333333333334</v>
      </c>
      <c r="AA125" s="5">
        <v>33.4</v>
      </c>
      <c r="AB125" s="5">
        <v>33.203333333333333</v>
      </c>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row>
    <row r="126" spans="1:148">
      <c r="A126" s="2" t="s">
        <v>137</v>
      </c>
      <c r="B126" s="2" t="s">
        <v>77</v>
      </c>
      <c r="C126" s="2" t="s">
        <v>365</v>
      </c>
      <c r="D126" s="2" t="str">
        <f t="shared" si="1"/>
        <v>Alaska - Cold Bay-May</v>
      </c>
      <c r="E126" s="5">
        <v>37.664516129032258</v>
      </c>
      <c r="F126" s="5">
        <v>37.483870967741936</v>
      </c>
      <c r="G126" s="5">
        <v>37.193548387096776</v>
      </c>
      <c r="H126" s="5">
        <v>37.158064516129038</v>
      </c>
      <c r="I126" s="5">
        <v>37.012903225806454</v>
      </c>
      <c r="J126" s="5">
        <v>36.725806451612904</v>
      </c>
      <c r="K126" s="5">
        <v>37.232258064516131</v>
      </c>
      <c r="L126" s="5">
        <v>38.690322580645166</v>
      </c>
      <c r="M126" s="5">
        <v>39.667741935483875</v>
      </c>
      <c r="N126" s="5">
        <v>40.567741935483866</v>
      </c>
      <c r="O126" s="5">
        <v>41.254838709677422</v>
      </c>
      <c r="P126" s="5">
        <v>42.219354838709677</v>
      </c>
      <c r="Q126" s="5">
        <v>42.770967741935486</v>
      </c>
      <c r="R126" s="5">
        <v>43.12903225806452</v>
      </c>
      <c r="S126" s="5">
        <v>43.393548387096779</v>
      </c>
      <c r="T126" s="5">
        <v>43.116129032258058</v>
      </c>
      <c r="U126" s="5">
        <v>43.032258064516128</v>
      </c>
      <c r="V126" s="5">
        <v>42.08064516129032</v>
      </c>
      <c r="W126" s="5">
        <v>41.667741935483875</v>
      </c>
      <c r="X126" s="5">
        <v>40.777419354838706</v>
      </c>
      <c r="Y126" s="5">
        <v>40.1</v>
      </c>
      <c r="Z126" s="5">
        <v>38.716129032258067</v>
      </c>
      <c r="AA126" s="5">
        <v>38.306451612903224</v>
      </c>
      <c r="AB126" s="5">
        <v>37.822580645161288</v>
      </c>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row>
    <row r="127" spans="1:148">
      <c r="A127" s="2" t="s">
        <v>137</v>
      </c>
      <c r="B127" s="2" t="s">
        <v>78</v>
      </c>
      <c r="C127" s="2" t="s">
        <v>366</v>
      </c>
      <c r="D127" s="2" t="str">
        <f t="shared" si="1"/>
        <v>Alaska - Cold Bay-Jun</v>
      </c>
      <c r="E127" s="5">
        <v>43.046666666666667</v>
      </c>
      <c r="F127" s="5">
        <v>42.836666666666666</v>
      </c>
      <c r="G127" s="5">
        <v>42.773333333333333</v>
      </c>
      <c r="H127" s="5">
        <v>42.41</v>
      </c>
      <c r="I127" s="5">
        <v>42.24</v>
      </c>
      <c r="J127" s="5">
        <v>42.31</v>
      </c>
      <c r="K127" s="5">
        <v>42.896666666666668</v>
      </c>
      <c r="L127" s="5">
        <v>44.073333333333338</v>
      </c>
      <c r="M127" s="5">
        <v>44.773333333333333</v>
      </c>
      <c r="N127" s="5">
        <v>45.633333333333333</v>
      </c>
      <c r="O127" s="5">
        <v>46.32</v>
      </c>
      <c r="P127" s="5">
        <v>47.143333333333331</v>
      </c>
      <c r="Q127" s="5">
        <v>48.24666666666667</v>
      </c>
      <c r="R127" s="5">
        <v>48.63</v>
      </c>
      <c r="S127" s="5">
        <v>48.846666666666671</v>
      </c>
      <c r="T127" s="5">
        <v>48.893333333333331</v>
      </c>
      <c r="U127" s="5">
        <v>48.82</v>
      </c>
      <c r="V127" s="5">
        <v>48.33</v>
      </c>
      <c r="W127" s="5">
        <v>47.56</v>
      </c>
      <c r="X127" s="5">
        <v>46.526666666666664</v>
      </c>
      <c r="Y127" s="5">
        <v>45.866666666666667</v>
      </c>
      <c r="Z127" s="5">
        <v>44.843333333333334</v>
      </c>
      <c r="AA127" s="5">
        <v>44.14</v>
      </c>
      <c r="AB127" s="5">
        <v>43.743333333333332</v>
      </c>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row>
    <row r="128" spans="1:148">
      <c r="A128" s="2" t="s">
        <v>137</v>
      </c>
      <c r="B128" s="2" t="s">
        <v>79</v>
      </c>
      <c r="C128" s="2" t="s">
        <v>367</v>
      </c>
      <c r="D128" s="2" t="str">
        <f t="shared" si="1"/>
        <v>Alaska - Cold Bay-Jul</v>
      </c>
      <c r="E128" s="5">
        <v>49.445161290322581</v>
      </c>
      <c r="F128" s="5">
        <v>49.358064516129026</v>
      </c>
      <c r="G128" s="5">
        <v>47.58064516129032</v>
      </c>
      <c r="H128" s="5">
        <v>47.70645161290323</v>
      </c>
      <c r="I128" s="5">
        <v>47.235483870967741</v>
      </c>
      <c r="J128" s="5">
        <v>47.364516129032253</v>
      </c>
      <c r="K128" s="5">
        <v>47.938709677419354</v>
      </c>
      <c r="L128" s="5">
        <v>48.654838709677421</v>
      </c>
      <c r="M128" s="5">
        <v>49.677419354838712</v>
      </c>
      <c r="N128" s="5">
        <v>50.670967741935485</v>
      </c>
      <c r="O128" s="5">
        <v>51.41935483870968</v>
      </c>
      <c r="P128" s="5">
        <v>52.306451612903224</v>
      </c>
      <c r="Q128" s="5">
        <v>52.79354838709677</v>
      </c>
      <c r="R128" s="5">
        <v>53.270967741935486</v>
      </c>
      <c r="S128" s="5">
        <v>53.393548387096779</v>
      </c>
      <c r="T128" s="5">
        <v>53.37096774193548</v>
      </c>
      <c r="U128" s="5">
        <v>53.36774193548387</v>
      </c>
      <c r="V128" s="5">
        <v>52.78709677419355</v>
      </c>
      <c r="W128" s="5">
        <v>52.022580645161291</v>
      </c>
      <c r="X128" s="5">
        <v>51.20645161290323</v>
      </c>
      <c r="Y128" s="5">
        <v>50.406451612903226</v>
      </c>
      <c r="Z128" s="5">
        <v>49.222580645161294</v>
      </c>
      <c r="AA128" s="5">
        <v>48.538709677419355</v>
      </c>
      <c r="AB128" s="5">
        <v>48.203225806451613</v>
      </c>
    </row>
    <row r="129" spans="1:148">
      <c r="A129" s="2" t="s">
        <v>137</v>
      </c>
      <c r="B129" s="2" t="s">
        <v>80</v>
      </c>
      <c r="C129" s="2" t="s">
        <v>368</v>
      </c>
      <c r="D129" s="2" t="str">
        <f t="shared" si="1"/>
        <v>Alaska - Cold Bay-Aug</v>
      </c>
      <c r="E129" s="5">
        <v>47.151612903225811</v>
      </c>
      <c r="F129" s="5">
        <v>46.954838709677418</v>
      </c>
      <c r="G129" s="5">
        <v>48.377419354838715</v>
      </c>
      <c r="H129" s="5">
        <v>48.554838709677419</v>
      </c>
      <c r="I129" s="5">
        <v>48.277419354838706</v>
      </c>
      <c r="J129" s="5">
        <v>48.164516129032258</v>
      </c>
      <c r="K129" s="5">
        <v>48.377419354838715</v>
      </c>
      <c r="L129" s="5">
        <v>49.067741935483866</v>
      </c>
      <c r="M129" s="5">
        <v>49.9</v>
      </c>
      <c r="N129" s="5">
        <v>50.945161290322581</v>
      </c>
      <c r="O129" s="5">
        <v>51.335483870967742</v>
      </c>
      <c r="P129" s="5">
        <v>52.151612903225811</v>
      </c>
      <c r="Q129" s="5">
        <v>52.858064516129026</v>
      </c>
      <c r="R129" s="5">
        <v>53.20967741935484</v>
      </c>
      <c r="S129" s="5">
        <v>53.306451612903224</v>
      </c>
      <c r="T129" s="5">
        <v>53.435483870967744</v>
      </c>
      <c r="U129" s="5">
        <v>53.045161290322582</v>
      </c>
      <c r="V129" s="5">
        <v>52.635483870967747</v>
      </c>
      <c r="W129" s="5">
        <v>51.735483870967741</v>
      </c>
      <c r="X129" s="5">
        <v>50.829032258064515</v>
      </c>
      <c r="Y129" s="5">
        <v>50.151612903225811</v>
      </c>
      <c r="Z129" s="5">
        <v>49.429032258064517</v>
      </c>
      <c r="AA129" s="5">
        <v>48.935483870967744</v>
      </c>
      <c r="AB129" s="5">
        <v>48.812903225806451</v>
      </c>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row>
    <row r="130" spans="1:148">
      <c r="A130" s="2" t="s">
        <v>137</v>
      </c>
      <c r="B130" s="2" t="s">
        <v>81</v>
      </c>
      <c r="C130" s="2" t="s">
        <v>369</v>
      </c>
      <c r="D130" s="2" t="str">
        <f t="shared" si="1"/>
        <v>Alaska - Cold Bay-Sep</v>
      </c>
      <c r="E130" s="5">
        <v>47.06666666666667</v>
      </c>
      <c r="F130" s="5">
        <v>47.236666666666665</v>
      </c>
      <c r="G130" s="5">
        <v>46.976666666666667</v>
      </c>
      <c r="H130" s="5">
        <v>46.793333333333329</v>
      </c>
      <c r="I130" s="5">
        <v>46.59</v>
      </c>
      <c r="J130" s="5">
        <v>46.76</v>
      </c>
      <c r="K130" s="5">
        <v>46.623333333333335</v>
      </c>
      <c r="L130" s="5">
        <v>46.43333333333333</v>
      </c>
      <c r="M130" s="5">
        <v>46.633333333333333</v>
      </c>
      <c r="N130" s="5">
        <v>47.083333333333336</v>
      </c>
      <c r="O130" s="5">
        <v>48.573333333333338</v>
      </c>
      <c r="P130" s="5">
        <v>49.483333333333334</v>
      </c>
      <c r="Q130" s="5">
        <v>50.126666666666665</v>
      </c>
      <c r="R130" s="5">
        <v>50.573333333333338</v>
      </c>
      <c r="S130" s="5">
        <v>50.833333333333336</v>
      </c>
      <c r="T130" s="5">
        <v>50.88</v>
      </c>
      <c r="U130" s="5">
        <v>50.75</v>
      </c>
      <c r="V130" s="5">
        <v>50.323333333333338</v>
      </c>
      <c r="W130" s="5">
        <v>49.84</v>
      </c>
      <c r="X130" s="5">
        <v>49.273333333333333</v>
      </c>
      <c r="Y130" s="5">
        <v>48.28</v>
      </c>
      <c r="Z130" s="5">
        <v>47.74</v>
      </c>
      <c r="AA130" s="5">
        <v>47.193333333333335</v>
      </c>
      <c r="AB130" s="5">
        <v>46.9</v>
      </c>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row>
    <row r="131" spans="1:148">
      <c r="A131" s="2" t="s">
        <v>137</v>
      </c>
      <c r="B131" s="2" t="s">
        <v>82</v>
      </c>
      <c r="C131" s="2" t="s">
        <v>370</v>
      </c>
      <c r="D131" s="2" t="str">
        <f t="shared" ref="D131:D194" si="2">CONCATENATE(A131,"-",B131)</f>
        <v>Alaska - Cold Bay-Oct</v>
      </c>
      <c r="E131" s="5">
        <v>38.954838709677418</v>
      </c>
      <c r="F131" s="5">
        <v>38.977419354838709</v>
      </c>
      <c r="G131" s="5">
        <v>39.009677419354837</v>
      </c>
      <c r="H131" s="5">
        <v>38.883870967741942</v>
      </c>
      <c r="I131" s="5">
        <v>38.78709677419355</v>
      </c>
      <c r="J131" s="5">
        <v>38.654838709677421</v>
      </c>
      <c r="K131" s="5">
        <v>38.761290322580642</v>
      </c>
      <c r="L131" s="5">
        <v>38.964516129032262</v>
      </c>
      <c r="M131" s="5">
        <v>39.12903225806452</v>
      </c>
      <c r="N131" s="5">
        <v>40.200000000000003</v>
      </c>
      <c r="O131" s="5">
        <v>41.261290322580642</v>
      </c>
      <c r="P131" s="5">
        <v>42.335483870967742</v>
      </c>
      <c r="Q131" s="5">
        <v>42.596774193548384</v>
      </c>
      <c r="R131" s="5">
        <v>42.890322580645162</v>
      </c>
      <c r="S131" s="5">
        <v>43.167741935483875</v>
      </c>
      <c r="T131" s="5">
        <v>42.687096774193549</v>
      </c>
      <c r="U131" s="5">
        <v>42.258064516129032</v>
      </c>
      <c r="V131" s="5">
        <v>41.78709677419355</v>
      </c>
      <c r="W131" s="5">
        <v>41.122580645161285</v>
      </c>
      <c r="X131" s="5">
        <v>40.522580645161291</v>
      </c>
      <c r="Y131" s="5">
        <v>39.877419354838715</v>
      </c>
      <c r="Z131" s="5">
        <v>39.519354838709674</v>
      </c>
      <c r="AA131" s="5">
        <v>39.222580645161294</v>
      </c>
      <c r="AB131" s="5">
        <v>38.935483870967744</v>
      </c>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row>
    <row r="132" spans="1:148">
      <c r="A132" s="2" t="s">
        <v>137</v>
      </c>
      <c r="B132" s="2" t="s">
        <v>83</v>
      </c>
      <c r="C132" s="2" t="s">
        <v>371</v>
      </c>
      <c r="D132" s="2" t="str">
        <f t="shared" si="2"/>
        <v>Alaska - Cold Bay-Nov</v>
      </c>
      <c r="E132" s="5">
        <v>34.366666666666667</v>
      </c>
      <c r="F132" s="5">
        <v>34.68333333333333</v>
      </c>
      <c r="G132" s="5">
        <v>34.713333333333338</v>
      </c>
      <c r="H132" s="5">
        <v>34.606666666666669</v>
      </c>
      <c r="I132" s="5">
        <v>34.270000000000003</v>
      </c>
      <c r="J132" s="5">
        <v>33.713333333333331</v>
      </c>
      <c r="K132" s="5">
        <v>33.756666666666668</v>
      </c>
      <c r="L132" s="5">
        <v>33.556666666666665</v>
      </c>
      <c r="M132" s="5">
        <v>33.619999999999997</v>
      </c>
      <c r="N132" s="5">
        <v>33.633333333333333</v>
      </c>
      <c r="O132" s="5">
        <v>34.176666666666662</v>
      </c>
      <c r="P132" s="5">
        <v>35.033333333333331</v>
      </c>
      <c r="Q132" s="5">
        <v>35.826666666666668</v>
      </c>
      <c r="R132" s="5">
        <v>36.406666666666666</v>
      </c>
      <c r="S132" s="5">
        <v>36.173333333333332</v>
      </c>
      <c r="T132" s="5">
        <v>36.29</v>
      </c>
      <c r="U132" s="5">
        <v>35.406666666666666</v>
      </c>
      <c r="V132" s="5">
        <v>35</v>
      </c>
      <c r="W132" s="5">
        <v>34.483333333333334</v>
      </c>
      <c r="X132" s="5">
        <v>34.409999999999997</v>
      </c>
      <c r="Y132" s="5">
        <v>34.356666666666669</v>
      </c>
      <c r="Z132" s="5">
        <v>34.466666666666669</v>
      </c>
      <c r="AA132" s="5">
        <v>34.619999999999997</v>
      </c>
      <c r="AB132" s="5">
        <v>34.24666666666667</v>
      </c>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row>
    <row r="133" spans="1:148">
      <c r="A133" s="2" t="s">
        <v>137</v>
      </c>
      <c r="B133" s="2" t="s">
        <v>84</v>
      </c>
      <c r="C133" s="2" t="s">
        <v>372</v>
      </c>
      <c r="D133" s="2" t="str">
        <f t="shared" si="2"/>
        <v>Alaska - Cold Bay-Dec</v>
      </c>
      <c r="E133" s="5">
        <v>30.529032258064515</v>
      </c>
      <c r="F133" s="5">
        <v>30.335483870967742</v>
      </c>
      <c r="G133" s="5">
        <v>30.093548387096774</v>
      </c>
      <c r="H133" s="5">
        <v>29.903225806451612</v>
      </c>
      <c r="I133" s="5">
        <v>29.9</v>
      </c>
      <c r="J133" s="5">
        <v>29.877419354838711</v>
      </c>
      <c r="K133" s="5">
        <v>29.864516129032257</v>
      </c>
      <c r="L133" s="5">
        <v>30.083870967741937</v>
      </c>
      <c r="M133" s="5">
        <v>30.303225806451611</v>
      </c>
      <c r="N133" s="5">
        <v>30.525806451612901</v>
      </c>
      <c r="O133" s="5">
        <v>30.764516129032259</v>
      </c>
      <c r="P133" s="5">
        <v>30.993548387096773</v>
      </c>
      <c r="Q133" s="5">
        <v>31.225806451612904</v>
      </c>
      <c r="R133" s="5">
        <v>31.606451612903225</v>
      </c>
      <c r="S133" s="5">
        <v>31.967741935483872</v>
      </c>
      <c r="T133" s="5">
        <v>32.348387096774189</v>
      </c>
      <c r="U133" s="5">
        <v>31.912903225806449</v>
      </c>
      <c r="V133" s="5">
        <v>31.477419354838709</v>
      </c>
      <c r="W133" s="5">
        <v>31.041935483870965</v>
      </c>
      <c r="X133" s="5">
        <v>30.838709677419356</v>
      </c>
      <c r="Y133" s="5">
        <v>30.651612903225807</v>
      </c>
      <c r="Z133" s="5">
        <v>30.445161290322581</v>
      </c>
      <c r="AA133" s="5">
        <v>30.56451612903226</v>
      </c>
      <c r="AB133" s="5">
        <v>30.754838709677419</v>
      </c>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row>
    <row r="134" spans="1:148">
      <c r="A134" s="2" t="s">
        <v>138</v>
      </c>
      <c r="B134" s="2" t="s">
        <v>73</v>
      </c>
      <c r="C134" s="2" t="s">
        <v>361</v>
      </c>
      <c r="D134" s="2" t="str">
        <f t="shared" si="2"/>
        <v>Alaska - Fairbanks-Jan</v>
      </c>
      <c r="E134" s="5">
        <v>-10.554838709677419</v>
      </c>
      <c r="F134" s="5">
        <v>-9.7129032258064516</v>
      </c>
      <c r="G134" s="5">
        <v>-9.5870967741935473</v>
      </c>
      <c r="H134" s="5">
        <v>-9.8096774193548395</v>
      </c>
      <c r="I134" s="5">
        <v>-10.470967741935485</v>
      </c>
      <c r="J134" s="5">
        <v>-10.758064516129032</v>
      </c>
      <c r="K134" s="5">
        <v>-11.087096774193547</v>
      </c>
      <c r="L134" s="5">
        <v>-11.17741935483871</v>
      </c>
      <c r="M134" s="5">
        <v>-11.27741935483871</v>
      </c>
      <c r="N134" s="5">
        <v>-11.767741935483871</v>
      </c>
      <c r="O134" s="5">
        <v>-11.548387096774194</v>
      </c>
      <c r="P134" s="5">
        <v>-10.764516129032257</v>
      </c>
      <c r="Q134" s="5">
        <v>-9.4870967741935495</v>
      </c>
      <c r="R134" s="5">
        <v>-8.5096774193548388</v>
      </c>
      <c r="S134" s="5">
        <v>-7.7774193548387096</v>
      </c>
      <c r="T134" s="5">
        <v>-7.9774193548387098</v>
      </c>
      <c r="U134" s="5">
        <v>-7.9967741935483874</v>
      </c>
      <c r="V134" s="5">
        <v>-8.6225806451612907</v>
      </c>
      <c r="W134" s="5">
        <v>-8.8032258064516125</v>
      </c>
      <c r="X134" s="5">
        <v>-9.1387096774193548</v>
      </c>
      <c r="Y134" s="5">
        <v>-9.3516129032258064</v>
      </c>
      <c r="Z134" s="5">
        <v>-9.6193548387096772</v>
      </c>
      <c r="AA134" s="5">
        <v>-9.8677419354838705</v>
      </c>
      <c r="AB134" s="5">
        <v>-10.012903225806451</v>
      </c>
    </row>
    <row r="135" spans="1:148">
      <c r="A135" s="2" t="s">
        <v>138</v>
      </c>
      <c r="B135" s="2" t="s">
        <v>74</v>
      </c>
      <c r="C135" s="2" t="s">
        <v>362</v>
      </c>
      <c r="D135" s="2" t="str">
        <f t="shared" si="2"/>
        <v>Alaska - Fairbanks-Feb</v>
      </c>
      <c r="E135" s="5">
        <v>-11.146428571428572</v>
      </c>
      <c r="F135" s="5">
        <v>-11.535714285714286</v>
      </c>
      <c r="G135" s="5">
        <v>-11.885714285714286</v>
      </c>
      <c r="H135" s="5">
        <v>-12.482142857142858</v>
      </c>
      <c r="I135" s="5">
        <v>-13.021428571428572</v>
      </c>
      <c r="J135" s="5">
        <v>-13.632142857142856</v>
      </c>
      <c r="K135" s="5">
        <v>-13.232142857142858</v>
      </c>
      <c r="L135" s="5">
        <v>-12.767857142857142</v>
      </c>
      <c r="M135" s="5">
        <v>-12.303571428571429</v>
      </c>
      <c r="N135" s="5">
        <v>-9.6999999999999993</v>
      </c>
      <c r="O135" s="5">
        <v>-7.1749999999999998</v>
      </c>
      <c r="P135" s="5">
        <v>-4.5964285714285706</v>
      </c>
      <c r="Q135" s="5">
        <v>-2.4035714285714285</v>
      </c>
      <c r="R135" s="5">
        <v>-0.22857142857142826</v>
      </c>
      <c r="S135" s="5">
        <v>1.9571428571428571</v>
      </c>
      <c r="T135" s="5">
        <v>0.71785714285714286</v>
      </c>
      <c r="U135" s="5">
        <v>-0.5285714285714308</v>
      </c>
      <c r="V135" s="5">
        <v>-1.7571428571428596</v>
      </c>
      <c r="W135" s="5">
        <v>-3.6571428571428575</v>
      </c>
      <c r="X135" s="5">
        <v>-5.4464285714285712</v>
      </c>
      <c r="Y135" s="5">
        <v>-7.2142857142857144</v>
      </c>
      <c r="Z135" s="5">
        <v>-8.2142857142857135</v>
      </c>
      <c r="AA135" s="5">
        <v>-9.1999999999999993</v>
      </c>
      <c r="AB135" s="5">
        <v>-10.15</v>
      </c>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row>
    <row r="136" spans="1:148">
      <c r="A136" s="2" t="s">
        <v>138</v>
      </c>
      <c r="B136" s="2" t="s">
        <v>75</v>
      </c>
      <c r="C136" s="2" t="s">
        <v>363</v>
      </c>
      <c r="D136" s="2" t="str">
        <f t="shared" si="2"/>
        <v>Alaska - Fairbanks-Mar</v>
      </c>
      <c r="E136" s="5">
        <v>3.5806451612903225</v>
      </c>
      <c r="F136" s="5">
        <v>3.0225806451612902</v>
      </c>
      <c r="G136" s="5">
        <v>1.9419354838709679</v>
      </c>
      <c r="H136" s="5">
        <v>1.3161290322580643</v>
      </c>
      <c r="I136" s="5">
        <v>0.84516129032258058</v>
      </c>
      <c r="J136" s="5">
        <v>0.49677419354838709</v>
      </c>
      <c r="K136" s="5">
        <v>0.44516129032258067</v>
      </c>
      <c r="L136" s="5">
        <v>0.82258064516129037</v>
      </c>
      <c r="M136" s="5">
        <v>3.1258064516129034</v>
      </c>
      <c r="N136" s="5">
        <v>7.661290322580645</v>
      </c>
      <c r="O136" s="5">
        <v>11.403225806451612</v>
      </c>
      <c r="P136" s="5">
        <v>14.251612903225807</v>
      </c>
      <c r="Q136" s="5">
        <v>16.274193548387096</v>
      </c>
      <c r="R136" s="5">
        <v>18.009677419354837</v>
      </c>
      <c r="S136" s="5">
        <v>18.651612903225807</v>
      </c>
      <c r="T136" s="5">
        <v>18.487096774193549</v>
      </c>
      <c r="U136" s="5">
        <v>17.996774193548386</v>
      </c>
      <c r="V136" s="5">
        <v>17.096774193548388</v>
      </c>
      <c r="W136" s="5">
        <v>15.619354838709677</v>
      </c>
      <c r="X136" s="5">
        <v>12.561290322580644</v>
      </c>
      <c r="Y136" s="5">
        <v>10.287096774193548</v>
      </c>
      <c r="Z136" s="5">
        <v>8.1161290322580637</v>
      </c>
      <c r="AA136" s="5">
        <v>6.6838709677419352</v>
      </c>
      <c r="AB136" s="5">
        <v>5.0677419354838706</v>
      </c>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row>
    <row r="137" spans="1:148">
      <c r="A137" s="2" t="s">
        <v>138</v>
      </c>
      <c r="B137" s="2" t="s">
        <v>76</v>
      </c>
      <c r="C137" s="2" t="s">
        <v>364</v>
      </c>
      <c r="D137" s="2" t="str">
        <f t="shared" si="2"/>
        <v>Alaska - Fairbanks-Apr</v>
      </c>
      <c r="E137" s="5">
        <v>24.433333333333334</v>
      </c>
      <c r="F137" s="5">
        <v>23.556666666666668</v>
      </c>
      <c r="G137" s="5">
        <v>22.6</v>
      </c>
      <c r="H137" s="5">
        <v>21.616666666666667</v>
      </c>
      <c r="I137" s="5">
        <v>20.696666666666665</v>
      </c>
      <c r="J137" s="5">
        <v>19.690000000000001</v>
      </c>
      <c r="K137" s="5">
        <v>21.266666666666666</v>
      </c>
      <c r="L137" s="5">
        <v>22.896666666666665</v>
      </c>
      <c r="M137" s="5">
        <v>24.53</v>
      </c>
      <c r="N137" s="5">
        <v>26.466666666666665</v>
      </c>
      <c r="O137" s="5">
        <v>28.373333333333335</v>
      </c>
      <c r="P137" s="5">
        <v>30.31</v>
      </c>
      <c r="Q137" s="5">
        <v>31.59</v>
      </c>
      <c r="R137" s="5">
        <v>32.799999999999997</v>
      </c>
      <c r="S137" s="5">
        <v>34.083333333333336</v>
      </c>
      <c r="T137" s="5">
        <v>34.236666666666665</v>
      </c>
      <c r="U137" s="5">
        <v>34.409999999999997</v>
      </c>
      <c r="V137" s="5">
        <v>34.57</v>
      </c>
      <c r="W137" s="5">
        <v>32.926666666666662</v>
      </c>
      <c r="X137" s="5">
        <v>31.34333333333333</v>
      </c>
      <c r="Y137" s="5">
        <v>29.743333333333332</v>
      </c>
      <c r="Z137" s="5">
        <v>28.44</v>
      </c>
      <c r="AA137" s="5">
        <v>27.216666666666665</v>
      </c>
      <c r="AB137" s="5">
        <v>25.94</v>
      </c>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row>
    <row r="138" spans="1:148">
      <c r="A138" s="2" t="s">
        <v>138</v>
      </c>
      <c r="B138" s="2" t="s">
        <v>77</v>
      </c>
      <c r="C138" s="2" t="s">
        <v>365</v>
      </c>
      <c r="D138" s="2" t="str">
        <f t="shared" si="2"/>
        <v>Alaska - Fairbanks-May</v>
      </c>
      <c r="E138" s="5">
        <v>42.254838709677422</v>
      </c>
      <c r="F138" s="5">
        <v>40.983870967741936</v>
      </c>
      <c r="G138" s="5">
        <v>39.78709677419355</v>
      </c>
      <c r="H138" s="5">
        <v>38.62903225806452</v>
      </c>
      <c r="I138" s="5">
        <v>38.051612903225802</v>
      </c>
      <c r="J138" s="5">
        <v>39.587096774193547</v>
      </c>
      <c r="K138" s="5">
        <v>41.79354838709677</v>
      </c>
      <c r="L138" s="5">
        <v>44.587096774193547</v>
      </c>
      <c r="M138" s="5">
        <v>47.258064516129032</v>
      </c>
      <c r="N138" s="5">
        <v>50.380645161290325</v>
      </c>
      <c r="O138" s="5">
        <v>52.354838709677416</v>
      </c>
      <c r="P138" s="5">
        <v>53.677419354838712</v>
      </c>
      <c r="Q138" s="5">
        <v>54.770967741935486</v>
      </c>
      <c r="R138" s="5">
        <v>55.435483870967744</v>
      </c>
      <c r="S138" s="5">
        <v>55.651612903225811</v>
      </c>
      <c r="T138" s="5">
        <v>55.5</v>
      </c>
      <c r="U138" s="5">
        <v>56.070967741935483</v>
      </c>
      <c r="V138" s="5">
        <v>54.877419354838715</v>
      </c>
      <c r="W138" s="5">
        <v>54.08064516129032</v>
      </c>
      <c r="X138" s="5">
        <v>53.012903225806454</v>
      </c>
      <c r="Y138" s="5">
        <v>51.4</v>
      </c>
      <c r="Z138" s="5">
        <v>49.193548387096776</v>
      </c>
      <c r="AA138" s="5">
        <v>46.941935483870971</v>
      </c>
      <c r="AB138" s="5">
        <v>44.906451612903226</v>
      </c>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row>
    <row r="139" spans="1:148">
      <c r="A139" s="2" t="s">
        <v>138</v>
      </c>
      <c r="B139" s="2" t="s">
        <v>78</v>
      </c>
      <c r="C139" s="2" t="s">
        <v>366</v>
      </c>
      <c r="D139" s="2" t="str">
        <f t="shared" si="2"/>
        <v>Alaska - Fairbanks-Jun</v>
      </c>
      <c r="E139" s="5">
        <v>54.203333333333333</v>
      </c>
      <c r="F139" s="5">
        <v>52.53</v>
      </c>
      <c r="G139" s="5">
        <v>51.293333333333329</v>
      </c>
      <c r="H139" s="5">
        <v>50.14</v>
      </c>
      <c r="I139" s="5">
        <v>50.096666666666671</v>
      </c>
      <c r="J139" s="5">
        <v>51.323333333333338</v>
      </c>
      <c r="K139" s="5">
        <v>53.19</v>
      </c>
      <c r="L139" s="5">
        <v>55.323333333333338</v>
      </c>
      <c r="M139" s="5">
        <v>57.483333333333334</v>
      </c>
      <c r="N139" s="5">
        <v>59.966666666666669</v>
      </c>
      <c r="O139" s="5">
        <v>62.043333333333329</v>
      </c>
      <c r="P139" s="5">
        <v>63.49</v>
      </c>
      <c r="Q139" s="5">
        <v>65.096666666666664</v>
      </c>
      <c r="R139" s="5">
        <v>65.53</v>
      </c>
      <c r="S139" s="5">
        <v>65.400000000000006</v>
      </c>
      <c r="T139" s="5">
        <v>65.536666666666662</v>
      </c>
      <c r="U139" s="5">
        <v>65.446666666666673</v>
      </c>
      <c r="V139" s="5">
        <v>64.993333333333325</v>
      </c>
      <c r="W139" s="5">
        <v>64.48</v>
      </c>
      <c r="X139" s="5">
        <v>63.25</v>
      </c>
      <c r="Y139" s="5">
        <v>62.24</v>
      </c>
      <c r="Z139" s="5">
        <v>60.56333333333334</v>
      </c>
      <c r="AA139" s="5">
        <v>58.073333333333338</v>
      </c>
      <c r="AB139" s="5">
        <v>55.743333333333332</v>
      </c>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row>
    <row r="140" spans="1:148">
      <c r="A140" s="2" t="s">
        <v>138</v>
      </c>
      <c r="B140" s="2" t="s">
        <v>79</v>
      </c>
      <c r="C140" s="2" t="s">
        <v>367</v>
      </c>
      <c r="D140" s="2" t="str">
        <f t="shared" si="2"/>
        <v>Alaska - Fairbanks-Jul</v>
      </c>
      <c r="E140" s="5">
        <v>59.616129032258058</v>
      </c>
      <c r="F140" s="5">
        <v>57.845161290322579</v>
      </c>
      <c r="G140" s="5">
        <v>54.596774193548384</v>
      </c>
      <c r="H140" s="5">
        <v>53.07741935483871</v>
      </c>
      <c r="I140" s="5">
        <v>52.474193548387099</v>
      </c>
      <c r="J140" s="5">
        <v>53.016129032258064</v>
      </c>
      <c r="K140" s="5">
        <v>54.432258064516134</v>
      </c>
      <c r="L140" s="5">
        <v>56.825806451612898</v>
      </c>
      <c r="M140" s="5">
        <v>59.693548387096776</v>
      </c>
      <c r="N140" s="5">
        <v>62.090322580645157</v>
      </c>
      <c r="O140" s="5">
        <v>64.187096774193549</v>
      </c>
      <c r="P140" s="5">
        <v>66.370967741935488</v>
      </c>
      <c r="Q140" s="5">
        <v>67.680645161290315</v>
      </c>
      <c r="R140" s="5">
        <v>68.632258064516122</v>
      </c>
      <c r="S140" s="5">
        <v>69.296774193548387</v>
      </c>
      <c r="T140" s="5">
        <v>69.987096774193546</v>
      </c>
      <c r="U140" s="5">
        <v>70.170967741935485</v>
      </c>
      <c r="V140" s="5">
        <v>69.864516129032268</v>
      </c>
      <c r="W140" s="5">
        <v>69.390322580645162</v>
      </c>
      <c r="X140" s="5">
        <v>68.08387096774193</v>
      </c>
      <c r="Y140" s="5">
        <v>66.606451612903228</v>
      </c>
      <c r="Z140" s="5">
        <v>64.132258064516122</v>
      </c>
      <c r="AA140" s="5">
        <v>61.606451612903221</v>
      </c>
      <c r="AB140" s="5">
        <v>59.506451612903227</v>
      </c>
    </row>
    <row r="141" spans="1:148">
      <c r="A141" s="2" t="s">
        <v>138</v>
      </c>
      <c r="B141" s="2" t="s">
        <v>80</v>
      </c>
      <c r="C141" s="2" t="s">
        <v>368</v>
      </c>
      <c r="D141" s="2" t="str">
        <f t="shared" si="2"/>
        <v>Alaska - Fairbanks-Aug</v>
      </c>
      <c r="E141" s="5">
        <v>49.738709677419358</v>
      </c>
      <c r="F141" s="5">
        <v>48.483870967741936</v>
      </c>
      <c r="G141" s="5">
        <v>49.661290322580648</v>
      </c>
      <c r="H141" s="5">
        <v>48.532258064516128</v>
      </c>
      <c r="I141" s="5">
        <v>47.909677419354843</v>
      </c>
      <c r="J141" s="5">
        <v>48.103225806451611</v>
      </c>
      <c r="K141" s="5">
        <v>49.245161290322578</v>
      </c>
      <c r="L141" s="5">
        <v>50.774193548387096</v>
      </c>
      <c r="M141" s="5">
        <v>52.551612903225802</v>
      </c>
      <c r="N141" s="5">
        <v>54.57741935483871</v>
      </c>
      <c r="O141" s="5">
        <v>56.909677419354843</v>
      </c>
      <c r="P141" s="5">
        <v>59.270967741935486</v>
      </c>
      <c r="Q141" s="5">
        <v>61.193548387096776</v>
      </c>
      <c r="R141" s="5">
        <v>62.612903225806448</v>
      </c>
      <c r="S141" s="5">
        <v>63.687096774193549</v>
      </c>
      <c r="T141" s="5">
        <v>64.08387096774193</v>
      </c>
      <c r="U141" s="5">
        <v>63.993548387096773</v>
      </c>
      <c r="V141" s="5">
        <v>63.816129032258061</v>
      </c>
      <c r="W141" s="5">
        <v>62.896774193548389</v>
      </c>
      <c r="X141" s="5">
        <v>61.016129032258064</v>
      </c>
      <c r="Y141" s="5">
        <v>58.783870967741933</v>
      </c>
      <c r="Z141" s="5">
        <v>56.29032258064516</v>
      </c>
      <c r="AA141" s="5">
        <v>54.29032258064516</v>
      </c>
      <c r="AB141" s="5">
        <v>52.612903225806448</v>
      </c>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row>
    <row r="142" spans="1:148">
      <c r="A142" s="2" t="s">
        <v>138</v>
      </c>
      <c r="B142" s="2" t="s">
        <v>81</v>
      </c>
      <c r="C142" s="2" t="s">
        <v>369</v>
      </c>
      <c r="D142" s="2" t="str">
        <f t="shared" si="2"/>
        <v>Alaska - Fairbanks-Sep</v>
      </c>
      <c r="E142" s="5">
        <v>40.61</v>
      </c>
      <c r="F142" s="5">
        <v>39.553333333333327</v>
      </c>
      <c r="G142" s="5">
        <v>38.946666666666673</v>
      </c>
      <c r="H142" s="5">
        <v>38.033333333333331</v>
      </c>
      <c r="I142" s="5">
        <v>37.763333333333335</v>
      </c>
      <c r="J142" s="5">
        <v>37.446666666666673</v>
      </c>
      <c r="K142" s="5">
        <v>37.376666666666665</v>
      </c>
      <c r="L142" s="5">
        <v>38.943333333333335</v>
      </c>
      <c r="M142" s="5">
        <v>40.68333333333333</v>
      </c>
      <c r="N142" s="5">
        <v>42.913333333333334</v>
      </c>
      <c r="O142" s="5">
        <v>45.526666666666664</v>
      </c>
      <c r="P142" s="5">
        <v>47.863333333333337</v>
      </c>
      <c r="Q142" s="5">
        <v>49.43333333333333</v>
      </c>
      <c r="R142" s="5">
        <v>50.646666666666668</v>
      </c>
      <c r="S142" s="5">
        <v>51.483333333333334</v>
      </c>
      <c r="T142" s="5">
        <v>52.13</v>
      </c>
      <c r="U142" s="5">
        <v>51.843333333333334</v>
      </c>
      <c r="V142" s="5">
        <v>50.833333333333336</v>
      </c>
      <c r="W142" s="5">
        <v>48.7</v>
      </c>
      <c r="X142" s="5">
        <v>46.196666666666673</v>
      </c>
      <c r="Y142" s="5">
        <v>44.866666666666667</v>
      </c>
      <c r="Z142" s="5">
        <v>43.466666666666669</v>
      </c>
      <c r="AA142" s="5">
        <v>42.263333333333335</v>
      </c>
      <c r="AB142" s="5">
        <v>40.94</v>
      </c>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row>
    <row r="143" spans="1:148">
      <c r="A143" s="2" t="s">
        <v>138</v>
      </c>
      <c r="B143" s="2" t="s">
        <v>82</v>
      </c>
      <c r="C143" s="2" t="s">
        <v>370</v>
      </c>
      <c r="D143" s="2" t="str">
        <f t="shared" si="2"/>
        <v>Alaska - Fairbanks-Oct</v>
      </c>
      <c r="E143" s="5">
        <v>24.874193548387098</v>
      </c>
      <c r="F143" s="5">
        <v>24.325806451612905</v>
      </c>
      <c r="G143" s="5">
        <v>24.167741935483871</v>
      </c>
      <c r="H143" s="5">
        <v>23.961290322580645</v>
      </c>
      <c r="I143" s="5">
        <v>23.42258064516129</v>
      </c>
      <c r="J143" s="5">
        <v>23.229032258064517</v>
      </c>
      <c r="K143" s="5">
        <v>23.225806451612904</v>
      </c>
      <c r="L143" s="5">
        <v>23.509677419354837</v>
      </c>
      <c r="M143" s="5">
        <v>23.703225806451613</v>
      </c>
      <c r="N143" s="5">
        <v>25.332258064516129</v>
      </c>
      <c r="O143" s="5">
        <v>27.070967741935487</v>
      </c>
      <c r="P143" s="5">
        <v>29.003225806451614</v>
      </c>
      <c r="Q143" s="5">
        <v>30.677419354838708</v>
      </c>
      <c r="R143" s="5">
        <v>31.4</v>
      </c>
      <c r="S143" s="5">
        <v>31.793548387096774</v>
      </c>
      <c r="T143" s="5">
        <v>31.409677419354839</v>
      </c>
      <c r="U143" s="5">
        <v>30.112903225806452</v>
      </c>
      <c r="V143" s="5">
        <v>28.748387096774195</v>
      </c>
      <c r="W143" s="5">
        <v>27.503225806451614</v>
      </c>
      <c r="X143" s="5">
        <v>26.116129032258065</v>
      </c>
      <c r="Y143" s="5">
        <v>25.503225806451614</v>
      </c>
      <c r="Z143" s="5">
        <v>25.112903225806452</v>
      </c>
      <c r="AA143" s="5">
        <v>24.474193548387099</v>
      </c>
      <c r="AB143" s="5">
        <v>24.258064516129032</v>
      </c>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row>
    <row r="144" spans="1:148">
      <c r="A144" s="2" t="s">
        <v>138</v>
      </c>
      <c r="B144" s="2" t="s">
        <v>83</v>
      </c>
      <c r="C144" s="2" t="s">
        <v>371</v>
      </c>
      <c r="D144" s="2" t="str">
        <f t="shared" si="2"/>
        <v>Alaska - Fairbanks-Nov</v>
      </c>
      <c r="E144" s="5">
        <v>3.03</v>
      </c>
      <c r="F144" s="5">
        <v>2.78</v>
      </c>
      <c r="G144" s="5">
        <v>2.5166666666666666</v>
      </c>
      <c r="H144" s="5">
        <v>1.9633333333333334</v>
      </c>
      <c r="I144" s="5">
        <v>1.38</v>
      </c>
      <c r="J144" s="5">
        <v>0.81666666666666665</v>
      </c>
      <c r="K144" s="5">
        <v>0.71</v>
      </c>
      <c r="L144" s="5">
        <v>0.66333333333333333</v>
      </c>
      <c r="M144" s="5">
        <v>0.63666666666666671</v>
      </c>
      <c r="N144" s="5">
        <v>2.0966666666666667</v>
      </c>
      <c r="O144" s="5">
        <v>3.55</v>
      </c>
      <c r="P144" s="5">
        <v>5.0266666666666673</v>
      </c>
      <c r="Q144" s="5">
        <v>6.3033333333333328</v>
      </c>
      <c r="R144" s="5">
        <v>7.5733333333333333</v>
      </c>
      <c r="S144" s="5">
        <v>8.8566666666666656</v>
      </c>
      <c r="T144" s="5">
        <v>7.63</v>
      </c>
      <c r="U144" s="5">
        <v>6.3933333333333335</v>
      </c>
      <c r="V144" s="5">
        <v>5.166666666666667</v>
      </c>
      <c r="W144" s="5">
        <v>4.82</v>
      </c>
      <c r="X144" s="5">
        <v>4.4800000000000004</v>
      </c>
      <c r="Y144" s="5">
        <v>4.1533333333333333</v>
      </c>
      <c r="Z144" s="5">
        <v>3.8066666666666666</v>
      </c>
      <c r="AA144" s="5">
        <v>3.4933333333333332</v>
      </c>
      <c r="AB144" s="5">
        <v>3.1666666666666665</v>
      </c>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row>
    <row r="145" spans="1:148">
      <c r="A145" s="2" t="s">
        <v>138</v>
      </c>
      <c r="B145" s="2" t="s">
        <v>84</v>
      </c>
      <c r="C145" s="2" t="s">
        <v>372</v>
      </c>
      <c r="D145" s="2" t="str">
        <f t="shared" si="2"/>
        <v>Alaska - Fairbanks-Dec</v>
      </c>
      <c r="E145" s="5">
        <v>-4.2129032258064516</v>
      </c>
      <c r="F145" s="5">
        <v>-4.1193548387096772</v>
      </c>
      <c r="G145" s="5">
        <v>-4.3096774193548386</v>
      </c>
      <c r="H145" s="5">
        <v>-4.370967741935484</v>
      </c>
      <c r="I145" s="5">
        <v>-3.9161290322580649</v>
      </c>
      <c r="J145" s="5">
        <v>-3.9451612903225803</v>
      </c>
      <c r="K145" s="5">
        <v>-4.0225806451612902</v>
      </c>
      <c r="L145" s="5">
        <v>-4.1064516129032258</v>
      </c>
      <c r="M145" s="5">
        <v>-4.193548387096774</v>
      </c>
      <c r="N145" s="5">
        <v>-4.3258064516129027</v>
      </c>
      <c r="O145" s="5">
        <v>-4.0354838709677416</v>
      </c>
      <c r="P145" s="5">
        <v>-3.8354838709677419</v>
      </c>
      <c r="Q145" s="5">
        <v>-3.3483870967741933</v>
      </c>
      <c r="R145" s="5">
        <v>-2.5806451612903225</v>
      </c>
      <c r="S145" s="5">
        <v>-2.4322580645161294</v>
      </c>
      <c r="T145" s="5">
        <v>-3.1032258064516132</v>
      </c>
      <c r="U145" s="5">
        <v>-3.6709677419354838</v>
      </c>
      <c r="V145" s="5">
        <v>-4.1354838709677413</v>
      </c>
      <c r="W145" s="5">
        <v>-3.8225806451612905</v>
      </c>
      <c r="X145" s="5">
        <v>-4.2935483870967737</v>
      </c>
      <c r="Y145" s="5">
        <v>-4.9451612903225808</v>
      </c>
      <c r="Z145" s="5">
        <v>-4.7774193548387096</v>
      </c>
      <c r="AA145" s="5">
        <v>-4.4612903225806457</v>
      </c>
      <c r="AB145" s="5">
        <v>-4.5903225806451617</v>
      </c>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row>
    <row r="146" spans="1:148">
      <c r="A146" s="2" t="s">
        <v>139</v>
      </c>
      <c r="B146" s="2" t="s">
        <v>73</v>
      </c>
      <c r="C146" s="2" t="s">
        <v>361</v>
      </c>
      <c r="D146" s="2" t="str">
        <f t="shared" si="2"/>
        <v>Alaska - Gulkana-Jan</v>
      </c>
      <c r="E146" s="5">
        <v>-2.1806451612903226</v>
      </c>
      <c r="F146" s="5">
        <v>-1.8741935483870968</v>
      </c>
      <c r="G146" s="5">
        <v>-2.2000000000000002</v>
      </c>
      <c r="H146" s="5">
        <v>-2.4516129032258065</v>
      </c>
      <c r="I146" s="5">
        <v>-2.1322580645161286</v>
      </c>
      <c r="J146" s="5">
        <v>-2.403225806451613</v>
      </c>
      <c r="K146" s="5">
        <v>-1.6032258064516129</v>
      </c>
      <c r="L146" s="5">
        <v>-2.403225806451613</v>
      </c>
      <c r="M146" s="5">
        <v>-2.6387096774193548</v>
      </c>
      <c r="N146" s="5">
        <v>-2.6483870967741932</v>
      </c>
      <c r="O146" s="5">
        <v>-1.9161290322580644</v>
      </c>
      <c r="P146" s="5">
        <v>1.2419354838709677</v>
      </c>
      <c r="Q146" s="5">
        <v>3.4903225806451612</v>
      </c>
      <c r="R146" s="5">
        <v>4.7709677419354843</v>
      </c>
      <c r="S146" s="5">
        <v>4.9967741935483874</v>
      </c>
      <c r="T146" s="5">
        <v>3.6806451612903226</v>
      </c>
      <c r="U146" s="5">
        <v>1.7774193548387098</v>
      </c>
      <c r="V146" s="5">
        <v>0.33548387096774196</v>
      </c>
      <c r="W146" s="5">
        <v>8.0645161290322814E-2</v>
      </c>
      <c r="X146" s="5">
        <v>-0.46451612903225808</v>
      </c>
      <c r="Y146" s="5">
        <v>-1.4</v>
      </c>
      <c r="Z146" s="5">
        <v>-1.5451612903225806</v>
      </c>
      <c r="AA146" s="5">
        <v>-1.9806451612903226</v>
      </c>
      <c r="AB146" s="5">
        <v>-2.3935483870967742</v>
      </c>
    </row>
    <row r="147" spans="1:148">
      <c r="A147" s="2" t="s">
        <v>139</v>
      </c>
      <c r="B147" s="2" t="s">
        <v>74</v>
      </c>
      <c r="C147" s="2" t="s">
        <v>362</v>
      </c>
      <c r="D147" s="2" t="str">
        <f t="shared" si="2"/>
        <v>Alaska - Gulkana-Feb</v>
      </c>
      <c r="E147" s="5">
        <v>9.2857142857143513E-2</v>
      </c>
      <c r="F147" s="5">
        <v>-0.92142857142857149</v>
      </c>
      <c r="G147" s="5">
        <v>-1.3785714285714286</v>
      </c>
      <c r="H147" s="5">
        <v>-1.3714285714285714</v>
      </c>
      <c r="I147" s="5">
        <v>-1.5214285714285716</v>
      </c>
      <c r="J147" s="5">
        <v>-1.5357142857142858</v>
      </c>
      <c r="K147" s="5">
        <v>-2.2428571428571429</v>
      </c>
      <c r="L147" s="5">
        <v>-2.3964285714285714</v>
      </c>
      <c r="M147" s="5">
        <v>-2.4392857142857141</v>
      </c>
      <c r="N147" s="5">
        <v>0.21071428571428605</v>
      </c>
      <c r="O147" s="5">
        <v>3.8214285714285716</v>
      </c>
      <c r="P147" s="5">
        <v>7.1464285714285714</v>
      </c>
      <c r="Q147" s="5">
        <v>10.37142857142857</v>
      </c>
      <c r="R147" s="5">
        <v>11.85</v>
      </c>
      <c r="S147" s="5">
        <v>12.62857142857143</v>
      </c>
      <c r="T147" s="5">
        <v>12.078571428571427</v>
      </c>
      <c r="U147" s="5">
        <v>10.714285714285714</v>
      </c>
      <c r="V147" s="5">
        <v>6.9821428571428568</v>
      </c>
      <c r="W147" s="5">
        <v>4.6035714285714286</v>
      </c>
      <c r="X147" s="5">
        <v>2.8464285714285715</v>
      </c>
      <c r="Y147" s="5">
        <v>2.3607142857142853</v>
      </c>
      <c r="Z147" s="5">
        <v>2.0035714285714286</v>
      </c>
      <c r="AA147" s="5">
        <v>2.1714285714285713</v>
      </c>
      <c r="AB147" s="5">
        <v>1.7785714285714285</v>
      </c>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row>
    <row r="148" spans="1:148">
      <c r="A148" s="2" t="s">
        <v>139</v>
      </c>
      <c r="B148" s="2" t="s">
        <v>75</v>
      </c>
      <c r="C148" s="2" t="s">
        <v>363</v>
      </c>
      <c r="D148" s="2" t="str">
        <f t="shared" si="2"/>
        <v>Alaska - Gulkana-Mar</v>
      </c>
      <c r="E148" s="5">
        <v>7.5903225806451617</v>
      </c>
      <c r="F148" s="5">
        <v>5.9935483870967747</v>
      </c>
      <c r="G148" s="5">
        <v>4.8677419354838714</v>
      </c>
      <c r="H148" s="5">
        <v>4.0677419354838706</v>
      </c>
      <c r="I148" s="5">
        <v>3.4741935483870967</v>
      </c>
      <c r="J148" s="5">
        <v>2.629032258064516</v>
      </c>
      <c r="K148" s="5">
        <v>1.6709677419354838</v>
      </c>
      <c r="L148" s="5">
        <v>1.8064516129032258</v>
      </c>
      <c r="M148" s="5">
        <v>4.5903225806451617</v>
      </c>
      <c r="N148" s="5">
        <v>8.306451612903226</v>
      </c>
      <c r="O148" s="5">
        <v>11.387096774193548</v>
      </c>
      <c r="P148" s="5">
        <v>14.583870967741936</v>
      </c>
      <c r="Q148" s="5">
        <v>17.496774193548386</v>
      </c>
      <c r="R148" s="5">
        <v>19.874193548387098</v>
      </c>
      <c r="S148" s="5">
        <v>21.187096774193545</v>
      </c>
      <c r="T148" s="5">
        <v>22.003225806451614</v>
      </c>
      <c r="U148" s="5">
        <v>21.961290322580645</v>
      </c>
      <c r="V148" s="5">
        <v>20.725806451612904</v>
      </c>
      <c r="W148" s="5">
        <v>17.864516129032257</v>
      </c>
      <c r="X148" s="5">
        <v>14.335483870967741</v>
      </c>
      <c r="Y148" s="5">
        <v>12.564516129032258</v>
      </c>
      <c r="Z148" s="5">
        <v>11.17741935483871</v>
      </c>
      <c r="AA148" s="5">
        <v>9.806451612903226</v>
      </c>
      <c r="AB148" s="5">
        <v>8.4096774193548391</v>
      </c>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row>
    <row r="149" spans="1:148">
      <c r="A149" s="2" t="s">
        <v>139</v>
      </c>
      <c r="B149" s="2" t="s">
        <v>76</v>
      </c>
      <c r="C149" s="2" t="s">
        <v>364</v>
      </c>
      <c r="D149" s="2" t="str">
        <f t="shared" si="2"/>
        <v>Alaska - Gulkana-Apr</v>
      </c>
      <c r="E149" s="5">
        <v>23.326666666666664</v>
      </c>
      <c r="F149" s="5">
        <v>22.303333333333335</v>
      </c>
      <c r="G149" s="5">
        <v>21.256666666666668</v>
      </c>
      <c r="H149" s="5">
        <v>20.91</v>
      </c>
      <c r="I149" s="5">
        <v>20.57</v>
      </c>
      <c r="J149" s="5">
        <v>20.206666666666667</v>
      </c>
      <c r="K149" s="5">
        <v>22.846666666666668</v>
      </c>
      <c r="L149" s="5">
        <v>25.52</v>
      </c>
      <c r="M149" s="5">
        <v>28.196666666666665</v>
      </c>
      <c r="N149" s="5">
        <v>30.663333333333334</v>
      </c>
      <c r="O149" s="5">
        <v>33.176666666666662</v>
      </c>
      <c r="P149" s="5">
        <v>35.659999999999997</v>
      </c>
      <c r="Q149" s="5">
        <v>36.426666666666662</v>
      </c>
      <c r="R149" s="5">
        <v>37.18333333333333</v>
      </c>
      <c r="S149" s="5">
        <v>37.93666666666666</v>
      </c>
      <c r="T149" s="5">
        <v>37.24</v>
      </c>
      <c r="U149" s="5">
        <v>36.536666666666662</v>
      </c>
      <c r="V149" s="5">
        <v>35.840000000000003</v>
      </c>
      <c r="W149" s="5">
        <v>34.043333333333329</v>
      </c>
      <c r="X149" s="5">
        <v>32.226666666666667</v>
      </c>
      <c r="Y149" s="5">
        <v>30.456666666666667</v>
      </c>
      <c r="Z149" s="5">
        <v>28.65666666666667</v>
      </c>
      <c r="AA149" s="5">
        <v>26.846666666666668</v>
      </c>
      <c r="AB149" s="5">
        <v>25.066666666666666</v>
      </c>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row>
    <row r="150" spans="1:148">
      <c r="A150" s="2" t="s">
        <v>139</v>
      </c>
      <c r="B150" s="2" t="s">
        <v>77</v>
      </c>
      <c r="C150" s="2" t="s">
        <v>365</v>
      </c>
      <c r="D150" s="2" t="str">
        <f t="shared" si="2"/>
        <v>Alaska - Gulkana-May</v>
      </c>
      <c r="E150" s="5">
        <v>35.812903225806451</v>
      </c>
      <c r="F150" s="5">
        <v>33.693548387096776</v>
      </c>
      <c r="G150" s="5">
        <v>32.261290322580649</v>
      </c>
      <c r="H150" s="5">
        <v>32.180645161290322</v>
      </c>
      <c r="I150" s="5">
        <v>32.974193548387099</v>
      </c>
      <c r="J150" s="5">
        <v>33.974193548387099</v>
      </c>
      <c r="K150" s="5">
        <v>37.348387096774189</v>
      </c>
      <c r="L150" s="5">
        <v>40.78709677419355</v>
      </c>
      <c r="M150" s="5">
        <v>44.20645161290323</v>
      </c>
      <c r="N150" s="5">
        <v>46.564516129032256</v>
      </c>
      <c r="O150" s="5">
        <v>48.906451612903226</v>
      </c>
      <c r="P150" s="5">
        <v>51.270967741935486</v>
      </c>
      <c r="Q150" s="5">
        <v>51.819354838709678</v>
      </c>
      <c r="R150" s="5">
        <v>52.338709677419352</v>
      </c>
      <c r="S150" s="5">
        <v>52.909677419354843</v>
      </c>
      <c r="T150" s="5">
        <v>52.348387096774189</v>
      </c>
      <c r="U150" s="5">
        <v>51.812903225806451</v>
      </c>
      <c r="V150" s="5">
        <v>51.254838709677422</v>
      </c>
      <c r="W150" s="5">
        <v>49.187096774193549</v>
      </c>
      <c r="X150" s="5">
        <v>47.158064516129038</v>
      </c>
      <c r="Y150" s="5">
        <v>45.170967741935485</v>
      </c>
      <c r="Z150" s="5">
        <v>43.509677419354837</v>
      </c>
      <c r="AA150" s="5">
        <v>40.529032258064518</v>
      </c>
      <c r="AB150" s="5">
        <v>37.78709677419355</v>
      </c>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row>
    <row r="151" spans="1:148">
      <c r="A151" s="2" t="s">
        <v>139</v>
      </c>
      <c r="B151" s="2" t="s">
        <v>78</v>
      </c>
      <c r="C151" s="2" t="s">
        <v>366</v>
      </c>
      <c r="D151" s="2" t="str">
        <f t="shared" si="2"/>
        <v>Alaska - Gulkana-Jun</v>
      </c>
      <c r="E151" s="5">
        <v>45.803333333333327</v>
      </c>
      <c r="F151" s="5">
        <v>44.41</v>
      </c>
      <c r="G151" s="5">
        <v>43.11</v>
      </c>
      <c r="H151" s="5">
        <v>43.653333333333329</v>
      </c>
      <c r="I151" s="5">
        <v>44.216666666666669</v>
      </c>
      <c r="J151" s="5">
        <v>44.8</v>
      </c>
      <c r="K151" s="5">
        <v>46.676666666666662</v>
      </c>
      <c r="L151" s="5">
        <v>48.583333333333336</v>
      </c>
      <c r="M151" s="5">
        <v>50.46</v>
      </c>
      <c r="N151" s="5">
        <v>52.306666666666665</v>
      </c>
      <c r="O151" s="5">
        <v>54.153333333333329</v>
      </c>
      <c r="P151" s="5">
        <v>56.006666666666668</v>
      </c>
      <c r="Q151" s="5">
        <v>57.09</v>
      </c>
      <c r="R151" s="5">
        <v>58.25</v>
      </c>
      <c r="S151" s="5">
        <v>59.336666666666666</v>
      </c>
      <c r="T151" s="5">
        <v>59.4</v>
      </c>
      <c r="U151" s="5">
        <v>59.44</v>
      </c>
      <c r="V151" s="5">
        <v>59.50333333333333</v>
      </c>
      <c r="W151" s="5">
        <v>57.893333333333331</v>
      </c>
      <c r="X151" s="5">
        <v>56.283333333333331</v>
      </c>
      <c r="Y151" s="5">
        <v>54.74</v>
      </c>
      <c r="Z151" s="5">
        <v>52.263333333333335</v>
      </c>
      <c r="AA151" s="5">
        <v>49.76</v>
      </c>
      <c r="AB151" s="5">
        <v>47.23</v>
      </c>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row>
    <row r="152" spans="1:148">
      <c r="A152" s="2" t="s">
        <v>139</v>
      </c>
      <c r="B152" s="2" t="s">
        <v>79</v>
      </c>
      <c r="C152" s="2" t="s">
        <v>367</v>
      </c>
      <c r="D152" s="2" t="str">
        <f t="shared" si="2"/>
        <v>Alaska - Gulkana-Jul</v>
      </c>
      <c r="E152" s="5">
        <v>52.658064516129038</v>
      </c>
      <c r="F152" s="5">
        <v>49.967741935483872</v>
      </c>
      <c r="G152" s="5">
        <v>46.112903225806448</v>
      </c>
      <c r="H152" s="5">
        <v>46.151612903225811</v>
      </c>
      <c r="I152" s="5">
        <v>46.264516129032259</v>
      </c>
      <c r="J152" s="5">
        <v>47.877419354838715</v>
      </c>
      <c r="K152" s="5">
        <v>50.254838709677422</v>
      </c>
      <c r="L152" s="5">
        <v>52.28709677419355</v>
      </c>
      <c r="M152" s="5">
        <v>54.967741935483872</v>
      </c>
      <c r="N152" s="5">
        <v>57.490322580645163</v>
      </c>
      <c r="O152" s="5">
        <v>59.5</v>
      </c>
      <c r="P152" s="5">
        <v>61.616129032258058</v>
      </c>
      <c r="Q152" s="5">
        <v>63.509677419354837</v>
      </c>
      <c r="R152" s="5">
        <v>65.125806451612902</v>
      </c>
      <c r="S152" s="5">
        <v>65.706451612903223</v>
      </c>
      <c r="T152" s="5">
        <v>66.0741935483871</v>
      </c>
      <c r="U152" s="5">
        <v>65.935483870967744</v>
      </c>
      <c r="V152" s="5">
        <v>65.403225806451616</v>
      </c>
      <c r="W152" s="5">
        <v>64.590322580645164</v>
      </c>
      <c r="X152" s="5">
        <v>62.974193548387099</v>
      </c>
      <c r="Y152" s="5">
        <v>61.241935483870968</v>
      </c>
      <c r="Z152" s="5">
        <v>59.516129032258064</v>
      </c>
      <c r="AA152" s="5">
        <v>57.025806451612901</v>
      </c>
      <c r="AB152" s="5">
        <v>53.12580645161291</v>
      </c>
    </row>
    <row r="153" spans="1:148">
      <c r="A153" s="2" t="s">
        <v>139</v>
      </c>
      <c r="B153" s="2" t="s">
        <v>80</v>
      </c>
      <c r="C153" s="2" t="s">
        <v>368</v>
      </c>
      <c r="D153" s="2" t="str">
        <f t="shared" si="2"/>
        <v>Alaska - Gulkana-Aug</v>
      </c>
      <c r="E153" s="5">
        <v>45.977419354838709</v>
      </c>
      <c r="F153" s="5">
        <v>45.035483870967738</v>
      </c>
      <c r="G153" s="5">
        <v>45.832258064516125</v>
      </c>
      <c r="H153" s="5">
        <v>44.403225806451616</v>
      </c>
      <c r="I153" s="5">
        <v>44.148387096774194</v>
      </c>
      <c r="J153" s="5">
        <v>44.28709677419355</v>
      </c>
      <c r="K153" s="5">
        <v>46.361290322580643</v>
      </c>
      <c r="L153" s="5">
        <v>48.519354838709674</v>
      </c>
      <c r="M153" s="5">
        <v>50.941935483870971</v>
      </c>
      <c r="N153" s="5">
        <v>54.29354838709677</v>
      </c>
      <c r="O153" s="5">
        <v>56.6</v>
      </c>
      <c r="P153" s="5">
        <v>58.593548387096774</v>
      </c>
      <c r="Q153" s="5">
        <v>59.645161290322584</v>
      </c>
      <c r="R153" s="5">
        <v>60.674193548387102</v>
      </c>
      <c r="S153" s="5">
        <v>60.822580645161288</v>
      </c>
      <c r="T153" s="5">
        <v>61.045161290322582</v>
      </c>
      <c r="U153" s="5">
        <v>60.296774193548387</v>
      </c>
      <c r="V153" s="5">
        <v>58.612903225806448</v>
      </c>
      <c r="W153" s="5">
        <v>57.045161290322582</v>
      </c>
      <c r="X153" s="5">
        <v>55.032258064516128</v>
      </c>
      <c r="Y153" s="5">
        <v>52.62903225806452</v>
      </c>
      <c r="Z153" s="5">
        <v>50.570967741935483</v>
      </c>
      <c r="AA153" s="5">
        <v>49.451612903225808</v>
      </c>
      <c r="AB153" s="5">
        <v>48.170967741935485</v>
      </c>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row>
    <row r="154" spans="1:148">
      <c r="A154" s="2" t="s">
        <v>139</v>
      </c>
      <c r="B154" s="2" t="s">
        <v>81</v>
      </c>
      <c r="C154" s="2" t="s">
        <v>369</v>
      </c>
      <c r="D154" s="2" t="str">
        <f t="shared" si="2"/>
        <v>Alaska - Gulkana-Sep</v>
      </c>
      <c r="E154" s="5">
        <v>39.513333333333335</v>
      </c>
      <c r="F154" s="5">
        <v>39.143333333333331</v>
      </c>
      <c r="G154" s="5">
        <v>38.533333333333331</v>
      </c>
      <c r="H154" s="5">
        <v>38.18666666666666</v>
      </c>
      <c r="I154" s="5">
        <v>37.74666666666667</v>
      </c>
      <c r="J154" s="5">
        <v>37.47</v>
      </c>
      <c r="K154" s="5">
        <v>37.43333333333333</v>
      </c>
      <c r="L154" s="5">
        <v>38.896666666666668</v>
      </c>
      <c r="M154" s="5">
        <v>40.956666666666671</v>
      </c>
      <c r="N154" s="5">
        <v>43.136666666666663</v>
      </c>
      <c r="O154" s="5">
        <v>45.766666666666666</v>
      </c>
      <c r="P154" s="5">
        <v>47.833333333333336</v>
      </c>
      <c r="Q154" s="5">
        <v>48.81</v>
      </c>
      <c r="R154" s="5">
        <v>49.993333333333332</v>
      </c>
      <c r="S154" s="5">
        <v>50.713333333333338</v>
      </c>
      <c r="T154" s="5">
        <v>51.156666666666666</v>
      </c>
      <c r="U154" s="5">
        <v>51.076666666666668</v>
      </c>
      <c r="V154" s="5">
        <v>50.06666666666667</v>
      </c>
      <c r="W154" s="5">
        <v>47.453333333333333</v>
      </c>
      <c r="X154" s="5">
        <v>44.603333333333332</v>
      </c>
      <c r="Y154" s="5">
        <v>42.75333333333333</v>
      </c>
      <c r="Z154" s="5">
        <v>41.793333333333329</v>
      </c>
      <c r="AA154" s="5">
        <v>40.85</v>
      </c>
      <c r="AB154" s="5">
        <v>40.04</v>
      </c>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row>
    <row r="155" spans="1:148">
      <c r="A155" s="2" t="s">
        <v>139</v>
      </c>
      <c r="B155" s="2" t="s">
        <v>82</v>
      </c>
      <c r="C155" s="2" t="s">
        <v>370</v>
      </c>
      <c r="D155" s="2" t="str">
        <f t="shared" si="2"/>
        <v>Alaska - Gulkana-Oct</v>
      </c>
      <c r="E155" s="5">
        <v>26.13225806451613</v>
      </c>
      <c r="F155" s="5">
        <v>26.629032258064516</v>
      </c>
      <c r="G155" s="5">
        <v>26.27741935483871</v>
      </c>
      <c r="H155" s="5">
        <v>26.151612903225807</v>
      </c>
      <c r="I155" s="5">
        <v>25.819354838709678</v>
      </c>
      <c r="J155" s="5">
        <v>25.509677419354837</v>
      </c>
      <c r="K155" s="5">
        <v>25.322580645161292</v>
      </c>
      <c r="L155" s="5">
        <v>25.483870967741936</v>
      </c>
      <c r="M155" s="5">
        <v>26.525806451612901</v>
      </c>
      <c r="N155" s="5">
        <v>27.851612903225806</v>
      </c>
      <c r="O155" s="5">
        <v>29.406451612903226</v>
      </c>
      <c r="P155" s="5">
        <v>31.519354838709678</v>
      </c>
      <c r="Q155" s="5">
        <v>33.348387096774189</v>
      </c>
      <c r="R155" s="5">
        <v>34.380645161290325</v>
      </c>
      <c r="S155" s="5">
        <v>34.864516129032253</v>
      </c>
      <c r="T155" s="5">
        <v>34.458064516129035</v>
      </c>
      <c r="U155" s="5">
        <v>33.183870967741939</v>
      </c>
      <c r="V155" s="5">
        <v>30.916129032258063</v>
      </c>
      <c r="W155" s="5">
        <v>29.196774193548389</v>
      </c>
      <c r="X155" s="5">
        <v>27.980645161290322</v>
      </c>
      <c r="Y155" s="5">
        <v>27.045161290322579</v>
      </c>
      <c r="Z155" s="5">
        <v>26.6</v>
      </c>
      <c r="AA155" s="5">
        <v>26.125806451612902</v>
      </c>
      <c r="AB155" s="5">
        <v>25.774193548387096</v>
      </c>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row>
    <row r="156" spans="1:148">
      <c r="A156" s="2" t="s">
        <v>139</v>
      </c>
      <c r="B156" s="2" t="s">
        <v>83</v>
      </c>
      <c r="C156" s="2" t="s">
        <v>371</v>
      </c>
      <c r="D156" s="2" t="str">
        <f t="shared" si="2"/>
        <v>Alaska - Gulkana-Nov</v>
      </c>
      <c r="E156" s="5">
        <v>4.9933333333333341</v>
      </c>
      <c r="F156" s="5">
        <v>4.6933333333333334</v>
      </c>
      <c r="G156" s="5">
        <v>4.3633333333333333</v>
      </c>
      <c r="H156" s="5">
        <v>4.3899999999999997</v>
      </c>
      <c r="I156" s="5">
        <v>4.42</v>
      </c>
      <c r="J156" s="5">
        <v>4.42</v>
      </c>
      <c r="K156" s="5">
        <v>3.93</v>
      </c>
      <c r="L156" s="5">
        <v>3.46</v>
      </c>
      <c r="M156" s="5">
        <v>3.003333333333333</v>
      </c>
      <c r="N156" s="5">
        <v>4.4833333333333334</v>
      </c>
      <c r="O156" s="5">
        <v>5.9666666666666668</v>
      </c>
      <c r="P156" s="5">
        <v>7.44</v>
      </c>
      <c r="Q156" s="5">
        <v>8.1233333333333331</v>
      </c>
      <c r="R156" s="5">
        <v>8.793333333333333</v>
      </c>
      <c r="S156" s="5">
        <v>9.4666666666666668</v>
      </c>
      <c r="T156" s="5">
        <v>8.4866666666666664</v>
      </c>
      <c r="U156" s="5">
        <v>7.5466666666666669</v>
      </c>
      <c r="V156" s="5">
        <v>6.57</v>
      </c>
      <c r="W156" s="5">
        <v>5.7766666666666673</v>
      </c>
      <c r="X156" s="5">
        <v>4.996666666666667</v>
      </c>
      <c r="Y156" s="5">
        <v>4.22</v>
      </c>
      <c r="Z156" s="5">
        <v>4.1500000000000004</v>
      </c>
      <c r="AA156" s="5">
        <v>4.05</v>
      </c>
      <c r="AB156" s="5">
        <v>3.996666666666667</v>
      </c>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row>
    <row r="157" spans="1:148">
      <c r="A157" s="2" t="s">
        <v>139</v>
      </c>
      <c r="B157" s="2" t="s">
        <v>84</v>
      </c>
      <c r="C157" s="2" t="s">
        <v>372</v>
      </c>
      <c r="D157" s="2" t="str">
        <f t="shared" si="2"/>
        <v>Alaska - Gulkana-Dec</v>
      </c>
      <c r="E157" s="5">
        <v>-3.2451612903225806</v>
      </c>
      <c r="F157" s="5">
        <v>-3.306451612903226</v>
      </c>
      <c r="G157" s="5">
        <v>-3.7967741935483872</v>
      </c>
      <c r="H157" s="5">
        <v>-3.6483870967741932</v>
      </c>
      <c r="I157" s="5">
        <v>-3.7580645161290325</v>
      </c>
      <c r="J157" s="5">
        <v>-3.8290322580645162</v>
      </c>
      <c r="K157" s="5">
        <v>-4.1354838709677413</v>
      </c>
      <c r="L157" s="5">
        <v>-3.9580645161290322</v>
      </c>
      <c r="M157" s="5">
        <v>-3.6419354838709679</v>
      </c>
      <c r="N157" s="5">
        <v>-3.5193548387096771</v>
      </c>
      <c r="O157" s="5">
        <v>-3.1354838709677422</v>
      </c>
      <c r="P157" s="5">
        <v>-1.6129032258064515</v>
      </c>
      <c r="Q157" s="5">
        <v>0.11290322580645253</v>
      </c>
      <c r="R157" s="5">
        <v>0.50967741935483868</v>
      </c>
      <c r="S157" s="5">
        <v>0.39354838709677414</v>
      </c>
      <c r="T157" s="5">
        <v>-0.62903225806451613</v>
      </c>
      <c r="U157" s="5">
        <v>-1.8193548387096774</v>
      </c>
      <c r="V157" s="5">
        <v>-2.5354838709677416</v>
      </c>
      <c r="W157" s="5">
        <v>-2.8967741935483868</v>
      </c>
      <c r="X157" s="5">
        <v>-3.4064516129032256</v>
      </c>
      <c r="Y157" s="5">
        <v>-3.2516129032258063</v>
      </c>
      <c r="Z157" s="5">
        <v>-3.4774193548387098</v>
      </c>
      <c r="AA157" s="5">
        <v>-3.7064516129032259</v>
      </c>
      <c r="AB157" s="5">
        <v>-3.7483870967741937</v>
      </c>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row>
    <row r="158" spans="1:148">
      <c r="A158" s="2" t="s">
        <v>140</v>
      </c>
      <c r="B158" s="2" t="s">
        <v>73</v>
      </c>
      <c r="C158" s="2" t="s">
        <v>361</v>
      </c>
      <c r="D158" s="2" t="str">
        <f t="shared" si="2"/>
        <v>Alaska - King Salmon-Jan</v>
      </c>
      <c r="E158" s="5">
        <v>16.14516129032258</v>
      </c>
      <c r="F158" s="5">
        <v>16.080645161290324</v>
      </c>
      <c r="G158" s="5">
        <v>15.938709677419356</v>
      </c>
      <c r="H158" s="5">
        <v>16.074193548387097</v>
      </c>
      <c r="I158" s="5">
        <v>16.112903225806452</v>
      </c>
      <c r="J158" s="5">
        <v>16.548387096774192</v>
      </c>
      <c r="K158" s="5">
        <v>16.390322580645162</v>
      </c>
      <c r="L158" s="5">
        <v>16.458064516129031</v>
      </c>
      <c r="M158" s="5">
        <v>16.403225806451612</v>
      </c>
      <c r="N158" s="5">
        <v>16.312903225806451</v>
      </c>
      <c r="O158" s="5">
        <v>17.022580645161291</v>
      </c>
      <c r="P158" s="5">
        <v>17.887096774193548</v>
      </c>
      <c r="Q158" s="5">
        <v>18.693548387096776</v>
      </c>
      <c r="R158" s="5">
        <v>19.474193548387099</v>
      </c>
      <c r="S158" s="5">
        <v>20.225806451612904</v>
      </c>
      <c r="T158" s="5">
        <v>20</v>
      </c>
      <c r="U158" s="5">
        <v>19.083870967741937</v>
      </c>
      <c r="V158" s="5">
        <v>18.100000000000001</v>
      </c>
      <c r="W158" s="5">
        <v>17.919354838709676</v>
      </c>
      <c r="X158" s="5">
        <v>17.541935483870965</v>
      </c>
      <c r="Y158" s="5">
        <v>17.383870967741935</v>
      </c>
      <c r="Z158" s="5">
        <v>17.019354838709678</v>
      </c>
      <c r="AA158" s="5">
        <v>16.967741935483872</v>
      </c>
      <c r="AB158" s="5">
        <v>16.454838709677421</v>
      </c>
    </row>
    <row r="159" spans="1:148">
      <c r="A159" s="2" t="s">
        <v>140</v>
      </c>
      <c r="B159" s="2" t="s">
        <v>74</v>
      </c>
      <c r="C159" s="2" t="s">
        <v>362</v>
      </c>
      <c r="D159" s="2" t="str">
        <f t="shared" si="2"/>
        <v>Alaska - King Salmon-Feb</v>
      </c>
      <c r="E159" s="5">
        <v>10.553571428571429</v>
      </c>
      <c r="F159" s="5">
        <v>10.232142857142858</v>
      </c>
      <c r="G159" s="5">
        <v>9.8285714285714274</v>
      </c>
      <c r="H159" s="5">
        <v>9.8000000000000007</v>
      </c>
      <c r="I159" s="5">
        <v>9.8142857142857149</v>
      </c>
      <c r="J159" s="5">
        <v>9.7928571428571427</v>
      </c>
      <c r="K159" s="5">
        <v>9.8107142857142851</v>
      </c>
      <c r="L159" s="5">
        <v>10</v>
      </c>
      <c r="M159" s="5">
        <v>10.160714285714286</v>
      </c>
      <c r="N159" s="5">
        <v>11.014285714285714</v>
      </c>
      <c r="O159" s="5">
        <v>11.875</v>
      </c>
      <c r="P159" s="5">
        <v>12.742857142857144</v>
      </c>
      <c r="Q159" s="5">
        <v>14.171428571428573</v>
      </c>
      <c r="R159" s="5">
        <v>15.578571428571427</v>
      </c>
      <c r="S159" s="5">
        <v>16.992857142857144</v>
      </c>
      <c r="T159" s="5">
        <v>16.864285714285714</v>
      </c>
      <c r="U159" s="5">
        <v>16.714285714285715</v>
      </c>
      <c r="V159" s="5">
        <v>16.592857142857145</v>
      </c>
      <c r="W159" s="5">
        <v>15.510714285714286</v>
      </c>
      <c r="X159" s="5">
        <v>14.432142857142859</v>
      </c>
      <c r="Y159" s="5">
        <v>13.382142857142856</v>
      </c>
      <c r="Z159" s="5">
        <v>12.785714285714286</v>
      </c>
      <c r="AA159" s="5">
        <v>12.171428571428573</v>
      </c>
      <c r="AB159" s="5">
        <v>11.567857142857141</v>
      </c>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row>
    <row r="160" spans="1:148">
      <c r="A160" s="2" t="s">
        <v>140</v>
      </c>
      <c r="B160" s="2" t="s">
        <v>75</v>
      </c>
      <c r="C160" s="2" t="s">
        <v>363</v>
      </c>
      <c r="D160" s="2" t="str">
        <f t="shared" si="2"/>
        <v>Alaska - King Salmon-Mar</v>
      </c>
      <c r="E160" s="5">
        <v>20.832258064516129</v>
      </c>
      <c r="F160" s="5">
        <v>19.861290322580647</v>
      </c>
      <c r="G160" s="5">
        <v>19.406451612903226</v>
      </c>
      <c r="H160" s="5">
        <v>18.70967741935484</v>
      </c>
      <c r="I160" s="5">
        <v>18.325806451612905</v>
      </c>
      <c r="J160" s="5">
        <v>17.983870967741936</v>
      </c>
      <c r="K160" s="5">
        <v>17.851612903225806</v>
      </c>
      <c r="L160" s="5">
        <v>17.600000000000001</v>
      </c>
      <c r="M160" s="5">
        <v>18.916129032258063</v>
      </c>
      <c r="N160" s="5">
        <v>21.5</v>
      </c>
      <c r="O160" s="5">
        <v>23.880645161290321</v>
      </c>
      <c r="P160" s="5">
        <v>26.735483870967741</v>
      </c>
      <c r="Q160" s="5">
        <v>28.593548387096774</v>
      </c>
      <c r="R160" s="5">
        <v>29.861290322580647</v>
      </c>
      <c r="S160" s="5">
        <v>30.612903225806452</v>
      </c>
      <c r="T160" s="5">
        <v>30.887096774193548</v>
      </c>
      <c r="U160" s="5">
        <v>30.677419354838708</v>
      </c>
      <c r="V160" s="5">
        <v>29.822580645161292</v>
      </c>
      <c r="W160" s="5">
        <v>28.074193548387097</v>
      </c>
      <c r="X160" s="5">
        <v>25.883870967741935</v>
      </c>
      <c r="Y160" s="5">
        <v>24.609677419354838</v>
      </c>
      <c r="Z160" s="5">
        <v>23.554838709677419</v>
      </c>
      <c r="AA160" s="5">
        <v>22.116129032258065</v>
      </c>
      <c r="AB160" s="5">
        <v>21.687096774193545</v>
      </c>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row>
    <row r="161" spans="1:148">
      <c r="A161" s="2" t="s">
        <v>140</v>
      </c>
      <c r="B161" s="2" t="s">
        <v>76</v>
      </c>
      <c r="C161" s="2" t="s">
        <v>364</v>
      </c>
      <c r="D161" s="2" t="str">
        <f t="shared" si="2"/>
        <v>Alaska - King Salmon-Apr</v>
      </c>
      <c r="E161" s="5">
        <v>27.386666666666667</v>
      </c>
      <c r="F161" s="5">
        <v>27.03</v>
      </c>
      <c r="G161" s="5">
        <v>26.633333333333333</v>
      </c>
      <c r="H161" s="5">
        <v>26.34</v>
      </c>
      <c r="I161" s="5">
        <v>26.09</v>
      </c>
      <c r="J161" s="5">
        <v>25.803333333333335</v>
      </c>
      <c r="K161" s="5">
        <v>26.783333333333335</v>
      </c>
      <c r="L161" s="5">
        <v>27.756666666666668</v>
      </c>
      <c r="M161" s="5">
        <v>28.743333333333332</v>
      </c>
      <c r="N161" s="5">
        <v>30.823333333333334</v>
      </c>
      <c r="O161" s="5">
        <v>32.843333333333334</v>
      </c>
      <c r="P161" s="5">
        <v>34.92</v>
      </c>
      <c r="Q161" s="5">
        <v>35.68666666666666</v>
      </c>
      <c r="R161" s="5">
        <v>36.426666666666662</v>
      </c>
      <c r="S161" s="5">
        <v>37.206666666666671</v>
      </c>
      <c r="T161" s="5">
        <v>36.843333333333334</v>
      </c>
      <c r="U161" s="5">
        <v>36.526666666666664</v>
      </c>
      <c r="V161" s="5">
        <v>36.176666666666662</v>
      </c>
      <c r="W161" s="5">
        <v>34.593333333333334</v>
      </c>
      <c r="X161" s="5">
        <v>33.026666666666664</v>
      </c>
      <c r="Y161" s="5">
        <v>31.47</v>
      </c>
      <c r="Z161" s="5">
        <v>30.183333333333334</v>
      </c>
      <c r="AA161" s="5">
        <v>28.936666666666667</v>
      </c>
      <c r="AB161" s="5">
        <v>27.686666666666667</v>
      </c>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row>
    <row r="162" spans="1:148">
      <c r="A162" s="2" t="s">
        <v>140</v>
      </c>
      <c r="B162" s="2" t="s">
        <v>77</v>
      </c>
      <c r="C162" s="2" t="s">
        <v>365</v>
      </c>
      <c r="D162" s="2" t="str">
        <f t="shared" si="2"/>
        <v>Alaska - King Salmon-May</v>
      </c>
      <c r="E162" s="5">
        <v>36.816129032258061</v>
      </c>
      <c r="F162" s="5">
        <v>35.774193548387096</v>
      </c>
      <c r="G162" s="5">
        <v>34.909677419354843</v>
      </c>
      <c r="H162" s="5">
        <v>33.796774193548387</v>
      </c>
      <c r="I162" s="5">
        <v>33.658064516129038</v>
      </c>
      <c r="J162" s="5">
        <v>34.016129032258064</v>
      </c>
      <c r="K162" s="5">
        <v>35.880645161290325</v>
      </c>
      <c r="L162" s="5">
        <v>38.474193548387099</v>
      </c>
      <c r="M162" s="5">
        <v>40.361290322580643</v>
      </c>
      <c r="N162" s="5">
        <v>43.07741935483871</v>
      </c>
      <c r="O162" s="5">
        <v>45.061290322580646</v>
      </c>
      <c r="P162" s="5">
        <v>47.058064516129029</v>
      </c>
      <c r="Q162" s="5">
        <v>48.587096774193547</v>
      </c>
      <c r="R162" s="5">
        <v>49.648387096774194</v>
      </c>
      <c r="S162" s="5">
        <v>50</v>
      </c>
      <c r="T162" s="5">
        <v>49.809677419354834</v>
      </c>
      <c r="U162" s="5">
        <v>49.932258064516134</v>
      </c>
      <c r="V162" s="5">
        <v>49.512903225806454</v>
      </c>
      <c r="W162" s="5">
        <v>48.651612903225811</v>
      </c>
      <c r="X162" s="5">
        <v>47.035483870967738</v>
      </c>
      <c r="Y162" s="5">
        <v>45.009677419354837</v>
      </c>
      <c r="Z162" s="5">
        <v>42.054838709677419</v>
      </c>
      <c r="AA162" s="5">
        <v>40.009677419354837</v>
      </c>
      <c r="AB162" s="5">
        <v>38.687096774193549</v>
      </c>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row>
    <row r="163" spans="1:148">
      <c r="A163" s="2" t="s">
        <v>140</v>
      </c>
      <c r="B163" s="2" t="s">
        <v>78</v>
      </c>
      <c r="C163" s="2" t="s">
        <v>366</v>
      </c>
      <c r="D163" s="2" t="str">
        <f t="shared" si="2"/>
        <v>Alaska - King Salmon-Jun</v>
      </c>
      <c r="E163" s="5">
        <v>45.546666666666667</v>
      </c>
      <c r="F163" s="5">
        <v>44.773333333333333</v>
      </c>
      <c r="G163" s="5">
        <v>43.893333333333331</v>
      </c>
      <c r="H163" s="5">
        <v>43.78</v>
      </c>
      <c r="I163" s="5">
        <v>43.633333333333333</v>
      </c>
      <c r="J163" s="5">
        <v>43.49666666666667</v>
      </c>
      <c r="K163" s="5">
        <v>44.713333333333338</v>
      </c>
      <c r="L163" s="5">
        <v>45.93333333333333</v>
      </c>
      <c r="M163" s="5">
        <v>47.18333333333333</v>
      </c>
      <c r="N163" s="5">
        <v>49</v>
      </c>
      <c r="O163" s="5">
        <v>50.81666666666667</v>
      </c>
      <c r="P163" s="5">
        <v>52.616666666666667</v>
      </c>
      <c r="Q163" s="5">
        <v>53.963333333333338</v>
      </c>
      <c r="R163" s="5">
        <v>55.32</v>
      </c>
      <c r="S163" s="5">
        <v>56.666666666666664</v>
      </c>
      <c r="T163" s="5">
        <v>56.43333333333333</v>
      </c>
      <c r="U163" s="5">
        <v>56.216666666666669</v>
      </c>
      <c r="V163" s="5">
        <v>55.986666666666665</v>
      </c>
      <c r="W163" s="5">
        <v>54.363333333333337</v>
      </c>
      <c r="X163" s="5">
        <v>52.833333333333336</v>
      </c>
      <c r="Y163" s="5">
        <v>51.29</v>
      </c>
      <c r="Z163" s="5">
        <v>49.716666666666669</v>
      </c>
      <c r="AA163" s="5">
        <v>48.193333333333335</v>
      </c>
      <c r="AB163" s="5">
        <v>46.63</v>
      </c>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row>
    <row r="164" spans="1:148">
      <c r="A164" s="2" t="s">
        <v>140</v>
      </c>
      <c r="B164" s="2" t="s">
        <v>79</v>
      </c>
      <c r="C164" s="2" t="s">
        <v>367</v>
      </c>
      <c r="D164" s="2" t="str">
        <f t="shared" si="2"/>
        <v>Alaska - King Salmon-Jul</v>
      </c>
      <c r="E164" s="5">
        <v>50.21290322580645</v>
      </c>
      <c r="F164" s="5">
        <v>49.406451612903226</v>
      </c>
      <c r="G164" s="5">
        <v>47.12580645161291</v>
      </c>
      <c r="H164" s="5">
        <v>46.741935483870968</v>
      </c>
      <c r="I164" s="5">
        <v>46.487096774193546</v>
      </c>
      <c r="J164" s="5">
        <v>46.683870967741939</v>
      </c>
      <c r="K164" s="5">
        <v>47.538709677419355</v>
      </c>
      <c r="L164" s="5">
        <v>49.480645161290326</v>
      </c>
      <c r="M164" s="5">
        <v>51.329032258064515</v>
      </c>
      <c r="N164" s="5">
        <v>53.425806451612907</v>
      </c>
      <c r="O164" s="5">
        <v>55.074193548387093</v>
      </c>
      <c r="P164" s="5">
        <v>56.674193548387102</v>
      </c>
      <c r="Q164" s="5">
        <v>58.361290322580643</v>
      </c>
      <c r="R164" s="5">
        <v>59.993548387096773</v>
      </c>
      <c r="S164" s="5">
        <v>60.5</v>
      </c>
      <c r="T164" s="5">
        <v>60.893548387096779</v>
      </c>
      <c r="U164" s="5">
        <v>60.803225806451614</v>
      </c>
      <c r="V164" s="5">
        <v>60.345161290322579</v>
      </c>
      <c r="W164" s="5">
        <v>59.37419354838709</v>
      </c>
      <c r="X164" s="5">
        <v>57.406451612903226</v>
      </c>
      <c r="Y164" s="5">
        <v>55.316129032258061</v>
      </c>
      <c r="Z164" s="5">
        <v>53.21290322580645</v>
      </c>
      <c r="AA164" s="5">
        <v>51.264516129032259</v>
      </c>
      <c r="AB164" s="5">
        <v>50.090322580645157</v>
      </c>
    </row>
    <row r="165" spans="1:148">
      <c r="A165" s="2" t="s">
        <v>140</v>
      </c>
      <c r="B165" s="2" t="s">
        <v>80</v>
      </c>
      <c r="C165" s="2" t="s">
        <v>368</v>
      </c>
      <c r="D165" s="2" t="str">
        <f t="shared" si="2"/>
        <v>Alaska - King Salmon-Aug</v>
      </c>
      <c r="E165" s="5">
        <v>49.519354838709674</v>
      </c>
      <c r="F165" s="5">
        <v>48.809677419354834</v>
      </c>
      <c r="G165" s="5">
        <v>50.07741935483871</v>
      </c>
      <c r="H165" s="5">
        <v>49.506451612903227</v>
      </c>
      <c r="I165" s="5">
        <v>48.729032258064514</v>
      </c>
      <c r="J165" s="5">
        <v>48.145161290322584</v>
      </c>
      <c r="K165" s="5">
        <v>48.29032258064516</v>
      </c>
      <c r="L165" s="5">
        <v>49.809677419354834</v>
      </c>
      <c r="M165" s="5">
        <v>51.616129032258058</v>
      </c>
      <c r="N165" s="5">
        <v>54.258064516129032</v>
      </c>
      <c r="O165" s="5">
        <v>55.958064516129035</v>
      </c>
      <c r="P165" s="5">
        <v>57.512903225806454</v>
      </c>
      <c r="Q165" s="5">
        <v>58.906451612903226</v>
      </c>
      <c r="R165" s="5">
        <v>59.99677419354839</v>
      </c>
      <c r="S165" s="5">
        <v>60.835483870967742</v>
      </c>
      <c r="T165" s="5">
        <v>61.251612903225805</v>
      </c>
      <c r="U165" s="5">
        <v>60.529032258064518</v>
      </c>
      <c r="V165" s="5">
        <v>60.183870967741939</v>
      </c>
      <c r="W165" s="5">
        <v>59.045161290322582</v>
      </c>
      <c r="X165" s="5">
        <v>57.638709677419357</v>
      </c>
      <c r="Y165" s="5">
        <v>55.690322580645166</v>
      </c>
      <c r="Z165" s="5">
        <v>53.941935483870971</v>
      </c>
      <c r="AA165" s="5">
        <v>52.62903225806452</v>
      </c>
      <c r="AB165" s="5">
        <v>51.809677419354834</v>
      </c>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row>
    <row r="166" spans="1:148">
      <c r="A166" s="2" t="s">
        <v>140</v>
      </c>
      <c r="B166" s="2" t="s">
        <v>81</v>
      </c>
      <c r="C166" s="2" t="s">
        <v>369</v>
      </c>
      <c r="D166" s="2" t="str">
        <f t="shared" si="2"/>
        <v>Alaska - King Salmon-Sep</v>
      </c>
      <c r="E166" s="5">
        <v>44.28</v>
      </c>
      <c r="F166" s="5">
        <v>43.85</v>
      </c>
      <c r="G166" s="5">
        <v>43.393333333333331</v>
      </c>
      <c r="H166" s="5">
        <v>43.18333333333333</v>
      </c>
      <c r="I166" s="5">
        <v>42.986666666666665</v>
      </c>
      <c r="J166" s="5">
        <v>42.773333333333333</v>
      </c>
      <c r="K166" s="5">
        <v>43.66</v>
      </c>
      <c r="L166" s="5">
        <v>44.50333333333333</v>
      </c>
      <c r="M166" s="5">
        <v>45.393333333333331</v>
      </c>
      <c r="N166" s="5">
        <v>47.57</v>
      </c>
      <c r="O166" s="5">
        <v>49.703333333333333</v>
      </c>
      <c r="P166" s="5">
        <v>51.88</v>
      </c>
      <c r="Q166" s="5">
        <v>52.543333333333329</v>
      </c>
      <c r="R166" s="5">
        <v>53.24</v>
      </c>
      <c r="S166" s="5">
        <v>53.913333333333334</v>
      </c>
      <c r="T166" s="5">
        <v>53.56666666666667</v>
      </c>
      <c r="U166" s="5">
        <v>53.243333333333332</v>
      </c>
      <c r="V166" s="5">
        <v>52.89</v>
      </c>
      <c r="W166" s="5">
        <v>51.033333333333331</v>
      </c>
      <c r="X166" s="5">
        <v>49.196666666666673</v>
      </c>
      <c r="Y166" s="5">
        <v>47.363333333333337</v>
      </c>
      <c r="Z166" s="5">
        <v>46.303333333333327</v>
      </c>
      <c r="AA166" s="5">
        <v>45.31666666666667</v>
      </c>
      <c r="AB166" s="5">
        <v>44.28</v>
      </c>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row>
    <row r="167" spans="1:148">
      <c r="A167" s="2" t="s">
        <v>140</v>
      </c>
      <c r="B167" s="2" t="s">
        <v>82</v>
      </c>
      <c r="C167" s="2" t="s">
        <v>370</v>
      </c>
      <c r="D167" s="2" t="str">
        <f t="shared" si="2"/>
        <v>Alaska - King Salmon-Oct</v>
      </c>
      <c r="E167" s="5">
        <v>31.758064516129032</v>
      </c>
      <c r="F167" s="5">
        <v>31.558064516129029</v>
      </c>
      <c r="G167" s="5">
        <v>31.29032258064516</v>
      </c>
      <c r="H167" s="5">
        <v>30.819354838709678</v>
      </c>
      <c r="I167" s="5">
        <v>30.670967741935481</v>
      </c>
      <c r="J167" s="5">
        <v>30.464516129032258</v>
      </c>
      <c r="K167" s="5">
        <v>29.954838709677421</v>
      </c>
      <c r="L167" s="5">
        <v>29.829032258064519</v>
      </c>
      <c r="M167" s="5">
        <v>30.487096774193549</v>
      </c>
      <c r="N167" s="5">
        <v>32.312903225806451</v>
      </c>
      <c r="O167" s="5">
        <v>34.41612903225807</v>
      </c>
      <c r="P167" s="5">
        <v>36.029032258064518</v>
      </c>
      <c r="Q167" s="5">
        <v>37.296774193548387</v>
      </c>
      <c r="R167" s="5">
        <v>38.200000000000003</v>
      </c>
      <c r="S167" s="5">
        <v>38.651612903225811</v>
      </c>
      <c r="T167" s="5">
        <v>38.812903225806451</v>
      </c>
      <c r="U167" s="5">
        <v>38.20645161290323</v>
      </c>
      <c r="V167" s="5">
        <v>36.970967741935482</v>
      </c>
      <c r="W167" s="5">
        <v>35.425806451612907</v>
      </c>
      <c r="X167" s="5">
        <v>34.241935483870968</v>
      </c>
      <c r="Y167" s="5">
        <v>33.348387096774189</v>
      </c>
      <c r="Z167" s="5">
        <v>32.6</v>
      </c>
      <c r="AA167" s="5">
        <v>32.041935483870965</v>
      </c>
      <c r="AB167" s="5">
        <v>31.654838709677417</v>
      </c>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row>
    <row r="168" spans="1:148">
      <c r="A168" s="2" t="s">
        <v>140</v>
      </c>
      <c r="B168" s="2" t="s">
        <v>83</v>
      </c>
      <c r="C168" s="2" t="s">
        <v>371</v>
      </c>
      <c r="D168" s="2" t="str">
        <f t="shared" si="2"/>
        <v>Alaska - King Salmon-Nov</v>
      </c>
      <c r="E168" s="5">
        <v>20.079999999999998</v>
      </c>
      <c r="F168" s="5">
        <v>20.016666666666666</v>
      </c>
      <c r="G168" s="5">
        <v>19.936666666666667</v>
      </c>
      <c r="H168" s="5">
        <v>19.943333333333332</v>
      </c>
      <c r="I168" s="5">
        <v>19.956666666666667</v>
      </c>
      <c r="J168" s="5">
        <v>19.956666666666667</v>
      </c>
      <c r="K168" s="5">
        <v>20.066666666666666</v>
      </c>
      <c r="L168" s="5">
        <v>20.136666666666667</v>
      </c>
      <c r="M168" s="5">
        <v>20.236666666666668</v>
      </c>
      <c r="N168" s="5">
        <v>20.953333333333333</v>
      </c>
      <c r="O168" s="5">
        <v>21.653333333333332</v>
      </c>
      <c r="P168" s="5">
        <v>22.38</v>
      </c>
      <c r="Q168" s="5">
        <v>23.06</v>
      </c>
      <c r="R168" s="5">
        <v>23.723333333333336</v>
      </c>
      <c r="S168" s="5">
        <v>24.39</v>
      </c>
      <c r="T168" s="5">
        <v>23.806666666666668</v>
      </c>
      <c r="U168" s="5">
        <v>23.176666666666666</v>
      </c>
      <c r="V168" s="5">
        <v>22.573333333333334</v>
      </c>
      <c r="W168" s="5">
        <v>22.07</v>
      </c>
      <c r="X168" s="5">
        <v>21.556666666666668</v>
      </c>
      <c r="Y168" s="5">
        <v>21.04</v>
      </c>
      <c r="Z168" s="5">
        <v>20.67</v>
      </c>
      <c r="AA168" s="5">
        <v>20.28</v>
      </c>
      <c r="AB168" s="5">
        <v>19.926666666666666</v>
      </c>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row>
    <row r="169" spans="1:148">
      <c r="A169" s="2" t="s">
        <v>140</v>
      </c>
      <c r="B169" s="2" t="s">
        <v>84</v>
      </c>
      <c r="C169" s="2" t="s">
        <v>372</v>
      </c>
      <c r="D169" s="2" t="str">
        <f t="shared" si="2"/>
        <v>Alaska - King Salmon-Dec</v>
      </c>
      <c r="E169" s="5">
        <v>16.416129032258063</v>
      </c>
      <c r="F169" s="5">
        <v>16.251612903225809</v>
      </c>
      <c r="G169" s="5">
        <v>16.103225806451611</v>
      </c>
      <c r="H169" s="5">
        <v>16.032258064516128</v>
      </c>
      <c r="I169" s="5">
        <v>15.958064516129031</v>
      </c>
      <c r="J169" s="5">
        <v>15.880645161290323</v>
      </c>
      <c r="K169" s="5">
        <v>15.845161290322581</v>
      </c>
      <c r="L169" s="5">
        <v>15.851612903225806</v>
      </c>
      <c r="M169" s="5">
        <v>15.864516129032259</v>
      </c>
      <c r="N169" s="5">
        <v>16.380645161290325</v>
      </c>
      <c r="O169" s="5">
        <v>16.845161290322583</v>
      </c>
      <c r="P169" s="5">
        <v>17.374193548387098</v>
      </c>
      <c r="Q169" s="5">
        <v>18.087096774193551</v>
      </c>
      <c r="R169" s="5">
        <v>18.754838709677419</v>
      </c>
      <c r="S169" s="5">
        <v>19.464516129032258</v>
      </c>
      <c r="T169" s="5">
        <v>18.732258064516131</v>
      </c>
      <c r="U169" s="5">
        <v>18.019354838709678</v>
      </c>
      <c r="V169" s="5">
        <v>17.280645161290323</v>
      </c>
      <c r="W169" s="5">
        <v>16.941935483870971</v>
      </c>
      <c r="X169" s="5">
        <v>16.648387096774194</v>
      </c>
      <c r="Y169" s="5">
        <v>16.3</v>
      </c>
      <c r="Z169" s="5">
        <v>16.112903225806452</v>
      </c>
      <c r="AA169" s="5">
        <v>15.929032258064517</v>
      </c>
      <c r="AB169" s="5">
        <v>15.745161290322581</v>
      </c>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row>
    <row r="170" spans="1:148">
      <c r="A170" s="2" t="s">
        <v>141</v>
      </c>
      <c r="B170" s="2" t="s">
        <v>73</v>
      </c>
      <c r="C170" s="2" t="s">
        <v>361</v>
      </c>
      <c r="D170" s="2" t="str">
        <f t="shared" si="2"/>
        <v>Alaska - Kodiak-Jan</v>
      </c>
      <c r="E170" s="5">
        <v>29.051612903225806</v>
      </c>
      <c r="F170" s="5">
        <v>28.980645161290322</v>
      </c>
      <c r="G170" s="5">
        <v>28.870967741935484</v>
      </c>
      <c r="H170" s="5">
        <v>29.003225806451614</v>
      </c>
      <c r="I170" s="5">
        <v>29.161290322580644</v>
      </c>
      <c r="J170" s="5">
        <v>29.306451612903224</v>
      </c>
      <c r="K170" s="5">
        <v>29.329032258064519</v>
      </c>
      <c r="L170" s="5">
        <v>29.380645161290321</v>
      </c>
      <c r="M170" s="5">
        <v>29.412903225806449</v>
      </c>
      <c r="N170" s="5">
        <v>30.041935483870965</v>
      </c>
      <c r="O170" s="5">
        <v>30.648387096774194</v>
      </c>
      <c r="P170" s="5">
        <v>31.267741935483869</v>
      </c>
      <c r="Q170" s="5">
        <v>31.670967741935481</v>
      </c>
      <c r="R170" s="5">
        <v>32.074193548387093</v>
      </c>
      <c r="S170" s="5">
        <v>32.477419354838709</v>
      </c>
      <c r="T170" s="5">
        <v>31.893548387096775</v>
      </c>
      <c r="U170" s="5">
        <v>31.303225806451611</v>
      </c>
      <c r="V170" s="5">
        <v>30.719354838709677</v>
      </c>
      <c r="W170" s="5">
        <v>30.522580645161291</v>
      </c>
      <c r="X170" s="5">
        <v>30.306451612903224</v>
      </c>
      <c r="Y170" s="5">
        <v>30.103225806451615</v>
      </c>
      <c r="Z170" s="5">
        <v>29.86774193548387</v>
      </c>
      <c r="AA170" s="5">
        <v>29.619354838709679</v>
      </c>
      <c r="AB170" s="5">
        <v>29.374193548387098</v>
      </c>
    </row>
    <row r="171" spans="1:148">
      <c r="A171" s="2" t="s">
        <v>141</v>
      </c>
      <c r="B171" s="2" t="s">
        <v>74</v>
      </c>
      <c r="C171" s="2" t="s">
        <v>362</v>
      </c>
      <c r="D171" s="2" t="str">
        <f t="shared" si="2"/>
        <v>Alaska - Kodiak-Feb</v>
      </c>
      <c r="E171" s="5">
        <v>29.75714285714286</v>
      </c>
      <c r="F171" s="5">
        <v>30.035714285714285</v>
      </c>
      <c r="G171" s="5">
        <v>30.089285714285715</v>
      </c>
      <c r="H171" s="5">
        <v>29.853571428571428</v>
      </c>
      <c r="I171" s="5">
        <v>29.675000000000001</v>
      </c>
      <c r="J171" s="5">
        <v>29.789285714285715</v>
      </c>
      <c r="K171" s="5">
        <v>30.028571428571428</v>
      </c>
      <c r="L171" s="5">
        <v>30.089285714285715</v>
      </c>
      <c r="M171" s="5">
        <v>29.835714285714285</v>
      </c>
      <c r="N171" s="5">
        <v>30.310714285714287</v>
      </c>
      <c r="O171" s="5">
        <v>31.653571428571428</v>
      </c>
      <c r="P171" s="5">
        <v>32.93571428571429</v>
      </c>
      <c r="Q171" s="5">
        <v>33.446428571428569</v>
      </c>
      <c r="R171" s="5">
        <v>33.74285714285714</v>
      </c>
      <c r="S171" s="5">
        <v>33.653571428571425</v>
      </c>
      <c r="T171" s="5">
        <v>33.428571428571431</v>
      </c>
      <c r="U171" s="5">
        <v>32.785714285714285</v>
      </c>
      <c r="V171" s="5">
        <v>31.95</v>
      </c>
      <c r="W171" s="5">
        <v>31.11785714285714</v>
      </c>
      <c r="X171" s="5">
        <v>30.892857142857142</v>
      </c>
      <c r="Y171" s="5">
        <v>30.339285714285715</v>
      </c>
      <c r="Z171" s="5">
        <v>30.489285714285717</v>
      </c>
      <c r="AA171" s="5">
        <v>30.239285714285717</v>
      </c>
      <c r="AB171" s="5">
        <v>29.875</v>
      </c>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row>
    <row r="172" spans="1:148">
      <c r="A172" s="2" t="s">
        <v>141</v>
      </c>
      <c r="B172" s="2" t="s">
        <v>75</v>
      </c>
      <c r="C172" s="2" t="s">
        <v>363</v>
      </c>
      <c r="D172" s="2" t="str">
        <f t="shared" si="2"/>
        <v>Alaska - Kodiak-Mar</v>
      </c>
      <c r="E172" s="5">
        <v>30.532258064516128</v>
      </c>
      <c r="F172" s="5">
        <v>30.293548387096774</v>
      </c>
      <c r="G172" s="5">
        <v>30.022580645161291</v>
      </c>
      <c r="H172" s="5">
        <v>29.93548387096774</v>
      </c>
      <c r="I172" s="5">
        <v>29.86774193548387</v>
      </c>
      <c r="J172" s="5">
        <v>29.732258064516131</v>
      </c>
      <c r="K172" s="5">
        <v>29.7</v>
      </c>
      <c r="L172" s="5">
        <v>29.809677419354838</v>
      </c>
      <c r="M172" s="5">
        <v>30.990322580645163</v>
      </c>
      <c r="N172" s="5">
        <v>32.570967741935483</v>
      </c>
      <c r="O172" s="5">
        <v>34.20645161290323</v>
      </c>
      <c r="P172" s="5">
        <v>35.016129032258064</v>
      </c>
      <c r="Q172" s="5">
        <v>35.970967741935482</v>
      </c>
      <c r="R172" s="5">
        <v>36.251612903225805</v>
      </c>
      <c r="S172" s="5">
        <v>36.490322580645163</v>
      </c>
      <c r="T172" s="5">
        <v>35.974193548387099</v>
      </c>
      <c r="U172" s="5">
        <v>35.406451612903226</v>
      </c>
      <c r="V172" s="5">
        <v>34.29354838709677</v>
      </c>
      <c r="W172" s="5">
        <v>32.564516129032256</v>
      </c>
      <c r="X172" s="5">
        <v>31.903225806451612</v>
      </c>
      <c r="Y172" s="5">
        <v>31.338709677419356</v>
      </c>
      <c r="Z172" s="5">
        <v>30.945161290322581</v>
      </c>
      <c r="AA172" s="5">
        <v>31.087096774193551</v>
      </c>
      <c r="AB172" s="5">
        <v>30.719354838709677</v>
      </c>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row>
    <row r="173" spans="1:148">
      <c r="A173" s="2" t="s">
        <v>141</v>
      </c>
      <c r="B173" s="2" t="s">
        <v>76</v>
      </c>
      <c r="C173" s="2" t="s">
        <v>364</v>
      </c>
      <c r="D173" s="2" t="str">
        <f t="shared" si="2"/>
        <v>Alaska - Kodiak-Apr</v>
      </c>
      <c r="E173" s="5">
        <v>35.043333333333329</v>
      </c>
      <c r="F173" s="5">
        <v>34.863333333333337</v>
      </c>
      <c r="G173" s="5">
        <v>34.693333333333335</v>
      </c>
      <c r="H173" s="5">
        <v>34.483333333333334</v>
      </c>
      <c r="I173" s="5">
        <v>34.31666666666667</v>
      </c>
      <c r="J173" s="5">
        <v>34.119999999999997</v>
      </c>
      <c r="K173" s="5">
        <v>35.196666666666673</v>
      </c>
      <c r="L173" s="5">
        <v>36.26</v>
      </c>
      <c r="M173" s="5">
        <v>37.293333333333329</v>
      </c>
      <c r="N173" s="5">
        <v>38.520000000000003</v>
      </c>
      <c r="O173" s="5">
        <v>39.743333333333332</v>
      </c>
      <c r="P173" s="5">
        <v>40.966666666666669</v>
      </c>
      <c r="Q173" s="5">
        <v>41.27</v>
      </c>
      <c r="R173" s="5">
        <v>41.533333333333331</v>
      </c>
      <c r="S173" s="5">
        <v>41.846666666666671</v>
      </c>
      <c r="T173" s="5">
        <v>41.46</v>
      </c>
      <c r="U173" s="5">
        <v>41.11</v>
      </c>
      <c r="V173" s="5">
        <v>40.713333333333338</v>
      </c>
      <c r="W173" s="5">
        <v>39.65</v>
      </c>
      <c r="X173" s="5">
        <v>38.6</v>
      </c>
      <c r="Y173" s="5">
        <v>37.523333333333333</v>
      </c>
      <c r="Z173" s="5">
        <v>36.853333333333332</v>
      </c>
      <c r="AA173" s="5">
        <v>36.24</v>
      </c>
      <c r="AB173" s="5">
        <v>35.56666666666667</v>
      </c>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row>
    <row r="174" spans="1:148">
      <c r="A174" s="2" t="s">
        <v>141</v>
      </c>
      <c r="B174" s="2" t="s">
        <v>77</v>
      </c>
      <c r="C174" s="2" t="s">
        <v>365</v>
      </c>
      <c r="D174" s="2" t="str">
        <f t="shared" si="2"/>
        <v>Alaska - Kodiak-May</v>
      </c>
      <c r="E174" s="5">
        <v>41.122580645161285</v>
      </c>
      <c r="F174" s="5">
        <v>40.91612903225807</v>
      </c>
      <c r="G174" s="5">
        <v>40.770967741935486</v>
      </c>
      <c r="H174" s="5">
        <v>40.335483870967742</v>
      </c>
      <c r="I174" s="5">
        <v>40.229032258064514</v>
      </c>
      <c r="J174" s="5">
        <v>40.725806451612904</v>
      </c>
      <c r="K174" s="5">
        <v>41.7</v>
      </c>
      <c r="L174" s="5">
        <v>43.08064516129032</v>
      </c>
      <c r="M174" s="5">
        <v>44.116129032258058</v>
      </c>
      <c r="N174" s="5">
        <v>44.938709677419354</v>
      </c>
      <c r="O174" s="5">
        <v>46.12903225806452</v>
      </c>
      <c r="P174" s="5">
        <v>46.551612903225802</v>
      </c>
      <c r="Q174" s="5">
        <v>47.058064516129029</v>
      </c>
      <c r="R174" s="5">
        <v>46.887096774193552</v>
      </c>
      <c r="S174" s="5">
        <v>46.987096774193546</v>
      </c>
      <c r="T174" s="5">
        <v>46.49677419354839</v>
      </c>
      <c r="U174" s="5">
        <v>46.241935483870968</v>
      </c>
      <c r="V174" s="5">
        <v>45.467741935483872</v>
      </c>
      <c r="W174" s="5">
        <v>45.20645161290323</v>
      </c>
      <c r="X174" s="5">
        <v>44.425806451612907</v>
      </c>
      <c r="Y174" s="5">
        <v>43.777419354838706</v>
      </c>
      <c r="Z174" s="5">
        <v>42.954838709677418</v>
      </c>
      <c r="AA174" s="5">
        <v>42.558064516129029</v>
      </c>
      <c r="AB174" s="5">
        <v>41.925806451612907</v>
      </c>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row>
    <row r="175" spans="1:148">
      <c r="A175" s="2" t="s">
        <v>141</v>
      </c>
      <c r="B175" s="2" t="s">
        <v>78</v>
      </c>
      <c r="C175" s="2" t="s">
        <v>366</v>
      </c>
      <c r="D175" s="2" t="str">
        <f t="shared" si="2"/>
        <v>Alaska - Kodiak-Jun</v>
      </c>
      <c r="E175" s="5">
        <v>47.7</v>
      </c>
      <c r="F175" s="5">
        <v>47.123333333333335</v>
      </c>
      <c r="G175" s="5">
        <v>47.153333333333329</v>
      </c>
      <c r="H175" s="5">
        <v>46.88</v>
      </c>
      <c r="I175" s="5">
        <v>46.893333333333331</v>
      </c>
      <c r="J175" s="5">
        <v>47.24</v>
      </c>
      <c r="K175" s="5">
        <v>48.983333333333334</v>
      </c>
      <c r="L175" s="5">
        <v>49.673333333333332</v>
      </c>
      <c r="M175" s="5">
        <v>50.323333333333338</v>
      </c>
      <c r="N175" s="5">
        <v>50.75333333333333</v>
      </c>
      <c r="O175" s="5">
        <v>51.153333333333329</v>
      </c>
      <c r="P175" s="5">
        <v>51.786666666666662</v>
      </c>
      <c r="Q175" s="5">
        <v>52.14</v>
      </c>
      <c r="R175" s="5">
        <v>52.79</v>
      </c>
      <c r="S175" s="5">
        <v>52.833333333333336</v>
      </c>
      <c r="T175" s="5">
        <v>52.68333333333333</v>
      </c>
      <c r="U175" s="5">
        <v>52.74</v>
      </c>
      <c r="V175" s="5">
        <v>52.766666666666666</v>
      </c>
      <c r="W175" s="5">
        <v>51.97</v>
      </c>
      <c r="X175" s="5">
        <v>51.31666666666667</v>
      </c>
      <c r="Y175" s="5">
        <v>50.623333333333335</v>
      </c>
      <c r="Z175" s="5">
        <v>49.703333333333333</v>
      </c>
      <c r="AA175" s="5">
        <v>48.826666666666668</v>
      </c>
      <c r="AB175" s="5">
        <v>48.04</v>
      </c>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row>
    <row r="176" spans="1:148">
      <c r="A176" s="2" t="s">
        <v>141</v>
      </c>
      <c r="B176" s="2" t="s">
        <v>79</v>
      </c>
      <c r="C176" s="2" t="s">
        <v>367</v>
      </c>
      <c r="D176" s="2" t="str">
        <f t="shared" si="2"/>
        <v>Alaska - Kodiak-Jul</v>
      </c>
      <c r="E176" s="5">
        <v>51.783870967741933</v>
      </c>
      <c r="F176" s="5">
        <v>51.316129032258061</v>
      </c>
      <c r="G176" s="5">
        <v>49.345161290322579</v>
      </c>
      <c r="H176" s="5">
        <v>48.732258064516131</v>
      </c>
      <c r="I176" s="5">
        <v>48.693548387096776</v>
      </c>
      <c r="J176" s="5">
        <v>48.880645161290325</v>
      </c>
      <c r="K176" s="5">
        <v>49.974193548387099</v>
      </c>
      <c r="L176" s="5">
        <v>51.316129032258061</v>
      </c>
      <c r="M176" s="5">
        <v>52.380645161290325</v>
      </c>
      <c r="N176" s="5">
        <v>53.538709677419355</v>
      </c>
      <c r="O176" s="5">
        <v>54.5</v>
      </c>
      <c r="P176" s="5">
        <v>55.164516129032258</v>
      </c>
      <c r="Q176" s="5">
        <v>55.987096774193546</v>
      </c>
      <c r="R176" s="5">
        <v>56.664516129032258</v>
      </c>
      <c r="S176" s="5">
        <v>57.229032258064514</v>
      </c>
      <c r="T176" s="5">
        <v>57.296774193548387</v>
      </c>
      <c r="U176" s="5">
        <v>57.29032258064516</v>
      </c>
      <c r="V176" s="5">
        <v>57.096774193548384</v>
      </c>
      <c r="W176" s="5">
        <v>56.325806451612898</v>
      </c>
      <c r="X176" s="5">
        <v>55.70967741935484</v>
      </c>
      <c r="Y176" s="5">
        <v>54.612903225806448</v>
      </c>
      <c r="Z176" s="5">
        <v>53.035483870967738</v>
      </c>
      <c r="AA176" s="5">
        <v>52.035483870967738</v>
      </c>
      <c r="AB176" s="5">
        <v>51.032258064516128</v>
      </c>
    </row>
    <row r="177" spans="1:148">
      <c r="A177" s="2" t="s">
        <v>141</v>
      </c>
      <c r="B177" s="2" t="s">
        <v>80</v>
      </c>
      <c r="C177" s="2" t="s">
        <v>368</v>
      </c>
      <c r="D177" s="2" t="str">
        <f t="shared" si="2"/>
        <v>Alaska - Kodiak-Aug</v>
      </c>
      <c r="E177" s="5">
        <v>48.506451612903227</v>
      </c>
      <c r="F177" s="5">
        <v>48.480645161290326</v>
      </c>
      <c r="G177" s="5">
        <v>50.064516129032256</v>
      </c>
      <c r="H177" s="5">
        <v>49.977419354838709</v>
      </c>
      <c r="I177" s="5">
        <v>49.796774193548387</v>
      </c>
      <c r="J177" s="5">
        <v>50.145161290322584</v>
      </c>
      <c r="K177" s="5">
        <v>50.9</v>
      </c>
      <c r="L177" s="5">
        <v>52.832258064516125</v>
      </c>
      <c r="M177" s="5">
        <v>54.116129032258058</v>
      </c>
      <c r="N177" s="5">
        <v>55.325806451612898</v>
      </c>
      <c r="O177" s="5">
        <v>56.696774193548386</v>
      </c>
      <c r="P177" s="5">
        <v>57.387096774193552</v>
      </c>
      <c r="Q177" s="5">
        <v>57.958064516129035</v>
      </c>
      <c r="R177" s="5">
        <v>58.3</v>
      </c>
      <c r="S177" s="5">
        <v>58.796774193548387</v>
      </c>
      <c r="T177" s="5">
        <v>57.548387096774192</v>
      </c>
      <c r="U177" s="5">
        <v>57.883870967741942</v>
      </c>
      <c r="V177" s="5">
        <v>56.967741935483872</v>
      </c>
      <c r="W177" s="5">
        <v>55.638709677419357</v>
      </c>
      <c r="X177" s="5">
        <v>54.235483870967741</v>
      </c>
      <c r="Y177" s="5">
        <v>52.729032258064514</v>
      </c>
      <c r="Z177" s="5">
        <v>51.535483870967738</v>
      </c>
      <c r="AA177" s="5">
        <v>50.670967741935485</v>
      </c>
      <c r="AB177" s="5">
        <v>50.090322580645157</v>
      </c>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row>
    <row r="178" spans="1:148">
      <c r="A178" s="2" t="s">
        <v>141</v>
      </c>
      <c r="B178" s="2" t="s">
        <v>81</v>
      </c>
      <c r="C178" s="2" t="s">
        <v>369</v>
      </c>
      <c r="D178" s="2" t="str">
        <f t="shared" si="2"/>
        <v>Alaska - Kodiak-Sep</v>
      </c>
      <c r="E178" s="5">
        <v>47.17</v>
      </c>
      <c r="F178" s="5">
        <v>47.273333333333333</v>
      </c>
      <c r="G178" s="5">
        <v>46.88</v>
      </c>
      <c r="H178" s="5">
        <v>46.956666666666671</v>
      </c>
      <c r="I178" s="5">
        <v>46.923333333333332</v>
      </c>
      <c r="J178" s="5">
        <v>46.883333333333333</v>
      </c>
      <c r="K178" s="5">
        <v>46.956666666666671</v>
      </c>
      <c r="L178" s="5">
        <v>48.06666666666667</v>
      </c>
      <c r="M178" s="5">
        <v>49.98</v>
      </c>
      <c r="N178" s="5">
        <v>51.68666666666666</v>
      </c>
      <c r="O178" s="5">
        <v>52.643333333333331</v>
      </c>
      <c r="P178" s="5">
        <v>54.07</v>
      </c>
      <c r="Q178" s="5">
        <v>54.13</v>
      </c>
      <c r="R178" s="5">
        <v>54.25</v>
      </c>
      <c r="S178" s="5">
        <v>54.21</v>
      </c>
      <c r="T178" s="5">
        <v>54.516666666666666</v>
      </c>
      <c r="U178" s="5">
        <v>53.646666666666668</v>
      </c>
      <c r="V178" s="5">
        <v>52.513333333333335</v>
      </c>
      <c r="W178" s="5">
        <v>51.00333333333333</v>
      </c>
      <c r="X178" s="5">
        <v>49.92</v>
      </c>
      <c r="Y178" s="5">
        <v>49.416666666666664</v>
      </c>
      <c r="Z178" s="5">
        <v>48.466666666666669</v>
      </c>
      <c r="AA178" s="5">
        <v>47.993333333333332</v>
      </c>
      <c r="AB178" s="5">
        <v>47.306666666666665</v>
      </c>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row>
    <row r="179" spans="1:148">
      <c r="A179" s="2" t="s">
        <v>141</v>
      </c>
      <c r="B179" s="2" t="s">
        <v>82</v>
      </c>
      <c r="C179" s="2" t="s">
        <v>370</v>
      </c>
      <c r="D179" s="2" t="str">
        <f t="shared" si="2"/>
        <v>Alaska - Kodiak-Oct</v>
      </c>
      <c r="E179" s="5">
        <v>38.270967741935486</v>
      </c>
      <c r="F179" s="5">
        <v>38.029032258064518</v>
      </c>
      <c r="G179" s="5">
        <v>37.767741935483869</v>
      </c>
      <c r="H179" s="5">
        <v>37.622580645161285</v>
      </c>
      <c r="I179" s="5">
        <v>37.454838709677418</v>
      </c>
      <c r="J179" s="5">
        <v>37.299999999999997</v>
      </c>
      <c r="K179" s="5">
        <v>37.570967741935483</v>
      </c>
      <c r="L179" s="5">
        <v>37.848387096774189</v>
      </c>
      <c r="M179" s="5">
        <v>38.13225806451613</v>
      </c>
      <c r="N179" s="5">
        <v>39.716129032258067</v>
      </c>
      <c r="O179" s="5">
        <v>41.277419354838706</v>
      </c>
      <c r="P179" s="5">
        <v>42.877419354838715</v>
      </c>
      <c r="Q179" s="5">
        <v>43.229032258064514</v>
      </c>
      <c r="R179" s="5">
        <v>43.587096774193547</v>
      </c>
      <c r="S179" s="5">
        <v>43.954838709677418</v>
      </c>
      <c r="T179" s="5">
        <v>42.667741935483875</v>
      </c>
      <c r="U179" s="5">
        <v>41.425806451612907</v>
      </c>
      <c r="V179" s="5">
        <v>40.138709677419357</v>
      </c>
      <c r="W179" s="5">
        <v>39.50322580645161</v>
      </c>
      <c r="X179" s="5">
        <v>38.932258064516134</v>
      </c>
      <c r="Y179" s="5">
        <v>38.345161290322579</v>
      </c>
      <c r="Z179" s="5">
        <v>38.135483870967747</v>
      </c>
      <c r="AA179" s="5">
        <v>37.91935483870968</v>
      </c>
      <c r="AB179" s="5">
        <v>37.696774193548386</v>
      </c>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row>
    <row r="180" spans="1:148">
      <c r="A180" s="2" t="s">
        <v>141</v>
      </c>
      <c r="B180" s="2" t="s">
        <v>83</v>
      </c>
      <c r="C180" s="2" t="s">
        <v>371</v>
      </c>
      <c r="D180" s="2" t="str">
        <f t="shared" si="2"/>
        <v>Alaska - Kodiak-Nov</v>
      </c>
      <c r="E180" s="5">
        <v>32.200000000000003</v>
      </c>
      <c r="F180" s="5">
        <v>32.083333333333336</v>
      </c>
      <c r="G180" s="5">
        <v>32.026666666666664</v>
      </c>
      <c r="H180" s="5">
        <v>32.083333333333336</v>
      </c>
      <c r="I180" s="5">
        <v>32.353333333333332</v>
      </c>
      <c r="J180" s="5">
        <v>32.506666666666668</v>
      </c>
      <c r="K180" s="5">
        <v>32.840000000000003</v>
      </c>
      <c r="L180" s="5">
        <v>32.526666666666664</v>
      </c>
      <c r="M180" s="5">
        <v>32.773333333333333</v>
      </c>
      <c r="N180" s="5">
        <v>33.123333333333335</v>
      </c>
      <c r="O180" s="5">
        <v>34.06666666666667</v>
      </c>
      <c r="P180" s="5">
        <v>35.00333333333333</v>
      </c>
      <c r="Q180" s="5">
        <v>35.593333333333334</v>
      </c>
      <c r="R180" s="5">
        <v>35.53</v>
      </c>
      <c r="S180" s="5">
        <v>35.676666666666662</v>
      </c>
      <c r="T180" s="5">
        <v>35.486666666666665</v>
      </c>
      <c r="U180" s="5">
        <v>34.596666666666671</v>
      </c>
      <c r="V180" s="5">
        <v>34.46</v>
      </c>
      <c r="W180" s="5">
        <v>34.383333333333333</v>
      </c>
      <c r="X180" s="5">
        <v>34.32</v>
      </c>
      <c r="Y180" s="5">
        <v>33.93333333333333</v>
      </c>
      <c r="Z180" s="5">
        <v>33.51</v>
      </c>
      <c r="AA180" s="5">
        <v>33.013333333333335</v>
      </c>
      <c r="AB180" s="5">
        <v>32.603333333333332</v>
      </c>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row>
    <row r="181" spans="1:148">
      <c r="A181" s="2" t="s">
        <v>141</v>
      </c>
      <c r="B181" s="2" t="s">
        <v>84</v>
      </c>
      <c r="C181" s="2" t="s">
        <v>372</v>
      </c>
      <c r="D181" s="2" t="str">
        <f t="shared" si="2"/>
        <v>Alaska - Kodiak-Dec</v>
      </c>
      <c r="E181" s="5">
        <v>30.674193548387095</v>
      </c>
      <c r="F181" s="5">
        <v>30.7</v>
      </c>
      <c r="G181" s="5">
        <v>30.232258064516131</v>
      </c>
      <c r="H181" s="5">
        <v>30.280645161290323</v>
      </c>
      <c r="I181" s="5">
        <v>30.109677419354838</v>
      </c>
      <c r="J181" s="5">
        <v>30.051612903225806</v>
      </c>
      <c r="K181" s="5">
        <v>30.193548387096776</v>
      </c>
      <c r="L181" s="5">
        <v>29.929032258064513</v>
      </c>
      <c r="M181" s="5">
        <v>30.287096774193547</v>
      </c>
      <c r="N181" s="5">
        <v>30.93548387096774</v>
      </c>
      <c r="O181" s="5">
        <v>31.135483870967743</v>
      </c>
      <c r="P181" s="5">
        <v>33.116129032258058</v>
      </c>
      <c r="Q181" s="5">
        <v>33.603225806451611</v>
      </c>
      <c r="R181" s="5">
        <v>34.045161290322582</v>
      </c>
      <c r="S181" s="5">
        <v>33.654838709677421</v>
      </c>
      <c r="T181" s="5">
        <v>32.158064516129031</v>
      </c>
      <c r="U181" s="5">
        <v>31.258064516129032</v>
      </c>
      <c r="V181" s="5">
        <v>30.92258064516129</v>
      </c>
      <c r="W181" s="5">
        <v>30.774193548387096</v>
      </c>
      <c r="X181" s="5">
        <v>30.870967741935484</v>
      </c>
      <c r="Y181" s="5">
        <v>30.806451612903224</v>
      </c>
      <c r="Z181" s="5">
        <v>30.877419354838711</v>
      </c>
      <c r="AA181" s="5">
        <v>31.016129032258064</v>
      </c>
      <c r="AB181" s="5">
        <v>30.954838709677421</v>
      </c>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row>
    <row r="182" spans="1:148">
      <c r="A182" s="2" t="s">
        <v>142</v>
      </c>
      <c r="B182" s="2" t="s">
        <v>73</v>
      </c>
      <c r="C182" s="2" t="s">
        <v>361</v>
      </c>
      <c r="D182" s="2" t="str">
        <f t="shared" si="2"/>
        <v>Alaska - Kotzebue-Jan</v>
      </c>
      <c r="E182" s="5">
        <v>-1.4483870967741934</v>
      </c>
      <c r="F182" s="5">
        <v>-1.0935483870967742</v>
      </c>
      <c r="G182" s="5">
        <v>-1.5354838709677421</v>
      </c>
      <c r="H182" s="5">
        <v>-1.7258064516129032</v>
      </c>
      <c r="I182" s="5">
        <v>-1.6709677419354838</v>
      </c>
      <c r="J182" s="5">
        <v>-1.5193548387096774</v>
      </c>
      <c r="K182" s="5">
        <v>-1.3129032258064517</v>
      </c>
      <c r="L182" s="5">
        <v>-1.2838709677419353</v>
      </c>
      <c r="M182" s="5">
        <v>-1.0612903225806452</v>
      </c>
      <c r="N182" s="5">
        <v>-1.403225806451613</v>
      </c>
      <c r="O182" s="5">
        <v>-1.5806451612903225</v>
      </c>
      <c r="P182" s="5">
        <v>-1.7225806451612902</v>
      </c>
      <c r="Q182" s="5">
        <v>-1.4645161290322579</v>
      </c>
      <c r="R182" s="5">
        <v>-1.4774193548387096</v>
      </c>
      <c r="S182" s="5">
        <v>-1.0096774193548388</v>
      </c>
      <c r="T182" s="5">
        <v>-1.0774193548387097</v>
      </c>
      <c r="U182" s="5">
        <v>-1.5548387096774194</v>
      </c>
      <c r="V182" s="5">
        <v>-1.7064516129032257</v>
      </c>
      <c r="W182" s="5">
        <v>-1.9290322580645161</v>
      </c>
      <c r="X182" s="5">
        <v>-2.0709677419354842</v>
      </c>
      <c r="Y182" s="5">
        <v>-2.3741935483870966</v>
      </c>
      <c r="Z182" s="5">
        <v>-2.4806451612903229</v>
      </c>
      <c r="AA182" s="5">
        <v>-2.3451612903225807</v>
      </c>
      <c r="AB182" s="5">
        <v>-2.4451612903225803</v>
      </c>
    </row>
    <row r="183" spans="1:148">
      <c r="A183" s="2" t="s">
        <v>142</v>
      </c>
      <c r="B183" s="2" t="s">
        <v>74</v>
      </c>
      <c r="C183" s="2" t="s">
        <v>362</v>
      </c>
      <c r="D183" s="2" t="str">
        <f t="shared" si="2"/>
        <v>Alaska - Kotzebue-Feb</v>
      </c>
      <c r="E183" s="5">
        <v>-3.0821428571428569</v>
      </c>
      <c r="F183" s="5">
        <v>-3.1821428571428569</v>
      </c>
      <c r="G183" s="5">
        <v>-3.3285714285714287</v>
      </c>
      <c r="H183" s="5">
        <v>-3.3714285714285714</v>
      </c>
      <c r="I183" s="5">
        <v>-3.3678571428571429</v>
      </c>
      <c r="J183" s="5">
        <v>-3.3928571428571428</v>
      </c>
      <c r="K183" s="5">
        <v>-3.4678571428571425</v>
      </c>
      <c r="L183" s="5">
        <v>-3.4535714285714287</v>
      </c>
      <c r="M183" s="5">
        <v>-3.4714285714285715</v>
      </c>
      <c r="N183" s="5">
        <v>-3.1107142857142853</v>
      </c>
      <c r="O183" s="5">
        <v>-2.7857142857142856</v>
      </c>
      <c r="P183" s="5">
        <v>-2.4214285714285713</v>
      </c>
      <c r="Q183" s="5">
        <v>-1.5571428571428572</v>
      </c>
      <c r="R183" s="5">
        <v>-0.67500000000000004</v>
      </c>
      <c r="S183" s="5">
        <v>0.19285714285714306</v>
      </c>
      <c r="T183" s="5">
        <v>-0.35357142857142859</v>
      </c>
      <c r="U183" s="5">
        <v>-0.92500000000000004</v>
      </c>
      <c r="V183" s="5">
        <v>-1.4785714285714284</v>
      </c>
      <c r="W183" s="5">
        <v>-1.6857142857142857</v>
      </c>
      <c r="X183" s="5">
        <v>-1.8964285714285716</v>
      </c>
      <c r="Y183" s="5">
        <v>-2.0892857142857144</v>
      </c>
      <c r="Z183" s="5">
        <v>-2.2785714285714285</v>
      </c>
      <c r="AA183" s="5">
        <v>-2.4785714285714286</v>
      </c>
      <c r="AB183" s="5">
        <v>-2.6785714285714284</v>
      </c>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row>
    <row r="184" spans="1:148">
      <c r="A184" s="2" t="s">
        <v>142</v>
      </c>
      <c r="B184" s="2" t="s">
        <v>75</v>
      </c>
      <c r="C184" s="2" t="s">
        <v>363</v>
      </c>
      <c r="D184" s="2" t="str">
        <f t="shared" si="2"/>
        <v>Alaska - Kotzebue-Mar</v>
      </c>
      <c r="E184" s="5">
        <v>1.2193548387096773</v>
      </c>
      <c r="F184" s="5">
        <v>1.2838709677419353</v>
      </c>
      <c r="G184" s="5">
        <v>1.2967741935483872</v>
      </c>
      <c r="H184" s="5">
        <v>1.0451612903225806</v>
      </c>
      <c r="I184" s="5">
        <v>0.76451612903225807</v>
      </c>
      <c r="J184" s="5">
        <v>0.27096774193548356</v>
      </c>
      <c r="K184" s="5">
        <v>-8.3870967741936212E-2</v>
      </c>
      <c r="L184" s="5">
        <v>-0.35806451612903223</v>
      </c>
      <c r="M184" s="5">
        <v>-8.3870967741934838E-2</v>
      </c>
      <c r="N184" s="5">
        <v>3.2258064516129031E-2</v>
      </c>
      <c r="O184" s="5">
        <v>1.2548387096774194</v>
      </c>
      <c r="P184" s="5">
        <v>2.6580645161290324</v>
      </c>
      <c r="Q184" s="5">
        <v>4.2870967741935484</v>
      </c>
      <c r="R184" s="5">
        <v>5.2387096774193553</v>
      </c>
      <c r="S184" s="5">
        <v>5.854838709677419</v>
      </c>
      <c r="T184" s="5">
        <v>6.5</v>
      </c>
      <c r="U184" s="5">
        <v>5.3645161290322587</v>
      </c>
      <c r="V184" s="5">
        <v>4.774193548387097</v>
      </c>
      <c r="W184" s="5">
        <v>4.3483870967741938</v>
      </c>
      <c r="X184" s="5">
        <v>3.7870967741935484</v>
      </c>
      <c r="Y184" s="5">
        <v>3.0064516129032257</v>
      </c>
      <c r="Z184" s="5">
        <v>2.4387096774193546</v>
      </c>
      <c r="AA184" s="5">
        <v>2.3451612903225807</v>
      </c>
      <c r="AB184" s="5">
        <v>1.7612903225806451</v>
      </c>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row>
    <row r="185" spans="1:148">
      <c r="A185" s="2" t="s">
        <v>142</v>
      </c>
      <c r="B185" s="2" t="s">
        <v>76</v>
      </c>
      <c r="C185" s="2" t="s">
        <v>364</v>
      </c>
      <c r="D185" s="2" t="str">
        <f t="shared" si="2"/>
        <v>Alaska - Kotzebue-Apr</v>
      </c>
      <c r="E185" s="5">
        <v>9.3666666666666671</v>
      </c>
      <c r="F185" s="5">
        <v>8.6666666666666661</v>
      </c>
      <c r="G185" s="5">
        <v>8.3766666666666669</v>
      </c>
      <c r="H185" s="5">
        <v>8.2566666666666659</v>
      </c>
      <c r="I185" s="5">
        <v>7.8833333333333337</v>
      </c>
      <c r="J185" s="5">
        <v>7.79</v>
      </c>
      <c r="K185" s="5">
        <v>7.8066666666666666</v>
      </c>
      <c r="L185" s="5">
        <v>8.8466666666666658</v>
      </c>
      <c r="M185" s="5">
        <v>10.193333333333333</v>
      </c>
      <c r="N185" s="5">
        <v>12.066666666666666</v>
      </c>
      <c r="O185" s="5">
        <v>14.23</v>
      </c>
      <c r="P185" s="5">
        <v>15.956666666666667</v>
      </c>
      <c r="Q185" s="5">
        <v>17.46</v>
      </c>
      <c r="R185" s="5">
        <v>18.23</v>
      </c>
      <c r="S185" s="5">
        <v>19.41</v>
      </c>
      <c r="T185" s="5">
        <v>19.95</v>
      </c>
      <c r="U185" s="5">
        <v>20.11</v>
      </c>
      <c r="V185" s="5">
        <v>19.243333333333332</v>
      </c>
      <c r="W185" s="5">
        <v>17.913333333333334</v>
      </c>
      <c r="X185" s="5">
        <v>16.163333333333334</v>
      </c>
      <c r="Y185" s="5">
        <v>13.83</v>
      </c>
      <c r="Z185" s="5">
        <v>11.466666666666667</v>
      </c>
      <c r="AA185" s="5">
        <v>10.55</v>
      </c>
      <c r="AB185" s="5">
        <v>9.84</v>
      </c>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row>
    <row r="186" spans="1:148">
      <c r="A186" s="2" t="s">
        <v>142</v>
      </c>
      <c r="B186" s="2" t="s">
        <v>77</v>
      </c>
      <c r="C186" s="2" t="s">
        <v>365</v>
      </c>
      <c r="D186" s="2" t="str">
        <f t="shared" si="2"/>
        <v>Alaska - Kotzebue-May</v>
      </c>
      <c r="E186" s="5">
        <v>28.041935483870965</v>
      </c>
      <c r="F186" s="5">
        <v>27.341935483870969</v>
      </c>
      <c r="G186" s="5">
        <v>26.619354838709679</v>
      </c>
      <c r="H186" s="5">
        <v>26.651612903225807</v>
      </c>
      <c r="I186" s="5">
        <v>26.677419354838708</v>
      </c>
      <c r="J186" s="5">
        <v>26.706451612903226</v>
      </c>
      <c r="K186" s="5">
        <v>27.506451612903227</v>
      </c>
      <c r="L186" s="5">
        <v>28.216129032258067</v>
      </c>
      <c r="M186" s="5">
        <v>28.967741935483872</v>
      </c>
      <c r="N186" s="5">
        <v>30.022580645161291</v>
      </c>
      <c r="O186" s="5">
        <v>31.061290322580643</v>
      </c>
      <c r="P186" s="5">
        <v>32.116129032258065</v>
      </c>
      <c r="Q186" s="5">
        <v>32.848387096774189</v>
      </c>
      <c r="R186" s="5">
        <v>33.541935483870965</v>
      </c>
      <c r="S186" s="5">
        <v>34.264516129032259</v>
      </c>
      <c r="T186" s="5">
        <v>34.180645161290322</v>
      </c>
      <c r="U186" s="5">
        <v>34.116129032258058</v>
      </c>
      <c r="V186" s="5">
        <v>34.041935483870965</v>
      </c>
      <c r="W186" s="5">
        <v>33.461290322580645</v>
      </c>
      <c r="X186" s="5">
        <v>32.9</v>
      </c>
      <c r="Y186" s="5">
        <v>32.374193548387098</v>
      </c>
      <c r="Z186" s="5">
        <v>31.377419354838711</v>
      </c>
      <c r="AA186" s="5">
        <v>30.393548387096775</v>
      </c>
      <c r="AB186" s="5">
        <v>29.416129032258063</v>
      </c>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row>
    <row r="187" spans="1:148">
      <c r="A187" s="2" t="s">
        <v>142</v>
      </c>
      <c r="B187" s="2" t="s">
        <v>78</v>
      </c>
      <c r="C187" s="2" t="s">
        <v>366</v>
      </c>
      <c r="D187" s="2" t="str">
        <f t="shared" si="2"/>
        <v>Alaska - Kotzebue-Jun</v>
      </c>
      <c r="E187" s="5">
        <v>41.51</v>
      </c>
      <c r="F187" s="5">
        <v>41.43333333333333</v>
      </c>
      <c r="G187" s="5">
        <v>41.026666666666664</v>
      </c>
      <c r="H187" s="5">
        <v>40.81333333333334</v>
      </c>
      <c r="I187" s="5">
        <v>40.50333333333333</v>
      </c>
      <c r="J187" s="5">
        <v>41.463333333333338</v>
      </c>
      <c r="K187" s="5">
        <v>41.16</v>
      </c>
      <c r="L187" s="5">
        <v>41.98</v>
      </c>
      <c r="M187" s="5">
        <v>41.67</v>
      </c>
      <c r="N187" s="5">
        <v>42.393333333333331</v>
      </c>
      <c r="O187" s="5">
        <v>42.733333333333334</v>
      </c>
      <c r="P187" s="5">
        <v>43.61</v>
      </c>
      <c r="Q187" s="5">
        <v>44.233333333333334</v>
      </c>
      <c r="R187" s="5">
        <v>43.63</v>
      </c>
      <c r="S187" s="5">
        <v>43.74</v>
      </c>
      <c r="T187" s="5">
        <v>43.94</v>
      </c>
      <c r="U187" s="5">
        <v>44.43</v>
      </c>
      <c r="V187" s="5">
        <v>44.533333333333331</v>
      </c>
      <c r="W187" s="5">
        <v>43.79</v>
      </c>
      <c r="X187" s="5">
        <v>43.723333333333336</v>
      </c>
      <c r="Y187" s="5">
        <v>43.163333333333334</v>
      </c>
      <c r="Z187" s="5">
        <v>42.97</v>
      </c>
      <c r="AA187" s="5">
        <v>42.64</v>
      </c>
      <c r="AB187" s="5">
        <v>42.37</v>
      </c>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row>
    <row r="188" spans="1:148">
      <c r="A188" s="2" t="s">
        <v>142</v>
      </c>
      <c r="B188" s="2" t="s">
        <v>79</v>
      </c>
      <c r="C188" s="2" t="s">
        <v>367</v>
      </c>
      <c r="D188" s="2" t="str">
        <f t="shared" si="2"/>
        <v>Alaska - Kotzebue-Jul</v>
      </c>
      <c r="E188" s="5">
        <v>54.535483870967738</v>
      </c>
      <c r="F188" s="5">
        <v>53.732258064516131</v>
      </c>
      <c r="G188" s="5">
        <v>51.261290322580642</v>
      </c>
      <c r="H188" s="5">
        <v>50.877419354838715</v>
      </c>
      <c r="I188" s="5">
        <v>50.490322580645163</v>
      </c>
      <c r="J188" s="5">
        <v>50.135483870967747</v>
      </c>
      <c r="K188" s="5">
        <v>50.79354838709677</v>
      </c>
      <c r="L188" s="5">
        <v>51.451612903225808</v>
      </c>
      <c r="M188" s="5">
        <v>52.141935483870974</v>
      </c>
      <c r="N188" s="5">
        <v>52.783870967741933</v>
      </c>
      <c r="O188" s="5">
        <v>53.396774193548389</v>
      </c>
      <c r="P188" s="5">
        <v>54.035483870967738</v>
      </c>
      <c r="Q188" s="5">
        <v>54.57741935483871</v>
      </c>
      <c r="R188" s="5">
        <v>55.08387096774193</v>
      </c>
      <c r="S188" s="5">
        <v>55.622580645161285</v>
      </c>
      <c r="T188" s="5">
        <v>55.877419354838715</v>
      </c>
      <c r="U188" s="5">
        <v>56.12903225806452</v>
      </c>
      <c r="V188" s="5">
        <v>56.377419354838715</v>
      </c>
      <c r="W188" s="5">
        <v>56.325806451612898</v>
      </c>
      <c r="X188" s="5">
        <v>56.28709677419355</v>
      </c>
      <c r="Y188" s="5">
        <v>56.229032258064514</v>
      </c>
      <c r="Z188" s="5">
        <v>55.358064516129026</v>
      </c>
      <c r="AA188" s="5">
        <v>54.567741935483866</v>
      </c>
      <c r="AB188" s="5">
        <v>53.725806451612904</v>
      </c>
    </row>
    <row r="189" spans="1:148">
      <c r="A189" s="2" t="s">
        <v>142</v>
      </c>
      <c r="B189" s="2" t="s">
        <v>80</v>
      </c>
      <c r="C189" s="2" t="s">
        <v>368</v>
      </c>
      <c r="D189" s="2" t="str">
        <f t="shared" si="2"/>
        <v>Alaska - Kotzebue-Aug</v>
      </c>
      <c r="E189" s="5">
        <v>48.86774193548387</v>
      </c>
      <c r="F189" s="5">
        <v>48.322580645161288</v>
      </c>
      <c r="G189" s="5">
        <v>49.451612903225808</v>
      </c>
      <c r="H189" s="5">
        <v>49.090322580645157</v>
      </c>
      <c r="I189" s="5">
        <v>48.816129032258061</v>
      </c>
      <c r="J189" s="5">
        <v>48.92258064516129</v>
      </c>
      <c r="K189" s="5">
        <v>49.00322580645161</v>
      </c>
      <c r="L189" s="5">
        <v>49.574193548387093</v>
      </c>
      <c r="M189" s="5">
        <v>50.196774193548386</v>
      </c>
      <c r="N189" s="5">
        <v>51.183870967741939</v>
      </c>
      <c r="O189" s="5">
        <v>52.49677419354839</v>
      </c>
      <c r="P189" s="5">
        <v>53.193548387096776</v>
      </c>
      <c r="Q189" s="5">
        <v>53.645161290322584</v>
      </c>
      <c r="R189" s="5">
        <v>54.167741935483875</v>
      </c>
      <c r="S189" s="5">
        <v>54.093548387096774</v>
      </c>
      <c r="T189" s="5">
        <v>53.970967741935482</v>
      </c>
      <c r="U189" s="5">
        <v>54.21290322580645</v>
      </c>
      <c r="V189" s="5">
        <v>54.096774193548384</v>
      </c>
      <c r="W189" s="5">
        <v>53.861290322580643</v>
      </c>
      <c r="X189" s="5">
        <v>53.009677419354837</v>
      </c>
      <c r="Y189" s="5">
        <v>52.545161290322582</v>
      </c>
      <c r="Z189" s="5">
        <v>52.00322580645161</v>
      </c>
      <c r="AA189" s="5">
        <v>51.235483870967741</v>
      </c>
      <c r="AB189" s="5">
        <v>50.8</v>
      </c>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row>
    <row r="190" spans="1:148">
      <c r="A190" s="2" t="s">
        <v>142</v>
      </c>
      <c r="B190" s="2" t="s">
        <v>81</v>
      </c>
      <c r="C190" s="2" t="s">
        <v>369</v>
      </c>
      <c r="D190" s="2" t="str">
        <f t="shared" si="2"/>
        <v>Alaska - Kotzebue-Sep</v>
      </c>
      <c r="E190" s="5">
        <v>41.396666666666668</v>
      </c>
      <c r="F190" s="5">
        <v>41.016666666666666</v>
      </c>
      <c r="G190" s="5">
        <v>40.606666666666669</v>
      </c>
      <c r="H190" s="5">
        <v>40.453333333333333</v>
      </c>
      <c r="I190" s="5">
        <v>40.299999999999997</v>
      </c>
      <c r="J190" s="5">
        <v>40.126666666666665</v>
      </c>
      <c r="K190" s="5">
        <v>40.403333333333329</v>
      </c>
      <c r="L190" s="5">
        <v>40.656666666666666</v>
      </c>
      <c r="M190" s="5">
        <v>40.923333333333332</v>
      </c>
      <c r="N190" s="5">
        <v>41.886666666666663</v>
      </c>
      <c r="O190" s="5">
        <v>42.81333333333334</v>
      </c>
      <c r="P190" s="5">
        <v>43.766666666666666</v>
      </c>
      <c r="Q190" s="5">
        <v>44.4</v>
      </c>
      <c r="R190" s="5">
        <v>45.013333333333335</v>
      </c>
      <c r="S190" s="5">
        <v>45.66</v>
      </c>
      <c r="T190" s="5">
        <v>45.716666666666669</v>
      </c>
      <c r="U190" s="5">
        <v>45.776666666666664</v>
      </c>
      <c r="V190" s="5">
        <v>45.86</v>
      </c>
      <c r="W190" s="5">
        <v>45.04</v>
      </c>
      <c r="X190" s="5">
        <v>44.34</v>
      </c>
      <c r="Y190" s="5">
        <v>43.553333333333327</v>
      </c>
      <c r="Z190" s="5">
        <v>42.83</v>
      </c>
      <c r="AA190" s="5">
        <v>42.196666666666673</v>
      </c>
      <c r="AB190" s="5">
        <v>41.506666666666668</v>
      </c>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row>
    <row r="191" spans="1:148">
      <c r="A191" s="2" t="s">
        <v>142</v>
      </c>
      <c r="B191" s="2" t="s">
        <v>82</v>
      </c>
      <c r="C191" s="2" t="s">
        <v>370</v>
      </c>
      <c r="D191" s="2" t="str">
        <f t="shared" si="2"/>
        <v>Alaska - Kotzebue-Oct</v>
      </c>
      <c r="E191" s="5">
        <v>23.109677419354838</v>
      </c>
      <c r="F191" s="5">
        <v>22.56451612903226</v>
      </c>
      <c r="G191" s="5">
        <v>22.425806451612903</v>
      </c>
      <c r="H191" s="5">
        <v>22.187096774193545</v>
      </c>
      <c r="I191" s="5">
        <v>22.635483870967743</v>
      </c>
      <c r="J191" s="5">
        <v>22.241935483870968</v>
      </c>
      <c r="K191" s="5">
        <v>22.13225806451613</v>
      </c>
      <c r="L191" s="5">
        <v>22.035483870967742</v>
      </c>
      <c r="M191" s="5">
        <v>22.196774193548389</v>
      </c>
      <c r="N191" s="5">
        <v>22.180645161290322</v>
      </c>
      <c r="O191" s="5">
        <v>22.812903225806455</v>
      </c>
      <c r="P191" s="5">
        <v>24.093548387096774</v>
      </c>
      <c r="Q191" s="5">
        <v>25.235483870967741</v>
      </c>
      <c r="R191" s="5">
        <v>26.283870967741933</v>
      </c>
      <c r="S191" s="5">
        <v>26.874193548387098</v>
      </c>
      <c r="T191" s="5">
        <v>27.280645161290323</v>
      </c>
      <c r="U191" s="5">
        <v>26.8</v>
      </c>
      <c r="V191" s="5">
        <v>26.148387096774194</v>
      </c>
      <c r="W191" s="5">
        <v>25.106451612903225</v>
      </c>
      <c r="X191" s="5">
        <v>24.567741935483873</v>
      </c>
      <c r="Y191" s="5">
        <v>24.029032258064515</v>
      </c>
      <c r="Z191" s="5">
        <v>23.35483870967742</v>
      </c>
      <c r="AA191" s="5">
        <v>23.154838709677417</v>
      </c>
      <c r="AB191" s="5">
        <v>22.77741935483871</v>
      </c>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row>
    <row r="192" spans="1:148">
      <c r="A192" s="2" t="s">
        <v>142</v>
      </c>
      <c r="B192" s="2" t="s">
        <v>83</v>
      </c>
      <c r="C192" s="2" t="s">
        <v>371</v>
      </c>
      <c r="D192" s="2" t="str">
        <f t="shared" si="2"/>
        <v>Alaska - Kotzebue-Nov</v>
      </c>
      <c r="E192" s="5">
        <v>7.37</v>
      </c>
      <c r="F192" s="5">
        <v>7.1366666666666667</v>
      </c>
      <c r="G192" s="5">
        <v>7.05</v>
      </c>
      <c r="H192" s="5">
        <v>6.88</v>
      </c>
      <c r="I192" s="5">
        <v>6.8733333333333331</v>
      </c>
      <c r="J192" s="5">
        <v>7.04</v>
      </c>
      <c r="K192" s="5">
        <v>7.1833333333333336</v>
      </c>
      <c r="L192" s="5">
        <v>6.7133333333333338</v>
      </c>
      <c r="M192" s="5">
        <v>6.5166666666666666</v>
      </c>
      <c r="N192" s="5">
        <v>6.6166666666666663</v>
      </c>
      <c r="O192" s="5">
        <v>6.6333333333333337</v>
      </c>
      <c r="P192" s="5">
        <v>7.05</v>
      </c>
      <c r="Q192" s="5">
        <v>7.86</v>
      </c>
      <c r="R192" s="5">
        <v>7.7766666666666673</v>
      </c>
      <c r="S192" s="5">
        <v>7.7166666666666668</v>
      </c>
      <c r="T192" s="5">
        <v>7.3033333333333328</v>
      </c>
      <c r="U192" s="5">
        <v>7.18</v>
      </c>
      <c r="V192" s="5">
        <v>7.0966666666666667</v>
      </c>
      <c r="W192" s="5">
        <v>7.166666666666667</v>
      </c>
      <c r="X192" s="5">
        <v>7.56</v>
      </c>
      <c r="Y192" s="5">
        <v>7.34</v>
      </c>
      <c r="Z192" s="5">
        <v>7.19</v>
      </c>
      <c r="AA192" s="5">
        <v>7</v>
      </c>
      <c r="AB192" s="5">
        <v>6.8866666666666667</v>
      </c>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row>
    <row r="193" spans="1:148">
      <c r="A193" s="2" t="s">
        <v>142</v>
      </c>
      <c r="B193" s="2" t="s">
        <v>84</v>
      </c>
      <c r="C193" s="2" t="s">
        <v>372</v>
      </c>
      <c r="D193" s="2" t="str">
        <f t="shared" si="2"/>
        <v>Alaska - Kotzebue-Dec</v>
      </c>
      <c r="E193" s="5">
        <v>-1.9129032258064516</v>
      </c>
      <c r="F193" s="5">
        <v>-2.3838709677419359</v>
      </c>
      <c r="G193" s="5">
        <v>-2.2032258064516128</v>
      </c>
      <c r="H193" s="5">
        <v>-2.1</v>
      </c>
      <c r="I193" s="5">
        <v>-2.2903225806451615</v>
      </c>
      <c r="J193" s="5">
        <v>-2.1</v>
      </c>
      <c r="K193" s="5">
        <v>-2.1161290322580641</v>
      </c>
      <c r="L193" s="5">
        <v>-2.6</v>
      </c>
      <c r="M193" s="5">
        <v>-2.2451612903225806</v>
      </c>
      <c r="N193" s="5">
        <v>-2.4322580645161294</v>
      </c>
      <c r="O193" s="5">
        <v>-1.9096774193548387</v>
      </c>
      <c r="P193" s="5">
        <v>-1.6225806451612903</v>
      </c>
      <c r="Q193" s="5">
        <v>-1.5741935483870966</v>
      </c>
      <c r="R193" s="5">
        <v>-1.4903225806451614</v>
      </c>
      <c r="S193" s="5">
        <v>-1.4193548387096775</v>
      </c>
      <c r="T193" s="5">
        <v>-1.4193548387096775</v>
      </c>
      <c r="U193" s="5">
        <v>-1.1806451612903226</v>
      </c>
      <c r="V193" s="5">
        <v>-0.92258064516129035</v>
      </c>
      <c r="W193" s="5">
        <v>-1.0709677419354839</v>
      </c>
      <c r="X193" s="5">
        <v>-0.78387096774193554</v>
      </c>
      <c r="Y193" s="5">
        <v>-0.41935483870967744</v>
      </c>
      <c r="Z193" s="5">
        <v>-0.45483870967741935</v>
      </c>
      <c r="AA193" s="5">
        <v>-0.82258064516129037</v>
      </c>
      <c r="AB193" s="5">
        <v>-0.8935483870967742</v>
      </c>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row>
    <row r="194" spans="1:148">
      <c r="A194" s="2" t="s">
        <v>143</v>
      </c>
      <c r="B194" s="2" t="s">
        <v>73</v>
      </c>
      <c r="C194" s="2" t="s">
        <v>361</v>
      </c>
      <c r="D194" s="2" t="str">
        <f t="shared" si="2"/>
        <v>Alaska - McGrath-Jan</v>
      </c>
      <c r="E194" s="5">
        <v>-3.8903225806451611</v>
      </c>
      <c r="F194" s="5">
        <v>-4.2129032258064516</v>
      </c>
      <c r="G194" s="5">
        <v>-4.1870967741935488</v>
      </c>
      <c r="H194" s="5">
        <v>-4.306451612903226</v>
      </c>
      <c r="I194" s="5">
        <v>-4.7806451612903222</v>
      </c>
      <c r="J194" s="5">
        <v>-4.5032258064516126</v>
      </c>
      <c r="K194" s="5">
        <v>-4.7645161290322573</v>
      </c>
      <c r="L194" s="5">
        <v>-4.9064516129032256</v>
      </c>
      <c r="M194" s="5">
        <v>-5.6709677419354838</v>
      </c>
      <c r="N194" s="5">
        <v>-5.919354838709677</v>
      </c>
      <c r="O194" s="5">
        <v>-5.5741935483870968</v>
      </c>
      <c r="P194" s="5">
        <v>-3.9612903225806453</v>
      </c>
      <c r="Q194" s="5">
        <v>-1.9741935483870969</v>
      </c>
      <c r="R194" s="5">
        <v>-0.14838709677419423</v>
      </c>
      <c r="S194" s="5">
        <v>0.69354838709677424</v>
      </c>
      <c r="T194" s="5">
        <v>0.56129032258064515</v>
      </c>
      <c r="U194" s="5">
        <v>-0.7</v>
      </c>
      <c r="V194" s="5">
        <v>-1.8032258064516129</v>
      </c>
      <c r="W194" s="5">
        <v>-2.5483870967741935</v>
      </c>
      <c r="X194" s="5">
        <v>-3.5741935483870968</v>
      </c>
      <c r="Y194" s="5">
        <v>-3.596774193548387</v>
      </c>
      <c r="Z194" s="5">
        <v>-4.3935483870967742</v>
      </c>
      <c r="AA194" s="5">
        <v>-4.8161290322580648</v>
      </c>
      <c r="AB194" s="5">
        <v>-5.3967741935483877</v>
      </c>
    </row>
    <row r="195" spans="1:148">
      <c r="A195" s="2" t="s">
        <v>143</v>
      </c>
      <c r="B195" s="2" t="s">
        <v>74</v>
      </c>
      <c r="C195" s="2" t="s">
        <v>362</v>
      </c>
      <c r="D195" s="2" t="str">
        <f t="shared" ref="D195:D258" si="3">CONCATENATE(A195,"-",B195)</f>
        <v>Alaska - McGrath-Feb</v>
      </c>
      <c r="E195" s="5">
        <v>-5.3964285714285714</v>
      </c>
      <c r="F195" s="5">
        <v>-5.9107142857142856</v>
      </c>
      <c r="G195" s="5">
        <v>-6.4357142857142851</v>
      </c>
      <c r="H195" s="5">
        <v>-7.1464285714285714</v>
      </c>
      <c r="I195" s="5">
        <v>-7.8857142857142861</v>
      </c>
      <c r="J195" s="5">
        <v>-8.6285714285714281</v>
      </c>
      <c r="K195" s="5">
        <v>-8.9178571428571427</v>
      </c>
      <c r="L195" s="5">
        <v>-9.1142857142857139</v>
      </c>
      <c r="M195" s="5">
        <v>-9.2964285714285726</v>
      </c>
      <c r="N195" s="5">
        <v>-7.0142857142857142</v>
      </c>
      <c r="O195" s="5">
        <v>-4.8107142857142851</v>
      </c>
      <c r="P195" s="5">
        <v>-2.5321428571428575</v>
      </c>
      <c r="Q195" s="5">
        <v>-0.48928571428571427</v>
      </c>
      <c r="R195" s="5">
        <v>1.4964285714285714</v>
      </c>
      <c r="S195" s="5">
        <v>3.5392857142857141</v>
      </c>
      <c r="T195" s="5">
        <v>3.6035714285714286</v>
      </c>
      <c r="U195" s="5">
        <v>3.6464285714285714</v>
      </c>
      <c r="V195" s="5">
        <v>3.7071428571428569</v>
      </c>
      <c r="W195" s="5">
        <v>2.1035714285714286</v>
      </c>
      <c r="X195" s="5">
        <v>0.43928571428571433</v>
      </c>
      <c r="Y195" s="5">
        <v>-1.1535714285714285</v>
      </c>
      <c r="Z195" s="5">
        <v>-2.0571428571428574</v>
      </c>
      <c r="AA195" s="5">
        <v>-3.0071428571428571</v>
      </c>
      <c r="AB195" s="5">
        <v>-3.8928571428571428</v>
      </c>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row>
    <row r="196" spans="1:148">
      <c r="A196" s="2" t="s">
        <v>143</v>
      </c>
      <c r="B196" s="2" t="s">
        <v>75</v>
      </c>
      <c r="C196" s="2" t="s">
        <v>363</v>
      </c>
      <c r="D196" s="2" t="str">
        <f t="shared" si="3"/>
        <v>Alaska - McGrath-Mar</v>
      </c>
      <c r="E196" s="5">
        <v>5.0870967741935482</v>
      </c>
      <c r="F196" s="5">
        <v>3.6258064516129034</v>
      </c>
      <c r="G196" s="5">
        <v>2.1419354838709679</v>
      </c>
      <c r="H196" s="5">
        <v>0.9258064516129032</v>
      </c>
      <c r="I196" s="5">
        <v>-0.31612903225806344</v>
      </c>
      <c r="J196" s="5">
        <v>-1.5419354838709676</v>
      </c>
      <c r="K196" s="5">
        <v>-1.2741935483870968</v>
      </c>
      <c r="L196" s="5">
        <v>-0.86774193548387091</v>
      </c>
      <c r="M196" s="5">
        <v>-0.45161290322580644</v>
      </c>
      <c r="N196" s="5">
        <v>3.6903225806451614</v>
      </c>
      <c r="O196" s="5">
        <v>7.838709677419355</v>
      </c>
      <c r="P196" s="5">
        <v>11.990322580645161</v>
      </c>
      <c r="Q196" s="5">
        <v>13.680645161290323</v>
      </c>
      <c r="R196" s="5">
        <v>15.403225806451612</v>
      </c>
      <c r="S196" s="5">
        <v>17.103225806451615</v>
      </c>
      <c r="T196" s="5">
        <v>17.541935483870965</v>
      </c>
      <c r="U196" s="5">
        <v>17.964516129032258</v>
      </c>
      <c r="V196" s="5">
        <v>18.406451612903226</v>
      </c>
      <c r="W196" s="5">
        <v>16.561290322580643</v>
      </c>
      <c r="X196" s="5">
        <v>14.751612903225807</v>
      </c>
      <c r="Y196" s="5">
        <v>12.948387096774193</v>
      </c>
      <c r="Z196" s="5">
        <v>10.838709677419354</v>
      </c>
      <c r="AA196" s="5">
        <v>8.758064516129032</v>
      </c>
      <c r="AB196" s="5">
        <v>6.7161290322580642</v>
      </c>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row>
    <row r="197" spans="1:148">
      <c r="A197" s="2" t="s">
        <v>143</v>
      </c>
      <c r="B197" s="2" t="s">
        <v>76</v>
      </c>
      <c r="C197" s="2" t="s">
        <v>364</v>
      </c>
      <c r="D197" s="2" t="str">
        <f t="shared" si="3"/>
        <v>Alaska - McGrath-Apr</v>
      </c>
      <c r="E197" s="5">
        <v>25.096666666666668</v>
      </c>
      <c r="F197" s="5">
        <v>23.71</v>
      </c>
      <c r="G197" s="5">
        <v>22.246666666666666</v>
      </c>
      <c r="H197" s="5">
        <v>21.306666666666668</v>
      </c>
      <c r="I197" s="5">
        <v>20.34</v>
      </c>
      <c r="J197" s="5">
        <v>19.353333333333335</v>
      </c>
      <c r="K197" s="5">
        <v>20.883333333333333</v>
      </c>
      <c r="L197" s="5">
        <v>22.476666666666667</v>
      </c>
      <c r="M197" s="5">
        <v>24.05</v>
      </c>
      <c r="N197" s="5">
        <v>26.88</v>
      </c>
      <c r="O197" s="5">
        <v>29.716666666666665</v>
      </c>
      <c r="P197" s="5">
        <v>32.543333333333329</v>
      </c>
      <c r="Q197" s="5">
        <v>34.056666666666665</v>
      </c>
      <c r="R197" s="5">
        <v>35.543333333333329</v>
      </c>
      <c r="S197" s="5">
        <v>37.049999999999997</v>
      </c>
      <c r="T197" s="5">
        <v>37.166666666666664</v>
      </c>
      <c r="U197" s="5">
        <v>37.276666666666664</v>
      </c>
      <c r="V197" s="5">
        <v>37.380000000000003</v>
      </c>
      <c r="W197" s="5">
        <v>35.946666666666673</v>
      </c>
      <c r="X197" s="5">
        <v>34.46</v>
      </c>
      <c r="Y197" s="5">
        <v>33.046666666666667</v>
      </c>
      <c r="Z197" s="5">
        <v>31</v>
      </c>
      <c r="AA197" s="5">
        <v>29.08</v>
      </c>
      <c r="AB197" s="5">
        <v>27.173333333333336</v>
      </c>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row>
    <row r="198" spans="1:148">
      <c r="A198" s="2" t="s">
        <v>143</v>
      </c>
      <c r="B198" s="2" t="s">
        <v>77</v>
      </c>
      <c r="C198" s="2" t="s">
        <v>365</v>
      </c>
      <c r="D198" s="2" t="str">
        <f t="shared" si="3"/>
        <v>Alaska - McGrath-May</v>
      </c>
      <c r="E198" s="5">
        <v>41.329032258064515</v>
      </c>
      <c r="F198" s="5">
        <v>39.667741935483875</v>
      </c>
      <c r="G198" s="5">
        <v>38.048387096774192</v>
      </c>
      <c r="H198" s="5">
        <v>37.516129032258064</v>
      </c>
      <c r="I198" s="5">
        <v>37.016129032258064</v>
      </c>
      <c r="J198" s="5">
        <v>36.490322580645163</v>
      </c>
      <c r="K198" s="5">
        <v>38.154838709677421</v>
      </c>
      <c r="L198" s="5">
        <v>39.835483870967742</v>
      </c>
      <c r="M198" s="5">
        <v>41.529032258064518</v>
      </c>
      <c r="N198" s="5">
        <v>43.425806451612907</v>
      </c>
      <c r="O198" s="5">
        <v>45.277419354838706</v>
      </c>
      <c r="P198" s="5">
        <v>47.154838709677421</v>
      </c>
      <c r="Q198" s="5">
        <v>48.448387096774198</v>
      </c>
      <c r="R198" s="5">
        <v>49.754838709677422</v>
      </c>
      <c r="S198" s="5">
        <v>51.019354838709674</v>
      </c>
      <c r="T198" s="5">
        <v>51.445161290322581</v>
      </c>
      <c r="U198" s="5">
        <v>51.861290322580643</v>
      </c>
      <c r="V198" s="5">
        <v>52.283870967741933</v>
      </c>
      <c r="W198" s="5">
        <v>51.251612903225805</v>
      </c>
      <c r="X198" s="5">
        <v>50.274193548387096</v>
      </c>
      <c r="Y198" s="5">
        <v>49.274193548387096</v>
      </c>
      <c r="Z198" s="5">
        <v>47.264516129032259</v>
      </c>
      <c r="AA198" s="5">
        <v>45.280645161290323</v>
      </c>
      <c r="AB198" s="5">
        <v>43.274193548387096</v>
      </c>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row>
    <row r="199" spans="1:148">
      <c r="A199" s="2" t="s">
        <v>143</v>
      </c>
      <c r="B199" s="2" t="s">
        <v>78</v>
      </c>
      <c r="C199" s="2" t="s">
        <v>366</v>
      </c>
      <c r="D199" s="2" t="str">
        <f t="shared" si="3"/>
        <v>Alaska - McGrath-Jun</v>
      </c>
      <c r="E199" s="5">
        <v>51.31666666666667</v>
      </c>
      <c r="F199" s="5">
        <v>49.7</v>
      </c>
      <c r="G199" s="5">
        <v>48.096666666666671</v>
      </c>
      <c r="H199" s="5">
        <v>47.876666666666665</v>
      </c>
      <c r="I199" s="5">
        <v>47.7</v>
      </c>
      <c r="J199" s="5">
        <v>47.473333333333336</v>
      </c>
      <c r="K199" s="5">
        <v>49.493333333333332</v>
      </c>
      <c r="L199" s="5">
        <v>51.556666666666665</v>
      </c>
      <c r="M199" s="5">
        <v>53.59</v>
      </c>
      <c r="N199" s="5">
        <v>55.82</v>
      </c>
      <c r="O199" s="5">
        <v>58.006666666666668</v>
      </c>
      <c r="P199" s="5">
        <v>60.243333333333332</v>
      </c>
      <c r="Q199" s="5">
        <v>61.273333333333333</v>
      </c>
      <c r="R199" s="5">
        <v>62.36</v>
      </c>
      <c r="S199" s="5">
        <v>63.4</v>
      </c>
      <c r="T199" s="5">
        <v>63.376666666666665</v>
      </c>
      <c r="U199" s="5">
        <v>63.336666666666666</v>
      </c>
      <c r="V199" s="5">
        <v>63.323333333333338</v>
      </c>
      <c r="W199" s="5">
        <v>62.31333333333334</v>
      </c>
      <c r="X199" s="5">
        <v>61.33</v>
      </c>
      <c r="Y199" s="5">
        <v>60.343333333333334</v>
      </c>
      <c r="Z199" s="5">
        <v>57.906666666666666</v>
      </c>
      <c r="AA199" s="5">
        <v>55.543333333333329</v>
      </c>
      <c r="AB199" s="5">
        <v>53.156666666666666</v>
      </c>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row>
    <row r="200" spans="1:148">
      <c r="A200" s="2" t="s">
        <v>143</v>
      </c>
      <c r="B200" s="2" t="s">
        <v>79</v>
      </c>
      <c r="C200" s="2" t="s">
        <v>367</v>
      </c>
      <c r="D200" s="2" t="str">
        <f t="shared" si="3"/>
        <v>Alaska - McGrath-Jul</v>
      </c>
      <c r="E200" s="5">
        <v>57.112903225806448</v>
      </c>
      <c r="F200" s="5">
        <v>55.980645161290326</v>
      </c>
      <c r="G200" s="5">
        <v>53.222580645161294</v>
      </c>
      <c r="H200" s="5">
        <v>52.864516129032253</v>
      </c>
      <c r="I200" s="5">
        <v>52.529032258064518</v>
      </c>
      <c r="J200" s="5">
        <v>52.145161290322584</v>
      </c>
      <c r="K200" s="5">
        <v>53.796774193548387</v>
      </c>
      <c r="L200" s="5">
        <v>55.432258064516134</v>
      </c>
      <c r="M200" s="5">
        <v>57.106451612903221</v>
      </c>
      <c r="N200" s="5">
        <v>58.909677419354843</v>
      </c>
      <c r="O200" s="5">
        <v>60.70967741935484</v>
      </c>
      <c r="P200" s="5">
        <v>62.512903225806454</v>
      </c>
      <c r="Q200" s="5">
        <v>63.445161290322581</v>
      </c>
      <c r="R200" s="5">
        <v>64.354838709677423</v>
      </c>
      <c r="S200" s="5">
        <v>65.290322580645167</v>
      </c>
      <c r="T200" s="5">
        <v>65.212903225806443</v>
      </c>
      <c r="U200" s="5">
        <v>65.129032258064512</v>
      </c>
      <c r="V200" s="5">
        <v>65.051612903225802</v>
      </c>
      <c r="W200" s="5">
        <v>63.993548387096773</v>
      </c>
      <c r="X200" s="5">
        <v>62.980645161290326</v>
      </c>
      <c r="Y200" s="5">
        <v>61.932258064516134</v>
      </c>
      <c r="Z200" s="5">
        <v>60.13225806451613</v>
      </c>
      <c r="AA200" s="5">
        <v>58.377419354838715</v>
      </c>
      <c r="AB200" s="5">
        <v>56.622580645161285</v>
      </c>
    </row>
    <row r="201" spans="1:148">
      <c r="A201" s="2" t="s">
        <v>143</v>
      </c>
      <c r="B201" s="2" t="s">
        <v>80</v>
      </c>
      <c r="C201" s="2" t="s">
        <v>368</v>
      </c>
      <c r="D201" s="2" t="str">
        <f t="shared" si="3"/>
        <v>Alaska - McGrath-Aug</v>
      </c>
      <c r="E201" s="5">
        <v>46.138709677419357</v>
      </c>
      <c r="F201" s="5">
        <v>45.280645161290323</v>
      </c>
      <c r="G201" s="5">
        <v>45.958064516129035</v>
      </c>
      <c r="H201" s="5">
        <v>45.37096774193548</v>
      </c>
      <c r="I201" s="5">
        <v>44.809677419354834</v>
      </c>
      <c r="J201" s="5">
        <v>44.20645161290323</v>
      </c>
      <c r="K201" s="5">
        <v>45.587096774193547</v>
      </c>
      <c r="L201" s="5">
        <v>46.954838709677418</v>
      </c>
      <c r="M201" s="5">
        <v>48.351612903225806</v>
      </c>
      <c r="N201" s="5">
        <v>50.429032258064517</v>
      </c>
      <c r="O201" s="5">
        <v>52.480645161290326</v>
      </c>
      <c r="P201" s="5">
        <v>54.574193548387093</v>
      </c>
      <c r="Q201" s="5">
        <v>55.480645161290326</v>
      </c>
      <c r="R201" s="5">
        <v>56.387096774193552</v>
      </c>
      <c r="S201" s="5">
        <v>57.3</v>
      </c>
      <c r="T201" s="5">
        <v>57.467741935483872</v>
      </c>
      <c r="U201" s="5">
        <v>57.612903225806448</v>
      </c>
      <c r="V201" s="5">
        <v>57.777419354838706</v>
      </c>
      <c r="W201" s="5">
        <v>56.29032258064516</v>
      </c>
      <c r="X201" s="5">
        <v>54.812903225806451</v>
      </c>
      <c r="Y201" s="5">
        <v>53.380645161290325</v>
      </c>
      <c r="Z201" s="5">
        <v>51.70967741935484</v>
      </c>
      <c r="AA201" s="5">
        <v>50.064516129032256</v>
      </c>
      <c r="AB201" s="5">
        <v>48.438709677419354</v>
      </c>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row>
    <row r="202" spans="1:148">
      <c r="A202" s="2" t="s">
        <v>143</v>
      </c>
      <c r="B202" s="2" t="s">
        <v>81</v>
      </c>
      <c r="C202" s="2" t="s">
        <v>369</v>
      </c>
      <c r="D202" s="2" t="str">
        <f t="shared" si="3"/>
        <v>Alaska - McGrath-Sep</v>
      </c>
      <c r="E202" s="5">
        <v>41.47</v>
      </c>
      <c r="F202" s="5">
        <v>40.696666666666673</v>
      </c>
      <c r="G202" s="5">
        <v>39.866666666666667</v>
      </c>
      <c r="H202" s="5">
        <v>39.343333333333334</v>
      </c>
      <c r="I202" s="5">
        <v>38.840000000000003</v>
      </c>
      <c r="J202" s="5">
        <v>38.31</v>
      </c>
      <c r="K202" s="5">
        <v>39.023333333333333</v>
      </c>
      <c r="L202" s="5">
        <v>39.713333333333338</v>
      </c>
      <c r="M202" s="5">
        <v>40.466666666666669</v>
      </c>
      <c r="N202" s="5">
        <v>43.18</v>
      </c>
      <c r="O202" s="5">
        <v>45.876666666666665</v>
      </c>
      <c r="P202" s="5">
        <v>48.606666666666669</v>
      </c>
      <c r="Q202" s="5">
        <v>49.97</v>
      </c>
      <c r="R202" s="5">
        <v>51.31</v>
      </c>
      <c r="S202" s="5">
        <v>52.67</v>
      </c>
      <c r="T202" s="5">
        <v>52.336666666666666</v>
      </c>
      <c r="U202" s="5">
        <v>51.99666666666667</v>
      </c>
      <c r="V202" s="5">
        <v>51.656666666666666</v>
      </c>
      <c r="W202" s="5">
        <v>49.71</v>
      </c>
      <c r="X202" s="5">
        <v>47.803333333333327</v>
      </c>
      <c r="Y202" s="5">
        <v>45.873333333333335</v>
      </c>
      <c r="Z202" s="5">
        <v>44.68666666666666</v>
      </c>
      <c r="AA202" s="5">
        <v>43.49</v>
      </c>
      <c r="AB202" s="5">
        <v>42.28</v>
      </c>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row>
    <row r="203" spans="1:148">
      <c r="A203" s="2" t="s">
        <v>143</v>
      </c>
      <c r="B203" s="2" t="s">
        <v>82</v>
      </c>
      <c r="C203" s="2" t="s">
        <v>370</v>
      </c>
      <c r="D203" s="2" t="str">
        <f t="shared" si="3"/>
        <v>Alaska - McGrath-Oct</v>
      </c>
      <c r="E203" s="5">
        <v>22.961290322580645</v>
      </c>
      <c r="F203" s="5">
        <v>22.558064516129029</v>
      </c>
      <c r="G203" s="5">
        <v>22.032258064516128</v>
      </c>
      <c r="H203" s="5">
        <v>21.848387096774193</v>
      </c>
      <c r="I203" s="5">
        <v>21.703225806451613</v>
      </c>
      <c r="J203" s="5">
        <v>21.674193548387095</v>
      </c>
      <c r="K203" s="5">
        <v>21.458064516129035</v>
      </c>
      <c r="L203" s="5">
        <v>21.274193548387096</v>
      </c>
      <c r="M203" s="5">
        <v>21.177419354838708</v>
      </c>
      <c r="N203" s="5">
        <v>22.219354838709677</v>
      </c>
      <c r="O203" s="5">
        <v>24.067741935483873</v>
      </c>
      <c r="P203" s="5">
        <v>25.638709677419353</v>
      </c>
      <c r="Q203" s="5">
        <v>27.122580645161289</v>
      </c>
      <c r="R203" s="5">
        <v>28.383870967741935</v>
      </c>
      <c r="S203" s="5">
        <v>29.377419354838711</v>
      </c>
      <c r="T203" s="5">
        <v>29.635483870967743</v>
      </c>
      <c r="U203" s="5">
        <v>29.103225806451615</v>
      </c>
      <c r="V203" s="5">
        <v>27.903225806451612</v>
      </c>
      <c r="W203" s="5">
        <v>26.361290322580647</v>
      </c>
      <c r="X203" s="5">
        <v>25.57741935483871</v>
      </c>
      <c r="Y203" s="5">
        <v>24.838709677419356</v>
      </c>
      <c r="Z203" s="5">
        <v>23.996774193548386</v>
      </c>
      <c r="AA203" s="5">
        <v>23.190322580645162</v>
      </c>
      <c r="AB203" s="5">
        <v>22.496774193548386</v>
      </c>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row>
    <row r="204" spans="1:148">
      <c r="A204" s="2" t="s">
        <v>143</v>
      </c>
      <c r="B204" s="2" t="s">
        <v>83</v>
      </c>
      <c r="C204" s="2" t="s">
        <v>371</v>
      </c>
      <c r="D204" s="2" t="str">
        <f t="shared" si="3"/>
        <v>Alaska - McGrath-Nov</v>
      </c>
      <c r="E204" s="5">
        <v>6.5466666666666669</v>
      </c>
      <c r="F204" s="5">
        <v>6.48</v>
      </c>
      <c r="G204" s="5">
        <v>6.35</v>
      </c>
      <c r="H204" s="5">
        <v>6.19</v>
      </c>
      <c r="I204" s="5">
        <v>5.8933333333333335</v>
      </c>
      <c r="J204" s="5">
        <v>5.48</v>
      </c>
      <c r="K204" s="5">
        <v>4.4533333333333331</v>
      </c>
      <c r="L204" s="5">
        <v>4.1866666666666665</v>
      </c>
      <c r="M204" s="5">
        <v>4.04</v>
      </c>
      <c r="N204" s="5">
        <v>3.8533333333333331</v>
      </c>
      <c r="O204" s="5">
        <v>5.2233333333333327</v>
      </c>
      <c r="P204" s="5">
        <v>6.89</v>
      </c>
      <c r="Q204" s="5">
        <v>8.3933333333333344</v>
      </c>
      <c r="R204" s="5">
        <v>10.5</v>
      </c>
      <c r="S204" s="5">
        <v>11.16</v>
      </c>
      <c r="T204" s="5">
        <v>10.403333333333334</v>
      </c>
      <c r="U204" s="5">
        <v>9.59</v>
      </c>
      <c r="V204" s="5">
        <v>8.6233333333333331</v>
      </c>
      <c r="W204" s="5">
        <v>7.7433333333333341</v>
      </c>
      <c r="X204" s="5">
        <v>7.51</v>
      </c>
      <c r="Y204" s="5">
        <v>6.7066666666666661</v>
      </c>
      <c r="Z204" s="5">
        <v>6.4533333333333331</v>
      </c>
      <c r="AA204" s="5">
        <v>5.9766666666666675</v>
      </c>
      <c r="AB204" s="5">
        <v>5.8733333333333331</v>
      </c>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row>
    <row r="205" spans="1:148">
      <c r="A205" s="2" t="s">
        <v>143</v>
      </c>
      <c r="B205" s="2" t="s">
        <v>84</v>
      </c>
      <c r="C205" s="2" t="s">
        <v>372</v>
      </c>
      <c r="D205" s="2" t="str">
        <f t="shared" si="3"/>
        <v>Alaska - McGrath-Dec</v>
      </c>
      <c r="E205" s="5">
        <v>-7.1870967741935488</v>
      </c>
      <c r="F205" s="5">
        <v>-6.9741935483870963</v>
      </c>
      <c r="G205" s="5">
        <v>-6.8</v>
      </c>
      <c r="H205" s="5">
        <v>-6.5677419354838706</v>
      </c>
      <c r="I205" s="5">
        <v>-6.3838709677419354</v>
      </c>
      <c r="J205" s="5">
        <v>-6.1516129032258062</v>
      </c>
      <c r="K205" s="5">
        <v>-6.1096774193548393</v>
      </c>
      <c r="L205" s="5">
        <v>-6.0548387096774192</v>
      </c>
      <c r="M205" s="5">
        <v>-6</v>
      </c>
      <c r="N205" s="5">
        <v>-5.5</v>
      </c>
      <c r="O205" s="5">
        <v>-4.9612903225806457</v>
      </c>
      <c r="P205" s="5">
        <v>-4.4548387096774196</v>
      </c>
      <c r="Q205" s="5">
        <v>-3.661290322580645</v>
      </c>
      <c r="R205" s="5">
        <v>-2.8580645161290321</v>
      </c>
      <c r="S205" s="5">
        <v>-2.0580645161290323</v>
      </c>
      <c r="T205" s="5">
        <v>-2.7193548387096773</v>
      </c>
      <c r="U205" s="5">
        <v>-3.3741935483870966</v>
      </c>
      <c r="V205" s="5">
        <v>-4.0419354838709678</v>
      </c>
      <c r="W205" s="5">
        <v>-4.387096774193548</v>
      </c>
      <c r="X205" s="5">
        <v>-4.7967741935483863</v>
      </c>
      <c r="Y205" s="5">
        <v>-5.161290322580645</v>
      </c>
      <c r="Z205" s="5">
        <v>-5.4064516129032256</v>
      </c>
      <c r="AA205" s="5">
        <v>-5.629032258064516</v>
      </c>
      <c r="AB205" s="5">
        <v>-5.8612903225806452</v>
      </c>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row>
    <row r="206" spans="1:148">
      <c r="A206" s="2" t="s">
        <v>144</v>
      </c>
      <c r="B206" s="2" t="s">
        <v>73</v>
      </c>
      <c r="C206" s="2" t="s">
        <v>361</v>
      </c>
      <c r="D206" s="2" t="str">
        <f t="shared" si="3"/>
        <v>Alaska - Nome-Jan</v>
      </c>
      <c r="E206" s="5">
        <v>14.293548387096775</v>
      </c>
      <c r="F206" s="5">
        <v>13.606451612903227</v>
      </c>
      <c r="G206" s="5">
        <v>13.32258064516129</v>
      </c>
      <c r="H206" s="5">
        <v>13.19032258064516</v>
      </c>
      <c r="I206" s="5">
        <v>13.664516129032259</v>
      </c>
      <c r="J206" s="5">
        <v>13.438709677419356</v>
      </c>
      <c r="K206" s="5">
        <v>13.370967741935484</v>
      </c>
      <c r="L206" s="5">
        <v>13.925806451612903</v>
      </c>
      <c r="M206" s="5">
        <v>14.496774193548386</v>
      </c>
      <c r="N206" s="5">
        <v>13.958064516129031</v>
      </c>
      <c r="O206" s="5">
        <v>14.745161290322581</v>
      </c>
      <c r="P206" s="5">
        <v>14.503225806451614</v>
      </c>
      <c r="Q206" s="5">
        <v>15.603225806451613</v>
      </c>
      <c r="R206" s="5">
        <v>15.72258064516129</v>
      </c>
      <c r="S206" s="5">
        <v>15.383870967741935</v>
      </c>
      <c r="T206" s="5">
        <v>15.229032258064517</v>
      </c>
      <c r="U206" s="5">
        <v>14.803225806451612</v>
      </c>
      <c r="V206" s="5">
        <v>14.703225806451613</v>
      </c>
      <c r="W206" s="5">
        <v>14.674193548387096</v>
      </c>
      <c r="X206" s="5">
        <v>14.19032258064516</v>
      </c>
      <c r="Y206" s="5">
        <v>14.264516129032257</v>
      </c>
      <c r="Z206" s="5">
        <v>14.622580645161291</v>
      </c>
      <c r="AA206" s="5">
        <v>13.703225806451613</v>
      </c>
      <c r="AB206" s="5">
        <v>13.27741935483871</v>
      </c>
    </row>
    <row r="207" spans="1:148">
      <c r="A207" s="2" t="s">
        <v>144</v>
      </c>
      <c r="B207" s="2" t="s">
        <v>74</v>
      </c>
      <c r="C207" s="2" t="s">
        <v>362</v>
      </c>
      <c r="D207" s="2" t="str">
        <f t="shared" si="3"/>
        <v>Alaska - Nome-Feb</v>
      </c>
      <c r="E207" s="5">
        <v>7.7392857142857139</v>
      </c>
      <c r="F207" s="5">
        <v>8.15</v>
      </c>
      <c r="G207" s="5">
        <v>7.6392857142857142</v>
      </c>
      <c r="H207" s="5">
        <v>7.5714285714285712</v>
      </c>
      <c r="I207" s="5">
        <v>7.4535714285714283</v>
      </c>
      <c r="J207" s="5">
        <v>7.2214285714285706</v>
      </c>
      <c r="K207" s="5">
        <v>7.2321428571428568</v>
      </c>
      <c r="L207" s="5">
        <v>7.2035714285714283</v>
      </c>
      <c r="M207" s="5">
        <v>6.8535714285714286</v>
      </c>
      <c r="N207" s="5">
        <v>6.7678571428571432</v>
      </c>
      <c r="O207" s="5">
        <v>7.6535714285714294</v>
      </c>
      <c r="P207" s="5">
        <v>8.1892857142857149</v>
      </c>
      <c r="Q207" s="5">
        <v>9.2678571428571423</v>
      </c>
      <c r="R207" s="5">
        <v>10.375</v>
      </c>
      <c r="S207" s="5">
        <v>10.55</v>
      </c>
      <c r="T207" s="5">
        <v>10.375</v>
      </c>
      <c r="U207" s="5">
        <v>10.089285714285714</v>
      </c>
      <c r="V207" s="5">
        <v>9.0607142857142851</v>
      </c>
      <c r="W207" s="5">
        <v>7.9535714285714283</v>
      </c>
      <c r="X207" s="5">
        <v>7.4321428571428569</v>
      </c>
      <c r="Y207" s="5">
        <v>7.1678571428571427</v>
      </c>
      <c r="Z207" s="5">
        <v>7.1285714285714281</v>
      </c>
      <c r="AA207" s="5">
        <v>7.7750000000000004</v>
      </c>
      <c r="AB207" s="5">
        <v>7.5285714285714294</v>
      </c>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row>
    <row r="208" spans="1:148">
      <c r="A208" s="2" t="s">
        <v>144</v>
      </c>
      <c r="B208" s="2" t="s">
        <v>75</v>
      </c>
      <c r="C208" s="2" t="s">
        <v>363</v>
      </c>
      <c r="D208" s="2" t="str">
        <f t="shared" si="3"/>
        <v>Alaska - Nome-Mar</v>
      </c>
      <c r="E208" s="5">
        <v>6.7</v>
      </c>
      <c r="F208" s="5">
        <v>5.9451612903225808</v>
      </c>
      <c r="G208" s="5">
        <v>5.6709677419354838</v>
      </c>
      <c r="H208" s="5">
        <v>5.0677419354838706</v>
      </c>
      <c r="I208" s="5">
        <v>5.0225806451612902</v>
      </c>
      <c r="J208" s="5">
        <v>4.419354838709677</v>
      </c>
      <c r="K208" s="5">
        <v>4.1032258064516132</v>
      </c>
      <c r="L208" s="5">
        <v>4.4741935483870963</v>
      </c>
      <c r="M208" s="5">
        <v>4.7645161290322573</v>
      </c>
      <c r="N208" s="5">
        <v>5.6258064516129034</v>
      </c>
      <c r="O208" s="5">
        <v>7.5193548387096776</v>
      </c>
      <c r="P208" s="5">
        <v>9.0709677419354833</v>
      </c>
      <c r="Q208" s="5">
        <v>10.432258064516128</v>
      </c>
      <c r="R208" s="5">
        <v>11.587096774193547</v>
      </c>
      <c r="S208" s="5">
        <v>12.538709677419355</v>
      </c>
      <c r="T208" s="5">
        <v>12.790322580645162</v>
      </c>
      <c r="U208" s="5">
        <v>12.693548387096774</v>
      </c>
      <c r="V208" s="5">
        <v>12.054838709677419</v>
      </c>
      <c r="W208" s="5">
        <v>11.012903225806451</v>
      </c>
      <c r="X208" s="5">
        <v>9.7645161290322573</v>
      </c>
      <c r="Y208" s="5">
        <v>9.17741935483871</v>
      </c>
      <c r="Z208" s="5">
        <v>8.7741935483870961</v>
      </c>
      <c r="AA208" s="5">
        <v>8.0838709677419356</v>
      </c>
      <c r="AB208" s="5">
        <v>7.709677419354839</v>
      </c>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row>
    <row r="209" spans="1:148">
      <c r="A209" s="2" t="s">
        <v>144</v>
      </c>
      <c r="B209" s="2" t="s">
        <v>76</v>
      </c>
      <c r="C209" s="2" t="s">
        <v>364</v>
      </c>
      <c r="D209" s="2" t="str">
        <f t="shared" si="3"/>
        <v>Alaska - Nome-Apr</v>
      </c>
      <c r="E209" s="5">
        <v>15.876666666666667</v>
      </c>
      <c r="F209" s="5">
        <v>15.973333333333333</v>
      </c>
      <c r="G209" s="5">
        <v>15.456666666666667</v>
      </c>
      <c r="H209" s="5">
        <v>15.223333333333333</v>
      </c>
      <c r="I209" s="5">
        <v>14.806666666666667</v>
      </c>
      <c r="J209" s="5">
        <v>15.246666666666666</v>
      </c>
      <c r="K209" s="5">
        <v>15.006666666666666</v>
      </c>
      <c r="L209" s="5">
        <v>16.053333333333335</v>
      </c>
      <c r="M209" s="5">
        <v>17.206666666666667</v>
      </c>
      <c r="N209" s="5">
        <v>19.563333333333333</v>
      </c>
      <c r="O209" s="5">
        <v>21.573333333333334</v>
      </c>
      <c r="P209" s="5">
        <v>22.653333333333332</v>
      </c>
      <c r="Q209" s="5">
        <v>23.826666666666664</v>
      </c>
      <c r="R209" s="5">
        <v>24.13</v>
      </c>
      <c r="S209" s="5">
        <v>24.046666666666667</v>
      </c>
      <c r="T209" s="5">
        <v>24.32</v>
      </c>
      <c r="U209" s="5">
        <v>24.19</v>
      </c>
      <c r="V209" s="5">
        <v>23.456666666666667</v>
      </c>
      <c r="W209" s="5">
        <v>22.866666666666667</v>
      </c>
      <c r="X209" s="5">
        <v>21.433333333333334</v>
      </c>
      <c r="Y209" s="5">
        <v>20.226666666666667</v>
      </c>
      <c r="Z209" s="5">
        <v>18.309999999999999</v>
      </c>
      <c r="AA209" s="5">
        <v>17.059999999999999</v>
      </c>
      <c r="AB209" s="5">
        <v>16.036666666666669</v>
      </c>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row>
    <row r="210" spans="1:148">
      <c r="A210" s="2" t="s">
        <v>144</v>
      </c>
      <c r="B210" s="2" t="s">
        <v>77</v>
      </c>
      <c r="C210" s="2" t="s">
        <v>365</v>
      </c>
      <c r="D210" s="2" t="str">
        <f t="shared" si="3"/>
        <v>Alaska - Nome-May</v>
      </c>
      <c r="E210" s="5">
        <v>32.683870967741939</v>
      </c>
      <c r="F210" s="5">
        <v>32.261290322580649</v>
      </c>
      <c r="G210" s="5">
        <v>31.829032258064519</v>
      </c>
      <c r="H210" s="5">
        <v>31.812903225806455</v>
      </c>
      <c r="I210" s="5">
        <v>31.767741935483869</v>
      </c>
      <c r="J210" s="5">
        <v>31.754838709677419</v>
      </c>
      <c r="K210" s="5">
        <v>32.87096774193548</v>
      </c>
      <c r="L210" s="5">
        <v>34.041935483870965</v>
      </c>
      <c r="M210" s="5">
        <v>35.20645161290323</v>
      </c>
      <c r="N210" s="5">
        <v>35.848387096774189</v>
      </c>
      <c r="O210" s="5">
        <v>36.464516129032262</v>
      </c>
      <c r="P210" s="5">
        <v>37.109677419354838</v>
      </c>
      <c r="Q210" s="5">
        <v>37.509677419354837</v>
      </c>
      <c r="R210" s="5">
        <v>37.854838709677416</v>
      </c>
      <c r="S210" s="5">
        <v>38.261290322580642</v>
      </c>
      <c r="T210" s="5">
        <v>38.37096774193548</v>
      </c>
      <c r="U210" s="5">
        <v>38.5</v>
      </c>
      <c r="V210" s="5">
        <v>38.616129032258058</v>
      </c>
      <c r="W210" s="5">
        <v>38.390322580645162</v>
      </c>
      <c r="X210" s="5">
        <v>38.258064516129032</v>
      </c>
      <c r="Y210" s="5">
        <v>38.048387096774192</v>
      </c>
      <c r="Z210" s="5">
        <v>36.693548387096776</v>
      </c>
      <c r="AA210" s="5">
        <v>35.412903225806453</v>
      </c>
      <c r="AB210" s="5">
        <v>34.064516129032256</v>
      </c>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row>
    <row r="211" spans="1:148">
      <c r="A211" s="2" t="s">
        <v>144</v>
      </c>
      <c r="B211" s="2" t="s">
        <v>78</v>
      </c>
      <c r="C211" s="2" t="s">
        <v>366</v>
      </c>
      <c r="D211" s="2" t="str">
        <f t="shared" si="3"/>
        <v>Alaska - Nome-Jun</v>
      </c>
      <c r="E211" s="5">
        <v>44.25</v>
      </c>
      <c r="F211" s="5">
        <v>43.286666666666662</v>
      </c>
      <c r="G211" s="5">
        <v>42.376666666666665</v>
      </c>
      <c r="H211" s="5">
        <v>42.376666666666665</v>
      </c>
      <c r="I211" s="5">
        <v>42.393333333333331</v>
      </c>
      <c r="J211" s="5">
        <v>42.38</v>
      </c>
      <c r="K211" s="5">
        <v>43.513333333333335</v>
      </c>
      <c r="L211" s="5">
        <v>44.65</v>
      </c>
      <c r="M211" s="5">
        <v>45.8</v>
      </c>
      <c r="N211" s="5">
        <v>46.663333333333334</v>
      </c>
      <c r="O211" s="5">
        <v>47.54</v>
      </c>
      <c r="P211" s="5">
        <v>48.396666666666668</v>
      </c>
      <c r="Q211" s="5">
        <v>48.58</v>
      </c>
      <c r="R211" s="5">
        <v>48.8</v>
      </c>
      <c r="S211" s="5">
        <v>49.006666666666668</v>
      </c>
      <c r="T211" s="5">
        <v>49.596666666666671</v>
      </c>
      <c r="U211" s="5">
        <v>50.13</v>
      </c>
      <c r="V211" s="5">
        <v>50.703333333333333</v>
      </c>
      <c r="W211" s="5">
        <v>50.153333333333329</v>
      </c>
      <c r="X211" s="5">
        <v>49.59</v>
      </c>
      <c r="Y211" s="5">
        <v>49.026666666666664</v>
      </c>
      <c r="Z211" s="5">
        <v>47.786666666666662</v>
      </c>
      <c r="AA211" s="5">
        <v>46.626666666666665</v>
      </c>
      <c r="AB211" s="5">
        <v>45.416666666666664</v>
      </c>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row>
    <row r="212" spans="1:148">
      <c r="A212" s="2" t="s">
        <v>144</v>
      </c>
      <c r="B212" s="2" t="s">
        <v>79</v>
      </c>
      <c r="C212" s="2" t="s">
        <v>367</v>
      </c>
      <c r="D212" s="2" t="str">
        <f t="shared" si="3"/>
        <v>Alaska - Nome-Jul</v>
      </c>
      <c r="E212" s="5">
        <v>50.519354838709674</v>
      </c>
      <c r="F212" s="5">
        <v>49.767741935483869</v>
      </c>
      <c r="G212" s="5">
        <v>47.325806451612898</v>
      </c>
      <c r="H212" s="5">
        <v>47.329032258064515</v>
      </c>
      <c r="I212" s="5">
        <v>47.335483870967742</v>
      </c>
      <c r="J212" s="5">
        <v>47.364516129032253</v>
      </c>
      <c r="K212" s="5">
        <v>48.50322580645161</v>
      </c>
      <c r="L212" s="5">
        <v>49.63225806451613</v>
      </c>
      <c r="M212" s="5">
        <v>50.78709677419355</v>
      </c>
      <c r="N212" s="5">
        <v>51.71290322580645</v>
      </c>
      <c r="O212" s="5">
        <v>52.596774193548384</v>
      </c>
      <c r="P212" s="5">
        <v>53.512903225806454</v>
      </c>
      <c r="Q212" s="5">
        <v>53.854838709677416</v>
      </c>
      <c r="R212" s="5">
        <v>54.151612903225811</v>
      </c>
      <c r="S212" s="5">
        <v>54.467741935483872</v>
      </c>
      <c r="T212" s="5">
        <v>54.467741935483872</v>
      </c>
      <c r="U212" s="5">
        <v>54.474193548387099</v>
      </c>
      <c r="V212" s="5">
        <v>54.470967741935482</v>
      </c>
      <c r="W212" s="5">
        <v>54.035483870967738</v>
      </c>
      <c r="X212" s="5">
        <v>53.638709677419357</v>
      </c>
      <c r="Y212" s="5">
        <v>53.190322580645166</v>
      </c>
      <c r="Z212" s="5">
        <v>52.045161290322582</v>
      </c>
      <c r="AA212" s="5">
        <v>50.935483870967744</v>
      </c>
      <c r="AB212" s="5">
        <v>49.832258064516125</v>
      </c>
    </row>
    <row r="213" spans="1:148">
      <c r="A213" s="2" t="s">
        <v>144</v>
      </c>
      <c r="B213" s="2" t="s">
        <v>80</v>
      </c>
      <c r="C213" s="2" t="s">
        <v>368</v>
      </c>
      <c r="D213" s="2" t="str">
        <f t="shared" si="3"/>
        <v>Alaska - Nome-Aug</v>
      </c>
      <c r="E213" s="5">
        <v>47.135483870967747</v>
      </c>
      <c r="F213" s="5">
        <v>46.470967741935482</v>
      </c>
      <c r="G213" s="5">
        <v>47.487096774193546</v>
      </c>
      <c r="H213" s="5">
        <v>47.019354838709674</v>
      </c>
      <c r="I213" s="5">
        <v>46.509677419354837</v>
      </c>
      <c r="J213" s="5">
        <v>45.990322580645163</v>
      </c>
      <c r="K213" s="5">
        <v>47.42258064516129</v>
      </c>
      <c r="L213" s="5">
        <v>48.861290322580643</v>
      </c>
      <c r="M213" s="5">
        <v>50.329032258064515</v>
      </c>
      <c r="N213" s="5">
        <v>51.37096774193548</v>
      </c>
      <c r="O213" s="5">
        <v>52.429032258064517</v>
      </c>
      <c r="P213" s="5">
        <v>53.480645161290326</v>
      </c>
      <c r="Q213" s="5">
        <v>53.777419354838706</v>
      </c>
      <c r="R213" s="5">
        <v>54.070967741935483</v>
      </c>
      <c r="S213" s="5">
        <v>54.380645161290325</v>
      </c>
      <c r="T213" s="5">
        <v>54.409677419354843</v>
      </c>
      <c r="U213" s="5">
        <v>54.441935483870971</v>
      </c>
      <c r="V213" s="5">
        <v>54.487096774193546</v>
      </c>
      <c r="W213" s="5">
        <v>53.990322580645163</v>
      </c>
      <c r="X213" s="5">
        <v>53.519354838709674</v>
      </c>
      <c r="Y213" s="5">
        <v>53.093548387096774</v>
      </c>
      <c r="Z213" s="5">
        <v>51.680645161290322</v>
      </c>
      <c r="AA213" s="5">
        <v>50.358064516129026</v>
      </c>
      <c r="AB213" s="5">
        <v>48.987096774193546</v>
      </c>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row>
    <row r="214" spans="1:148">
      <c r="A214" s="2" t="s">
        <v>144</v>
      </c>
      <c r="B214" s="2" t="s">
        <v>81</v>
      </c>
      <c r="C214" s="2" t="s">
        <v>369</v>
      </c>
      <c r="D214" s="2" t="str">
        <f t="shared" si="3"/>
        <v>Alaska - Nome-Sep</v>
      </c>
      <c r="E214" s="5">
        <v>38.43666666666666</v>
      </c>
      <c r="F214" s="5">
        <v>38.293333333333329</v>
      </c>
      <c r="G214" s="5">
        <v>37.92</v>
      </c>
      <c r="H214" s="5">
        <v>37.61</v>
      </c>
      <c r="I214" s="5">
        <v>37.413333333333334</v>
      </c>
      <c r="J214" s="5">
        <v>37.176666666666662</v>
      </c>
      <c r="K214" s="5">
        <v>37.026666666666664</v>
      </c>
      <c r="L214" s="5">
        <v>37.223333333333336</v>
      </c>
      <c r="M214" s="5">
        <v>38.516666666666666</v>
      </c>
      <c r="N214" s="5">
        <v>40.736666666666665</v>
      </c>
      <c r="O214" s="5">
        <v>42.733333333333334</v>
      </c>
      <c r="P214" s="5">
        <v>43.85</v>
      </c>
      <c r="Q214" s="5">
        <v>44.54</v>
      </c>
      <c r="R214" s="5">
        <v>45.023333333333333</v>
      </c>
      <c r="S214" s="5">
        <v>45.16</v>
      </c>
      <c r="T214" s="5">
        <v>45.39</v>
      </c>
      <c r="U214" s="5">
        <v>45.266666666666666</v>
      </c>
      <c r="V214" s="5">
        <v>45.226666666666667</v>
      </c>
      <c r="W214" s="5">
        <v>44.076666666666668</v>
      </c>
      <c r="X214" s="5">
        <v>42.34</v>
      </c>
      <c r="Y214" s="5">
        <v>40.463333333333338</v>
      </c>
      <c r="Z214" s="5">
        <v>39.103333333333332</v>
      </c>
      <c r="AA214" s="5">
        <v>38.646666666666668</v>
      </c>
      <c r="AB214" s="5">
        <v>38.270000000000003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row>
    <row r="215" spans="1:148">
      <c r="A215" s="2" t="s">
        <v>144</v>
      </c>
      <c r="B215" s="2" t="s">
        <v>82</v>
      </c>
      <c r="C215" s="2" t="s">
        <v>370</v>
      </c>
      <c r="D215" s="2" t="str">
        <f t="shared" si="3"/>
        <v>Alaska - Nome-Oct</v>
      </c>
      <c r="E215" s="5">
        <v>25.219354838709677</v>
      </c>
      <c r="F215" s="5">
        <v>24.919354838709676</v>
      </c>
      <c r="G215" s="5">
        <v>24.567741935483873</v>
      </c>
      <c r="H215" s="5">
        <v>24.677419354838708</v>
      </c>
      <c r="I215" s="5">
        <v>24.812903225806455</v>
      </c>
      <c r="J215" s="5">
        <v>24.919354838709676</v>
      </c>
      <c r="K215" s="5">
        <v>24.851612903225806</v>
      </c>
      <c r="L215" s="5">
        <v>24.774193548387096</v>
      </c>
      <c r="M215" s="5">
        <v>24.716129032258067</v>
      </c>
      <c r="N215" s="5">
        <v>25.712903225806453</v>
      </c>
      <c r="O215" s="5">
        <v>26.690322580645162</v>
      </c>
      <c r="P215" s="5">
        <v>27.693548387096776</v>
      </c>
      <c r="Q215" s="5">
        <v>28.396774193548385</v>
      </c>
      <c r="R215" s="5">
        <v>29.038709677419355</v>
      </c>
      <c r="S215" s="5">
        <v>29.754838709677419</v>
      </c>
      <c r="T215" s="5">
        <v>29.096774193548388</v>
      </c>
      <c r="U215" s="5">
        <v>28.438709677419357</v>
      </c>
      <c r="V215" s="5">
        <v>27.793548387096774</v>
      </c>
      <c r="W215" s="5">
        <v>26.977419354838709</v>
      </c>
      <c r="X215" s="5">
        <v>26.161290322580644</v>
      </c>
      <c r="Y215" s="5">
        <v>25.35483870967742</v>
      </c>
      <c r="Z215" s="5">
        <v>25.20967741935484</v>
      </c>
      <c r="AA215" s="5">
        <v>25.054838709677419</v>
      </c>
      <c r="AB215" s="5">
        <v>24.919354838709676</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row>
    <row r="216" spans="1:148">
      <c r="A216" s="2" t="s">
        <v>144</v>
      </c>
      <c r="B216" s="2" t="s">
        <v>83</v>
      </c>
      <c r="C216" s="2" t="s">
        <v>371</v>
      </c>
      <c r="D216" s="2" t="str">
        <f t="shared" si="3"/>
        <v>Alaska - Nome-Nov</v>
      </c>
      <c r="E216" s="5">
        <v>16.193333333333335</v>
      </c>
      <c r="F216" s="5">
        <v>16.076666666666668</v>
      </c>
      <c r="G216" s="5">
        <v>15.95</v>
      </c>
      <c r="H216" s="5">
        <v>15.696666666666665</v>
      </c>
      <c r="I216" s="5">
        <v>15.48</v>
      </c>
      <c r="J216" s="5">
        <v>15.243333333333334</v>
      </c>
      <c r="K216" s="5">
        <v>15.273333333333333</v>
      </c>
      <c r="L216" s="5">
        <v>15.236666666666668</v>
      </c>
      <c r="M216" s="5">
        <v>15.16</v>
      </c>
      <c r="N216" s="5">
        <v>15.736666666666668</v>
      </c>
      <c r="O216" s="5">
        <v>16.336666666666666</v>
      </c>
      <c r="P216" s="5">
        <v>16.913333333333334</v>
      </c>
      <c r="Q216" s="5">
        <v>17.07</v>
      </c>
      <c r="R216" s="5">
        <v>17.23</v>
      </c>
      <c r="S216" s="5">
        <v>17.40666666666667</v>
      </c>
      <c r="T216" s="5">
        <v>16.686666666666667</v>
      </c>
      <c r="U216" s="5">
        <v>15.986666666666668</v>
      </c>
      <c r="V216" s="5">
        <v>15.27</v>
      </c>
      <c r="W216" s="5">
        <v>15.456666666666667</v>
      </c>
      <c r="X216" s="5">
        <v>15.603333333333333</v>
      </c>
      <c r="Y216" s="5">
        <v>15.813333333333333</v>
      </c>
      <c r="Z216" s="5">
        <v>15.79</v>
      </c>
      <c r="AA216" s="5">
        <v>15.813333333333333</v>
      </c>
      <c r="AB216" s="5">
        <v>15.763333333333332</v>
      </c>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row>
    <row r="217" spans="1:148">
      <c r="A217" s="2" t="s">
        <v>144</v>
      </c>
      <c r="B217" s="2" t="s">
        <v>84</v>
      </c>
      <c r="C217" s="2" t="s">
        <v>372</v>
      </c>
      <c r="D217" s="2" t="str">
        <f t="shared" si="3"/>
        <v>Alaska - Nome-Dec</v>
      </c>
      <c r="E217" s="5">
        <v>6.2354838709677427</v>
      </c>
      <c r="F217" s="5">
        <v>5.9870967741935486</v>
      </c>
      <c r="G217" s="5">
        <v>5.7161290322580642</v>
      </c>
      <c r="H217" s="5">
        <v>5.435483870967742</v>
      </c>
      <c r="I217" s="5">
        <v>5.1322580645161286</v>
      </c>
      <c r="J217" s="5">
        <v>4.8419354838709676</v>
      </c>
      <c r="K217" s="5">
        <v>5.1548387096774198</v>
      </c>
      <c r="L217" s="5">
        <v>5.4290322580645167</v>
      </c>
      <c r="M217" s="5">
        <v>5.7129032258064516</v>
      </c>
      <c r="N217" s="5">
        <v>5.9161290322580644</v>
      </c>
      <c r="O217" s="5">
        <v>6.1419354838709683</v>
      </c>
      <c r="P217" s="5">
        <v>6.354838709677419</v>
      </c>
      <c r="Q217" s="5">
        <v>6.4612903225806457</v>
      </c>
      <c r="R217" s="5">
        <v>6.5483870967741939</v>
      </c>
      <c r="S217" s="5">
        <v>6.6387096774193548</v>
      </c>
      <c r="T217" s="5">
        <v>6.2322580645161283</v>
      </c>
      <c r="U217" s="5">
        <v>5.790322580645161</v>
      </c>
      <c r="V217" s="5">
        <v>5.3838709677419354</v>
      </c>
      <c r="W217" s="5">
        <v>5.6161290322580646</v>
      </c>
      <c r="X217" s="5">
        <v>5.8774193548387093</v>
      </c>
      <c r="Y217" s="5">
        <v>6.112903225806452</v>
      </c>
      <c r="Z217" s="5">
        <v>6.0483870967741939</v>
      </c>
      <c r="AA217" s="5">
        <v>6.0096774193548388</v>
      </c>
      <c r="AB217" s="5">
        <v>5.9516129032258061</v>
      </c>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row>
    <row r="218" spans="1:148">
      <c r="A218" s="2" t="s">
        <v>145</v>
      </c>
      <c r="B218" s="2" t="s">
        <v>73</v>
      </c>
      <c r="C218" s="2" t="s">
        <v>361</v>
      </c>
      <c r="D218" s="2" t="str">
        <f t="shared" si="3"/>
        <v>Alaska - St Paul Island-Jan</v>
      </c>
      <c r="E218" s="5">
        <v>28.112903225806452</v>
      </c>
      <c r="F218" s="5">
        <v>28.106451612903225</v>
      </c>
      <c r="G218" s="5">
        <v>28.219354838709677</v>
      </c>
      <c r="H218" s="5">
        <v>28.661290322580644</v>
      </c>
      <c r="I218" s="5">
        <v>28.829032258064519</v>
      </c>
      <c r="J218" s="5">
        <v>28.851612903225806</v>
      </c>
      <c r="K218" s="5">
        <v>28.567741935483873</v>
      </c>
      <c r="L218" s="5">
        <v>28.916129032258063</v>
      </c>
      <c r="M218" s="5">
        <v>28.79032258064516</v>
      </c>
      <c r="N218" s="5">
        <v>28.525806451612901</v>
      </c>
      <c r="O218" s="5">
        <v>28.587096774193551</v>
      </c>
      <c r="P218" s="5">
        <v>28.85483870967742</v>
      </c>
      <c r="Q218" s="5">
        <v>29.783870967741933</v>
      </c>
      <c r="R218" s="5">
        <v>30.193548387096776</v>
      </c>
      <c r="S218" s="5">
        <v>30.596774193548388</v>
      </c>
      <c r="T218" s="5">
        <v>30.364516129032257</v>
      </c>
      <c r="U218" s="5">
        <v>29.912903225806449</v>
      </c>
      <c r="V218" s="5">
        <v>28.735483870967741</v>
      </c>
      <c r="W218" s="5">
        <v>27.596774193548388</v>
      </c>
      <c r="X218" s="5">
        <v>27.667741935483871</v>
      </c>
      <c r="Y218" s="5">
        <v>27.522580645161291</v>
      </c>
      <c r="Z218" s="5">
        <v>27.403225806451612</v>
      </c>
      <c r="AA218" s="5">
        <v>27.812903225806455</v>
      </c>
      <c r="AB218" s="5">
        <v>28.229032258064517</v>
      </c>
    </row>
    <row r="219" spans="1:148">
      <c r="A219" s="2" t="s">
        <v>145</v>
      </c>
      <c r="B219" s="2" t="s">
        <v>74</v>
      </c>
      <c r="C219" s="2" t="s">
        <v>362</v>
      </c>
      <c r="D219" s="2" t="str">
        <f t="shared" si="3"/>
        <v>Alaska - St Paul Island-Feb</v>
      </c>
      <c r="E219" s="5">
        <v>21.24642857142857</v>
      </c>
      <c r="F219" s="5">
        <v>21.264285714285712</v>
      </c>
      <c r="G219" s="5">
        <v>21.217857142857145</v>
      </c>
      <c r="H219" s="5">
        <v>21.024999999999999</v>
      </c>
      <c r="I219" s="5">
        <v>20.821428571428573</v>
      </c>
      <c r="J219" s="5">
        <v>20.760714285714283</v>
      </c>
      <c r="K219" s="5">
        <v>21.182142857142857</v>
      </c>
      <c r="L219" s="5">
        <v>21.067857142857143</v>
      </c>
      <c r="M219" s="5">
        <v>21.285714285714285</v>
      </c>
      <c r="N219" s="5">
        <v>21.485714285714288</v>
      </c>
      <c r="O219" s="5">
        <v>22.307142857142857</v>
      </c>
      <c r="P219" s="5">
        <v>22.735714285714288</v>
      </c>
      <c r="Q219" s="5">
        <v>23.314285714285713</v>
      </c>
      <c r="R219" s="5">
        <v>23.460714285714285</v>
      </c>
      <c r="S219" s="5">
        <v>23.560714285714287</v>
      </c>
      <c r="T219" s="5">
        <v>23.546428571428571</v>
      </c>
      <c r="U219" s="5">
        <v>23.239285714285717</v>
      </c>
      <c r="V219" s="5">
        <v>22.796428571428571</v>
      </c>
      <c r="W219" s="5">
        <v>21.907142857142855</v>
      </c>
      <c r="X219" s="5">
        <v>21.75714285714286</v>
      </c>
      <c r="Y219" s="5">
        <v>21.539285714285715</v>
      </c>
      <c r="Z219" s="5">
        <v>21.282142857142855</v>
      </c>
      <c r="AA219" s="5">
        <v>21.146428571428572</v>
      </c>
      <c r="AB219" s="5">
        <v>21.139285714285712</v>
      </c>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row>
    <row r="220" spans="1:148">
      <c r="A220" s="2" t="s">
        <v>145</v>
      </c>
      <c r="B220" s="2" t="s">
        <v>75</v>
      </c>
      <c r="C220" s="2" t="s">
        <v>363</v>
      </c>
      <c r="D220" s="2" t="str">
        <f t="shared" si="3"/>
        <v>Alaska - St Paul Island-Mar</v>
      </c>
      <c r="E220" s="5">
        <v>24.980645161290322</v>
      </c>
      <c r="F220" s="5">
        <v>24.812903225806455</v>
      </c>
      <c r="G220" s="5">
        <v>24.948387096774194</v>
      </c>
      <c r="H220" s="5">
        <v>25.112903225806452</v>
      </c>
      <c r="I220" s="5">
        <v>25.261290322580646</v>
      </c>
      <c r="J220" s="5">
        <v>25.216129032258067</v>
      </c>
      <c r="K220" s="5">
        <v>25.174193548387095</v>
      </c>
      <c r="L220" s="5">
        <v>25.109677419354838</v>
      </c>
      <c r="M220" s="5">
        <v>25.529032258064515</v>
      </c>
      <c r="N220" s="5">
        <v>25.887096774193548</v>
      </c>
      <c r="O220" s="5">
        <v>26.319354838709678</v>
      </c>
      <c r="P220" s="5">
        <v>26.496774193548386</v>
      </c>
      <c r="Q220" s="5">
        <v>26.64516129032258</v>
      </c>
      <c r="R220" s="5">
        <v>26.845161290322583</v>
      </c>
      <c r="S220" s="5">
        <v>26.729032258064517</v>
      </c>
      <c r="T220" s="5">
        <v>26.641935483870967</v>
      </c>
      <c r="U220" s="5">
        <v>26.554838709677419</v>
      </c>
      <c r="V220" s="5">
        <v>26.2</v>
      </c>
      <c r="W220" s="5">
        <v>25.874193548387098</v>
      </c>
      <c r="X220" s="5">
        <v>25.538709677419355</v>
      </c>
      <c r="Y220" s="5">
        <v>25.429032258064513</v>
      </c>
      <c r="Z220" s="5">
        <v>25.403225806451612</v>
      </c>
      <c r="AA220" s="5">
        <v>25.319354838709678</v>
      </c>
      <c r="AB220" s="5">
        <v>25.122580645161289</v>
      </c>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row>
    <row r="221" spans="1:148">
      <c r="A221" s="2" t="s">
        <v>145</v>
      </c>
      <c r="B221" s="2" t="s">
        <v>76</v>
      </c>
      <c r="C221" s="2" t="s">
        <v>364</v>
      </c>
      <c r="D221" s="2" t="str">
        <f t="shared" si="3"/>
        <v>Alaska - St Paul Island-Apr</v>
      </c>
      <c r="E221" s="5">
        <v>28.90666666666667</v>
      </c>
      <c r="F221" s="5">
        <v>28.746666666666666</v>
      </c>
      <c r="G221" s="5">
        <v>28.776666666666664</v>
      </c>
      <c r="H221" s="5">
        <v>28.813333333333333</v>
      </c>
      <c r="I221" s="5">
        <v>28.836666666666666</v>
      </c>
      <c r="J221" s="5">
        <v>29.18</v>
      </c>
      <c r="K221" s="5">
        <v>29.516666666666666</v>
      </c>
      <c r="L221" s="5">
        <v>29.85</v>
      </c>
      <c r="M221" s="5">
        <v>30.506666666666668</v>
      </c>
      <c r="N221" s="5">
        <v>31.12</v>
      </c>
      <c r="O221" s="5">
        <v>31.783333333333335</v>
      </c>
      <c r="P221" s="5">
        <v>32.146666666666668</v>
      </c>
      <c r="Q221" s="5">
        <v>32.456666666666671</v>
      </c>
      <c r="R221" s="5">
        <v>32.826666666666668</v>
      </c>
      <c r="S221" s="5">
        <v>32.586666666666666</v>
      </c>
      <c r="T221" s="5">
        <v>32.406666666666666</v>
      </c>
      <c r="U221" s="5">
        <v>32.18333333333333</v>
      </c>
      <c r="V221" s="5">
        <v>31.786666666666669</v>
      </c>
      <c r="W221" s="5">
        <v>31.373333333333335</v>
      </c>
      <c r="X221" s="5">
        <v>30.963333333333331</v>
      </c>
      <c r="Y221" s="5">
        <v>30.376666666666665</v>
      </c>
      <c r="Z221" s="5">
        <v>29.85</v>
      </c>
      <c r="AA221" s="5">
        <v>29.273333333333333</v>
      </c>
      <c r="AB221" s="5">
        <v>29.106666666666669</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row>
    <row r="222" spans="1:148">
      <c r="A222" s="2" t="s">
        <v>145</v>
      </c>
      <c r="B222" s="2" t="s">
        <v>77</v>
      </c>
      <c r="C222" s="2" t="s">
        <v>365</v>
      </c>
      <c r="D222" s="2" t="str">
        <f t="shared" si="3"/>
        <v>Alaska - St Paul Island-May</v>
      </c>
      <c r="E222" s="5">
        <v>32.354838709677416</v>
      </c>
      <c r="F222" s="5">
        <v>32.206451612903223</v>
      </c>
      <c r="G222" s="5">
        <v>32.154838709677421</v>
      </c>
      <c r="H222" s="5">
        <v>32.090322580645157</v>
      </c>
      <c r="I222" s="5">
        <v>32.029032258064518</v>
      </c>
      <c r="J222" s="5">
        <v>32.448387096774191</v>
      </c>
      <c r="K222" s="5">
        <v>32.799999999999997</v>
      </c>
      <c r="L222" s="5">
        <v>33.267741935483869</v>
      </c>
      <c r="M222" s="5">
        <v>33.938709677419354</v>
      </c>
      <c r="N222" s="5">
        <v>34.5</v>
      </c>
      <c r="O222" s="5">
        <v>35.174193548387102</v>
      </c>
      <c r="P222" s="5">
        <v>35.738709677419358</v>
      </c>
      <c r="Q222" s="5">
        <v>36.299999999999997</v>
      </c>
      <c r="R222" s="5">
        <v>36.861290322580643</v>
      </c>
      <c r="S222" s="5">
        <v>36.70645161290323</v>
      </c>
      <c r="T222" s="5">
        <v>36.545161290322582</v>
      </c>
      <c r="U222" s="5">
        <v>36.387096774193552</v>
      </c>
      <c r="V222" s="5">
        <v>35.783870967741933</v>
      </c>
      <c r="W222" s="5">
        <v>35.190322580645166</v>
      </c>
      <c r="X222" s="5">
        <v>34.58387096774193</v>
      </c>
      <c r="Y222" s="5">
        <v>33.970967741935482</v>
      </c>
      <c r="Z222" s="5">
        <v>33.467741935483872</v>
      </c>
      <c r="AA222" s="5">
        <v>32.877419354838715</v>
      </c>
      <c r="AB222" s="5">
        <v>32.735483870967741</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row>
    <row r="223" spans="1:148">
      <c r="A223" s="2" t="s">
        <v>145</v>
      </c>
      <c r="B223" s="2" t="s">
        <v>78</v>
      </c>
      <c r="C223" s="2" t="s">
        <v>366</v>
      </c>
      <c r="D223" s="2" t="str">
        <f t="shared" si="3"/>
        <v>Alaska - St Paul Island-Jun</v>
      </c>
      <c r="E223" s="5">
        <v>37.343333333333334</v>
      </c>
      <c r="F223" s="5">
        <v>37.073333333333338</v>
      </c>
      <c r="G223" s="5">
        <v>37.046666666666667</v>
      </c>
      <c r="H223" s="5">
        <v>37.023333333333333</v>
      </c>
      <c r="I223" s="5">
        <v>36.983333333333334</v>
      </c>
      <c r="J223" s="5">
        <v>37.593333333333334</v>
      </c>
      <c r="K223" s="5">
        <v>38.17</v>
      </c>
      <c r="L223" s="5">
        <v>38.75333333333333</v>
      </c>
      <c r="M223" s="5">
        <v>39.5</v>
      </c>
      <c r="N223" s="5">
        <v>40.146666666666668</v>
      </c>
      <c r="O223" s="5">
        <v>40.873333333333335</v>
      </c>
      <c r="P223" s="5">
        <v>41.31666666666667</v>
      </c>
      <c r="Q223" s="5">
        <v>41.68666666666666</v>
      </c>
      <c r="R223" s="5">
        <v>42.15</v>
      </c>
      <c r="S223" s="5">
        <v>42.153333333333329</v>
      </c>
      <c r="T223" s="5">
        <v>42.19</v>
      </c>
      <c r="U223" s="5">
        <v>42.21</v>
      </c>
      <c r="V223" s="5">
        <v>41.546666666666667</v>
      </c>
      <c r="W223" s="5">
        <v>40.93666666666666</v>
      </c>
      <c r="X223" s="5">
        <v>40.28</v>
      </c>
      <c r="Y223" s="5">
        <v>39.49666666666667</v>
      </c>
      <c r="Z223" s="5">
        <v>38.736666666666665</v>
      </c>
      <c r="AA223" s="5">
        <v>37.953333333333333</v>
      </c>
      <c r="AB223" s="5">
        <v>37.716666666666669</v>
      </c>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row>
    <row r="224" spans="1:148">
      <c r="A224" s="2" t="s">
        <v>145</v>
      </c>
      <c r="B224" s="2" t="s">
        <v>79</v>
      </c>
      <c r="C224" s="2" t="s">
        <v>367</v>
      </c>
      <c r="D224" s="2" t="str">
        <f t="shared" si="3"/>
        <v>Alaska - St Paul Island-Jul</v>
      </c>
      <c r="E224" s="5">
        <v>45.36774193548387</v>
      </c>
      <c r="F224" s="5">
        <v>45.264516129032259</v>
      </c>
      <c r="G224" s="5">
        <v>43.58387096774193</v>
      </c>
      <c r="H224" s="5">
        <v>43.441935483870971</v>
      </c>
      <c r="I224" s="5">
        <v>43.3</v>
      </c>
      <c r="J224" s="5">
        <v>43.741935483870968</v>
      </c>
      <c r="K224" s="5">
        <v>44.148387096774194</v>
      </c>
      <c r="L224" s="5">
        <v>44.619354838709675</v>
      </c>
      <c r="M224" s="5">
        <v>45.122580645161285</v>
      </c>
      <c r="N224" s="5">
        <v>45.548387096774192</v>
      </c>
      <c r="O224" s="5">
        <v>46.058064516129029</v>
      </c>
      <c r="P224" s="5">
        <v>46.448387096774198</v>
      </c>
      <c r="Q224" s="5">
        <v>46.79032258064516</v>
      </c>
      <c r="R224" s="5">
        <v>47.180645161290322</v>
      </c>
      <c r="S224" s="5">
        <v>47.190322580645166</v>
      </c>
      <c r="T224" s="5">
        <v>47.219354838709677</v>
      </c>
      <c r="U224" s="5">
        <v>47.21290322580645</v>
      </c>
      <c r="V224" s="5">
        <v>46.622580645161285</v>
      </c>
      <c r="W224" s="5">
        <v>46.090322580645157</v>
      </c>
      <c r="X224" s="5">
        <v>45.493548387096773</v>
      </c>
      <c r="Y224" s="5">
        <v>45.067741935483866</v>
      </c>
      <c r="Z224" s="5">
        <v>44.677419354838712</v>
      </c>
      <c r="AA224" s="5">
        <v>44.28709677419355</v>
      </c>
      <c r="AB224" s="5">
        <v>44.158064516129038</v>
      </c>
    </row>
    <row r="225" spans="1:148">
      <c r="A225" s="2" t="s">
        <v>145</v>
      </c>
      <c r="B225" s="2" t="s">
        <v>80</v>
      </c>
      <c r="C225" s="2" t="s">
        <v>368</v>
      </c>
      <c r="D225" s="2" t="str">
        <f t="shared" si="3"/>
        <v>Alaska - St Paul Island-Aug</v>
      </c>
      <c r="E225" s="5">
        <v>43.925806451612907</v>
      </c>
      <c r="F225" s="5">
        <v>43.796774193548387</v>
      </c>
      <c r="G225" s="5">
        <v>45.380645161290325</v>
      </c>
      <c r="H225" s="5">
        <v>45.429032258064517</v>
      </c>
      <c r="I225" s="5">
        <v>45.493548387096773</v>
      </c>
      <c r="J225" s="5">
        <v>45.703225806451613</v>
      </c>
      <c r="K225" s="5">
        <v>45.883870967741942</v>
      </c>
      <c r="L225" s="5">
        <v>46.067741935483866</v>
      </c>
      <c r="M225" s="5">
        <v>46.6</v>
      </c>
      <c r="N225" s="5">
        <v>47.041935483870965</v>
      </c>
      <c r="O225" s="5">
        <v>47.541935483870965</v>
      </c>
      <c r="P225" s="5">
        <v>47.809677419354834</v>
      </c>
      <c r="Q225" s="5">
        <v>48.016129032258064</v>
      </c>
      <c r="R225" s="5">
        <v>48.254838709677422</v>
      </c>
      <c r="S225" s="5">
        <v>48.012903225806454</v>
      </c>
      <c r="T225" s="5">
        <v>47.822580645161288</v>
      </c>
      <c r="U225" s="5">
        <v>47.541935483870965</v>
      </c>
      <c r="V225" s="5">
        <v>47.138709677419357</v>
      </c>
      <c r="W225" s="5">
        <v>46.754838709677422</v>
      </c>
      <c r="X225" s="5">
        <v>46.335483870967742</v>
      </c>
      <c r="Y225" s="5">
        <v>46.08387096774193</v>
      </c>
      <c r="Z225" s="5">
        <v>45.887096774193552</v>
      </c>
      <c r="AA225" s="5">
        <v>45.62903225806452</v>
      </c>
      <c r="AB225" s="5">
        <v>45.512903225806454</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row>
    <row r="226" spans="1:148">
      <c r="A226" s="2" t="s">
        <v>145</v>
      </c>
      <c r="B226" s="2" t="s">
        <v>81</v>
      </c>
      <c r="C226" s="2" t="s">
        <v>369</v>
      </c>
      <c r="D226" s="2" t="str">
        <f t="shared" si="3"/>
        <v>Alaska - St Paul Island-Sep</v>
      </c>
      <c r="E226" s="5">
        <v>43.803333333333327</v>
      </c>
      <c r="F226" s="5">
        <v>43.83</v>
      </c>
      <c r="G226" s="5">
        <v>43.72</v>
      </c>
      <c r="H226" s="5">
        <v>43.613333333333337</v>
      </c>
      <c r="I226" s="5">
        <v>43.506666666666668</v>
      </c>
      <c r="J226" s="5">
        <v>43.63</v>
      </c>
      <c r="K226" s="5">
        <v>43.75</v>
      </c>
      <c r="L226" s="5">
        <v>43.856666666666669</v>
      </c>
      <c r="M226" s="5">
        <v>44.693333333333335</v>
      </c>
      <c r="N226" s="5">
        <v>45.50333333333333</v>
      </c>
      <c r="O226" s="5">
        <v>46.31666666666667</v>
      </c>
      <c r="P226" s="5">
        <v>46.62</v>
      </c>
      <c r="Q226" s="5">
        <v>46.81666666666667</v>
      </c>
      <c r="R226" s="5">
        <v>47.083333333333336</v>
      </c>
      <c r="S226" s="5">
        <v>46.91</v>
      </c>
      <c r="T226" s="5">
        <v>46.8</v>
      </c>
      <c r="U226" s="5">
        <v>46.6</v>
      </c>
      <c r="V226" s="5">
        <v>45.88</v>
      </c>
      <c r="W226" s="5">
        <v>45.203333333333333</v>
      </c>
      <c r="X226" s="5">
        <v>44.443333333333335</v>
      </c>
      <c r="Y226" s="5">
        <v>44.096666666666671</v>
      </c>
      <c r="Z226" s="5">
        <v>43.74</v>
      </c>
      <c r="AA226" s="5">
        <v>43.413333333333334</v>
      </c>
      <c r="AB226" s="5">
        <v>43.41</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row>
    <row r="227" spans="1:148">
      <c r="A227" s="2" t="s">
        <v>145</v>
      </c>
      <c r="B227" s="2" t="s">
        <v>82</v>
      </c>
      <c r="C227" s="2" t="s">
        <v>370</v>
      </c>
      <c r="D227" s="2" t="str">
        <f t="shared" si="3"/>
        <v>Alaska - St Paul Island-Oct</v>
      </c>
      <c r="E227" s="5">
        <v>37.538709677419355</v>
      </c>
      <c r="F227" s="5">
        <v>37.49677419354839</v>
      </c>
      <c r="G227" s="5">
        <v>37.529032258064518</v>
      </c>
      <c r="H227" s="5">
        <v>37.545161290322582</v>
      </c>
      <c r="I227" s="5">
        <v>37.58064516129032</v>
      </c>
      <c r="J227" s="5">
        <v>37.480645161290326</v>
      </c>
      <c r="K227" s="5">
        <v>37.377419354838715</v>
      </c>
      <c r="L227" s="5">
        <v>37.29354838709677</v>
      </c>
      <c r="M227" s="5">
        <v>37.945161290322581</v>
      </c>
      <c r="N227" s="5">
        <v>38.538709677419355</v>
      </c>
      <c r="O227" s="5">
        <v>39.187096774193549</v>
      </c>
      <c r="P227" s="5">
        <v>39.490322580645163</v>
      </c>
      <c r="Q227" s="5">
        <v>39.741935483870968</v>
      </c>
      <c r="R227" s="5">
        <v>40.029032258064518</v>
      </c>
      <c r="S227" s="5">
        <v>39.861290322580643</v>
      </c>
      <c r="T227" s="5">
        <v>39.716129032258067</v>
      </c>
      <c r="U227" s="5">
        <v>39.548387096774192</v>
      </c>
      <c r="V227" s="5">
        <v>38.87096774193548</v>
      </c>
      <c r="W227" s="5">
        <v>38.222580645161294</v>
      </c>
      <c r="X227" s="5">
        <v>37.57741935483871</v>
      </c>
      <c r="Y227" s="5">
        <v>37.574193548387093</v>
      </c>
      <c r="Z227" s="5">
        <v>37.587096774193547</v>
      </c>
      <c r="AA227" s="5">
        <v>37.587096774193547</v>
      </c>
      <c r="AB227" s="5">
        <v>37.58387096774193</v>
      </c>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row>
    <row r="228" spans="1:148">
      <c r="A228" s="2" t="s">
        <v>145</v>
      </c>
      <c r="B228" s="2" t="s">
        <v>83</v>
      </c>
      <c r="C228" s="2" t="s">
        <v>371</v>
      </c>
      <c r="D228" s="2" t="str">
        <f t="shared" si="3"/>
        <v>Alaska - St Paul Island-Nov</v>
      </c>
      <c r="E228" s="5">
        <v>31.9</v>
      </c>
      <c r="F228" s="5">
        <v>32.06666666666667</v>
      </c>
      <c r="G228" s="5">
        <v>31.936666666666667</v>
      </c>
      <c r="H228" s="5">
        <v>31.996666666666666</v>
      </c>
      <c r="I228" s="5">
        <v>32.176666666666662</v>
      </c>
      <c r="J228" s="5">
        <v>32.153333333333336</v>
      </c>
      <c r="K228" s="5">
        <v>31.636666666666667</v>
      </c>
      <c r="L228" s="5">
        <v>31.533333333333335</v>
      </c>
      <c r="M228" s="5">
        <v>31.623333333333335</v>
      </c>
      <c r="N228" s="5">
        <v>32.176666666666662</v>
      </c>
      <c r="O228" s="5">
        <v>32.716666666666669</v>
      </c>
      <c r="P228" s="5">
        <v>32.936666666666667</v>
      </c>
      <c r="Q228" s="5">
        <v>33.29</v>
      </c>
      <c r="R228" s="5">
        <v>33.156666666666666</v>
      </c>
      <c r="S228" s="5">
        <v>33.156666666666666</v>
      </c>
      <c r="T228" s="5">
        <v>33.18333333333333</v>
      </c>
      <c r="U228" s="5">
        <v>32.736666666666665</v>
      </c>
      <c r="V228" s="5">
        <v>32.253333333333337</v>
      </c>
      <c r="W228" s="5">
        <v>32.06666666666667</v>
      </c>
      <c r="X228" s="5">
        <v>32.096666666666664</v>
      </c>
      <c r="Y228" s="5">
        <v>31.91</v>
      </c>
      <c r="Z228" s="5">
        <v>31.603333333333335</v>
      </c>
      <c r="AA228" s="5">
        <v>31.726666666666667</v>
      </c>
      <c r="AB228" s="5">
        <v>31.866666666666667</v>
      </c>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row>
    <row r="229" spans="1:148">
      <c r="A229" s="2" t="s">
        <v>145</v>
      </c>
      <c r="B229" s="2" t="s">
        <v>84</v>
      </c>
      <c r="C229" s="2" t="s">
        <v>372</v>
      </c>
      <c r="D229" s="2" t="str">
        <f t="shared" si="3"/>
        <v>Alaska - St Paul Island-Dec</v>
      </c>
      <c r="E229" s="5">
        <v>28.283870967741933</v>
      </c>
      <c r="F229" s="5">
        <v>28.122580645161289</v>
      </c>
      <c r="G229" s="5">
        <v>28.161290322580644</v>
      </c>
      <c r="H229" s="5">
        <v>28.20967741935484</v>
      </c>
      <c r="I229" s="5">
        <v>28.270967741935483</v>
      </c>
      <c r="J229" s="5">
        <v>28.22258064516129</v>
      </c>
      <c r="K229" s="5">
        <v>28.20967741935484</v>
      </c>
      <c r="L229" s="5">
        <v>28.183870967741935</v>
      </c>
      <c r="M229" s="5">
        <v>28.361290322580647</v>
      </c>
      <c r="N229" s="5">
        <v>28.554838709677419</v>
      </c>
      <c r="O229" s="5">
        <v>28.751612903225805</v>
      </c>
      <c r="P229" s="5">
        <v>28.974193548387099</v>
      </c>
      <c r="Q229" s="5">
        <v>29.167741935483871</v>
      </c>
      <c r="R229" s="5">
        <v>29.4</v>
      </c>
      <c r="S229" s="5">
        <v>29.138709677419353</v>
      </c>
      <c r="T229" s="5">
        <v>28.906451612903226</v>
      </c>
      <c r="U229" s="5">
        <v>28.651612903225807</v>
      </c>
      <c r="V229" s="5">
        <v>28.561290322580643</v>
      </c>
      <c r="W229" s="5">
        <v>28.490322580645163</v>
      </c>
      <c r="X229" s="5">
        <v>28.409677419354839</v>
      </c>
      <c r="Y229" s="5">
        <v>28.403225806451612</v>
      </c>
      <c r="Z229" s="5">
        <v>28.461290322580645</v>
      </c>
      <c r="AA229" s="5">
        <v>28.490322580645163</v>
      </c>
      <c r="AB229" s="5">
        <v>28.322580645161292</v>
      </c>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row>
    <row r="230" spans="1:148">
      <c r="A230" s="2" t="s">
        <v>146</v>
      </c>
      <c r="B230" s="2" t="s">
        <v>73</v>
      </c>
      <c r="C230" s="2" t="s">
        <v>361</v>
      </c>
      <c r="D230" s="2" t="str">
        <f t="shared" si="3"/>
        <v>Alaska - Talkeetna-Jan</v>
      </c>
      <c r="E230" s="5">
        <v>11.225806451612904</v>
      </c>
      <c r="F230" s="5">
        <v>10.932258064516128</v>
      </c>
      <c r="G230" s="5">
        <v>10.838709677419354</v>
      </c>
      <c r="H230" s="5">
        <v>10.051612903225807</v>
      </c>
      <c r="I230" s="5">
        <v>9.5258064516129028</v>
      </c>
      <c r="J230" s="5">
        <v>9.370967741935484</v>
      </c>
      <c r="K230" s="5">
        <v>9.1838709677419352</v>
      </c>
      <c r="L230" s="5">
        <v>9.2806451612903214</v>
      </c>
      <c r="M230" s="5">
        <v>9.4774193548387107</v>
      </c>
      <c r="N230" s="5">
        <v>8.7709677419354826</v>
      </c>
      <c r="O230" s="5">
        <v>9.5612903225806445</v>
      </c>
      <c r="P230" s="5">
        <v>12.148387096774194</v>
      </c>
      <c r="Q230" s="5">
        <v>14.535483870967743</v>
      </c>
      <c r="R230" s="5">
        <v>15.580645161290322</v>
      </c>
      <c r="S230" s="5">
        <v>15.770967741935483</v>
      </c>
      <c r="T230" s="5">
        <v>14.125806451612902</v>
      </c>
      <c r="U230" s="5">
        <v>13.003225806451614</v>
      </c>
      <c r="V230" s="5">
        <v>11.832258064516129</v>
      </c>
      <c r="W230" s="5">
        <v>11.429032258064517</v>
      </c>
      <c r="X230" s="5">
        <v>11.093548387096773</v>
      </c>
      <c r="Y230" s="5">
        <v>10.061290322580644</v>
      </c>
      <c r="Z230" s="5">
        <v>9.7548387096774185</v>
      </c>
      <c r="AA230" s="5">
        <v>9.9419354838709673</v>
      </c>
      <c r="AB230" s="5">
        <v>10.35483870967742</v>
      </c>
    </row>
    <row r="231" spans="1:148">
      <c r="A231" s="2" t="s">
        <v>146</v>
      </c>
      <c r="B231" s="2" t="s">
        <v>74</v>
      </c>
      <c r="C231" s="2" t="s">
        <v>362</v>
      </c>
      <c r="D231" s="2" t="str">
        <f t="shared" si="3"/>
        <v>Alaska - Talkeetna-Feb</v>
      </c>
      <c r="E231" s="5">
        <v>12.50357142857143</v>
      </c>
      <c r="F231" s="5">
        <v>11.87857142857143</v>
      </c>
      <c r="G231" s="5">
        <v>11.642857142857142</v>
      </c>
      <c r="H231" s="5">
        <v>11.164285714285715</v>
      </c>
      <c r="I231" s="5">
        <v>10.946428571428571</v>
      </c>
      <c r="J231" s="5">
        <v>10.535714285714286</v>
      </c>
      <c r="K231" s="5">
        <v>10.721428571428572</v>
      </c>
      <c r="L231" s="5">
        <v>10.310714285714285</v>
      </c>
      <c r="M231" s="5">
        <v>10.482142857142858</v>
      </c>
      <c r="N231" s="5">
        <v>11.632142857142856</v>
      </c>
      <c r="O231" s="5">
        <v>16.021428571428572</v>
      </c>
      <c r="P231" s="5">
        <v>19.328571428571429</v>
      </c>
      <c r="Q231" s="5">
        <v>21.221428571428572</v>
      </c>
      <c r="R231" s="5">
        <v>22.760714285714283</v>
      </c>
      <c r="S231" s="5">
        <v>23.682142857142857</v>
      </c>
      <c r="T231" s="5">
        <v>22.664285714285715</v>
      </c>
      <c r="U231" s="5">
        <v>21.660714285714285</v>
      </c>
      <c r="V231" s="5">
        <v>19.771428571428572</v>
      </c>
      <c r="W231" s="5">
        <v>17.557142857142857</v>
      </c>
      <c r="X231" s="5">
        <v>15.667857142857143</v>
      </c>
      <c r="Y231" s="5">
        <v>14.975</v>
      </c>
      <c r="Z231" s="5">
        <v>14.389285714285714</v>
      </c>
      <c r="AA231" s="5">
        <v>13.910714285714286</v>
      </c>
      <c r="AB231" s="5">
        <v>13.210714285714285</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row>
    <row r="232" spans="1:148">
      <c r="A232" s="2" t="s">
        <v>146</v>
      </c>
      <c r="B232" s="2" t="s">
        <v>75</v>
      </c>
      <c r="C232" s="2" t="s">
        <v>363</v>
      </c>
      <c r="D232" s="2" t="str">
        <f t="shared" si="3"/>
        <v>Alaska - Talkeetna-Mar</v>
      </c>
      <c r="E232" s="5">
        <v>19.151612903225807</v>
      </c>
      <c r="F232" s="5">
        <v>18.20967741935484</v>
      </c>
      <c r="G232" s="5">
        <v>17.241935483870968</v>
      </c>
      <c r="H232" s="5">
        <v>16.803225806451611</v>
      </c>
      <c r="I232" s="5">
        <v>16.380645161290325</v>
      </c>
      <c r="J232" s="5">
        <v>15.964516129032257</v>
      </c>
      <c r="K232" s="5">
        <v>16.751612903225805</v>
      </c>
      <c r="L232" s="5">
        <v>17.57741935483871</v>
      </c>
      <c r="M232" s="5">
        <v>18.370967741935484</v>
      </c>
      <c r="N232" s="5">
        <v>22.43548387096774</v>
      </c>
      <c r="O232" s="5">
        <v>26.493548387096773</v>
      </c>
      <c r="P232" s="5">
        <v>30.541935483870965</v>
      </c>
      <c r="Q232" s="5">
        <v>31.754838709677419</v>
      </c>
      <c r="R232" s="5">
        <v>33.006451612903227</v>
      </c>
      <c r="S232" s="5">
        <v>34.216129032258067</v>
      </c>
      <c r="T232" s="5">
        <v>33.961290322580645</v>
      </c>
      <c r="U232" s="5">
        <v>33.70967741935484</v>
      </c>
      <c r="V232" s="5">
        <v>33.448387096774198</v>
      </c>
      <c r="W232" s="5">
        <v>30.732258064516131</v>
      </c>
      <c r="X232" s="5">
        <v>28.080645161290324</v>
      </c>
      <c r="Y232" s="5">
        <v>25.448387096774194</v>
      </c>
      <c r="Z232" s="5">
        <v>23.716129032258067</v>
      </c>
      <c r="AA232" s="5">
        <v>21.964516129032258</v>
      </c>
      <c r="AB232" s="5">
        <v>20.235483870967741</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row>
    <row r="233" spans="1:148">
      <c r="A233" s="2" t="s">
        <v>146</v>
      </c>
      <c r="B233" s="2" t="s">
        <v>76</v>
      </c>
      <c r="C233" s="2" t="s">
        <v>364</v>
      </c>
      <c r="D233" s="2" t="str">
        <f t="shared" si="3"/>
        <v>Alaska - Talkeetna-Apr</v>
      </c>
      <c r="E233" s="5">
        <v>22.983333333333334</v>
      </c>
      <c r="F233" s="5">
        <v>22.976666666666667</v>
      </c>
      <c r="G233" s="5">
        <v>22.76</v>
      </c>
      <c r="H233" s="5">
        <v>21.99</v>
      </c>
      <c r="I233" s="5">
        <v>21.56</v>
      </c>
      <c r="J233" s="5">
        <v>21.293333333333333</v>
      </c>
      <c r="K233" s="5">
        <v>22.373333333333335</v>
      </c>
      <c r="L233" s="5">
        <v>25.923333333333336</v>
      </c>
      <c r="M233" s="5">
        <v>29.123333333333335</v>
      </c>
      <c r="N233" s="5">
        <v>31.25</v>
      </c>
      <c r="O233" s="5">
        <v>33.296666666666667</v>
      </c>
      <c r="P233" s="5">
        <v>35.119999999999997</v>
      </c>
      <c r="Q233" s="5">
        <v>37.093333333333334</v>
      </c>
      <c r="R233" s="5">
        <v>37.863333333333337</v>
      </c>
      <c r="S233" s="5">
        <v>38.886666666666663</v>
      </c>
      <c r="T233" s="5">
        <v>38.796666666666667</v>
      </c>
      <c r="U233" s="5">
        <v>38.096666666666671</v>
      </c>
      <c r="V233" s="5">
        <v>37.270000000000003</v>
      </c>
      <c r="W233" s="5">
        <v>36.31333333333334</v>
      </c>
      <c r="X233" s="5">
        <v>33.86333333333333</v>
      </c>
      <c r="Y233" s="5">
        <v>30.35</v>
      </c>
      <c r="Z233" s="5">
        <v>28.09333333333333</v>
      </c>
      <c r="AA233" s="5">
        <v>25.95</v>
      </c>
      <c r="AB233" s="5">
        <v>24.28</v>
      </c>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row>
    <row r="234" spans="1:148">
      <c r="A234" s="2" t="s">
        <v>146</v>
      </c>
      <c r="B234" s="2" t="s">
        <v>77</v>
      </c>
      <c r="C234" s="2" t="s">
        <v>365</v>
      </c>
      <c r="D234" s="2" t="str">
        <f t="shared" si="3"/>
        <v>Alaska - Talkeetna-May</v>
      </c>
      <c r="E234" s="5">
        <v>38.696774193548386</v>
      </c>
      <c r="F234" s="5">
        <v>37.745161290322578</v>
      </c>
      <c r="G234" s="5">
        <v>36.770967741935486</v>
      </c>
      <c r="H234" s="5">
        <v>37.245161290322578</v>
      </c>
      <c r="I234" s="5">
        <v>37.674193548387102</v>
      </c>
      <c r="J234" s="5">
        <v>38.12903225806452</v>
      </c>
      <c r="K234" s="5">
        <v>40.835483870967742</v>
      </c>
      <c r="L234" s="5">
        <v>43.538709677419355</v>
      </c>
      <c r="M234" s="5">
        <v>46.254838709677422</v>
      </c>
      <c r="N234" s="5">
        <v>47.822580645161288</v>
      </c>
      <c r="O234" s="5">
        <v>49.351612903225806</v>
      </c>
      <c r="P234" s="5">
        <v>50.91935483870968</v>
      </c>
      <c r="Q234" s="5">
        <v>51.970967741935482</v>
      </c>
      <c r="R234" s="5">
        <v>52.99677419354839</v>
      </c>
      <c r="S234" s="5">
        <v>54.051612903225802</v>
      </c>
      <c r="T234" s="5">
        <v>53.864516129032253</v>
      </c>
      <c r="U234" s="5">
        <v>53.670967741935485</v>
      </c>
      <c r="V234" s="5">
        <v>53.477419354838709</v>
      </c>
      <c r="W234" s="5">
        <v>51.680645161290322</v>
      </c>
      <c r="X234" s="5">
        <v>49.903225806451616</v>
      </c>
      <c r="Y234" s="5">
        <v>48.138709677419357</v>
      </c>
      <c r="Z234" s="5">
        <v>45.470967741935482</v>
      </c>
      <c r="AA234" s="5">
        <v>42.854838709677416</v>
      </c>
      <c r="AB234" s="5">
        <v>40.270967741935486</v>
      </c>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row>
    <row r="235" spans="1:148">
      <c r="A235" s="2" t="s">
        <v>146</v>
      </c>
      <c r="B235" s="2" t="s">
        <v>78</v>
      </c>
      <c r="C235" s="2" t="s">
        <v>366</v>
      </c>
      <c r="D235" s="2" t="str">
        <f t="shared" si="3"/>
        <v>Alaska - Talkeetna-Jun</v>
      </c>
      <c r="E235" s="5">
        <v>49.49</v>
      </c>
      <c r="F235" s="5">
        <v>48.136666666666663</v>
      </c>
      <c r="G235" s="5">
        <v>46.693333333333335</v>
      </c>
      <c r="H235" s="5">
        <v>47.03</v>
      </c>
      <c r="I235" s="5">
        <v>47.443333333333335</v>
      </c>
      <c r="J235" s="5">
        <v>47.826666666666668</v>
      </c>
      <c r="K235" s="5">
        <v>49.576666666666668</v>
      </c>
      <c r="L235" s="5">
        <v>51.273333333333333</v>
      </c>
      <c r="M235" s="5">
        <v>52.993333333333332</v>
      </c>
      <c r="N235" s="5">
        <v>54.913333333333334</v>
      </c>
      <c r="O235" s="5">
        <v>56.9</v>
      </c>
      <c r="P235" s="5">
        <v>58.84</v>
      </c>
      <c r="Q235" s="5">
        <v>59.643333333333331</v>
      </c>
      <c r="R235" s="5">
        <v>60.486666666666665</v>
      </c>
      <c r="S235" s="5">
        <v>61.296666666666667</v>
      </c>
      <c r="T235" s="5">
        <v>60.95</v>
      </c>
      <c r="U235" s="5">
        <v>60.613333333333337</v>
      </c>
      <c r="V235" s="5">
        <v>60.27</v>
      </c>
      <c r="W235" s="5">
        <v>59.1</v>
      </c>
      <c r="X235" s="5">
        <v>57.986666666666665</v>
      </c>
      <c r="Y235" s="5">
        <v>56.876666666666665</v>
      </c>
      <c r="Z235" s="5">
        <v>54.94</v>
      </c>
      <c r="AA235" s="5">
        <v>53.056666666666665</v>
      </c>
      <c r="AB235" s="5">
        <v>51.096666666666671</v>
      </c>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row>
    <row r="236" spans="1:148">
      <c r="A236" s="2" t="s">
        <v>146</v>
      </c>
      <c r="B236" s="2" t="s">
        <v>79</v>
      </c>
      <c r="C236" s="2" t="s">
        <v>367</v>
      </c>
      <c r="D236" s="2" t="str">
        <f t="shared" si="3"/>
        <v>Alaska - Talkeetna-Jul</v>
      </c>
      <c r="E236" s="5">
        <v>55.8</v>
      </c>
      <c r="F236" s="5">
        <v>54.49677419354839</v>
      </c>
      <c r="G236" s="5">
        <v>52.051612903225802</v>
      </c>
      <c r="H236" s="5">
        <v>51.090322580645157</v>
      </c>
      <c r="I236" s="5">
        <v>51.58064516129032</v>
      </c>
      <c r="J236" s="5">
        <v>52.49677419354839</v>
      </c>
      <c r="K236" s="5">
        <v>53.509677419354837</v>
      </c>
      <c r="L236" s="5">
        <v>54.841935483870962</v>
      </c>
      <c r="M236" s="5">
        <v>56.270967741935486</v>
      </c>
      <c r="N236" s="5">
        <v>58.37419354838709</v>
      </c>
      <c r="O236" s="5">
        <v>59.648387096774194</v>
      </c>
      <c r="P236" s="5">
        <v>61.277419354838706</v>
      </c>
      <c r="Q236" s="5">
        <v>63.070967741935483</v>
      </c>
      <c r="R236" s="5">
        <v>64.590322580645164</v>
      </c>
      <c r="S236" s="5">
        <v>65.409677419354836</v>
      </c>
      <c r="T236" s="5">
        <v>65.125806451612902</v>
      </c>
      <c r="U236" s="5">
        <v>64.548387096774192</v>
      </c>
      <c r="V236" s="5">
        <v>63.906451612903226</v>
      </c>
      <c r="W236" s="5">
        <v>63.29354838709677</v>
      </c>
      <c r="X236" s="5">
        <v>62.338709677419352</v>
      </c>
      <c r="Y236" s="5">
        <v>61.329032258064515</v>
      </c>
      <c r="Z236" s="5">
        <v>59.322580645161288</v>
      </c>
      <c r="AA236" s="5">
        <v>57.103225806451611</v>
      </c>
      <c r="AB236" s="5">
        <v>55.506451612903227</v>
      </c>
    </row>
    <row r="237" spans="1:148">
      <c r="A237" s="2" t="s">
        <v>146</v>
      </c>
      <c r="B237" s="2" t="s">
        <v>80</v>
      </c>
      <c r="C237" s="2" t="s">
        <v>368</v>
      </c>
      <c r="D237" s="2" t="str">
        <f t="shared" si="3"/>
        <v>Alaska - Talkeetna-Aug</v>
      </c>
      <c r="E237" s="5">
        <v>49.006451612903227</v>
      </c>
      <c r="F237" s="5">
        <v>48.519354838709674</v>
      </c>
      <c r="G237" s="5">
        <v>49.703225806451613</v>
      </c>
      <c r="H237" s="5">
        <v>49.145161290322584</v>
      </c>
      <c r="I237" s="5">
        <v>48.658064516129038</v>
      </c>
      <c r="J237" s="5">
        <v>48.1</v>
      </c>
      <c r="K237" s="5">
        <v>49.690322580645166</v>
      </c>
      <c r="L237" s="5">
        <v>51.232258064516131</v>
      </c>
      <c r="M237" s="5">
        <v>52.825806451612898</v>
      </c>
      <c r="N237" s="5">
        <v>55.025806451612901</v>
      </c>
      <c r="O237" s="5">
        <v>57.258064516129032</v>
      </c>
      <c r="P237" s="5">
        <v>59.448387096774198</v>
      </c>
      <c r="Q237" s="5">
        <v>60.338709677419352</v>
      </c>
      <c r="R237" s="5">
        <v>61.109677419354838</v>
      </c>
      <c r="S237" s="5">
        <v>61.987096774193546</v>
      </c>
      <c r="T237" s="5">
        <v>62.348387096774189</v>
      </c>
      <c r="U237" s="5">
        <v>62.677419354838712</v>
      </c>
      <c r="V237" s="5">
        <v>63.051612903225802</v>
      </c>
      <c r="W237" s="5">
        <v>60.777419354838706</v>
      </c>
      <c r="X237" s="5">
        <v>58.529032258064518</v>
      </c>
      <c r="Y237" s="5">
        <v>56.29032258064516</v>
      </c>
      <c r="Z237" s="5">
        <v>54.5</v>
      </c>
      <c r="AA237" s="5">
        <v>52.7</v>
      </c>
      <c r="AB237" s="5">
        <v>50.912903225806453</v>
      </c>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row>
    <row r="238" spans="1:148">
      <c r="A238" s="2" t="s">
        <v>146</v>
      </c>
      <c r="B238" s="2" t="s">
        <v>81</v>
      </c>
      <c r="C238" s="2" t="s">
        <v>369</v>
      </c>
      <c r="D238" s="2" t="str">
        <f t="shared" si="3"/>
        <v>Alaska - Talkeetna-Sep</v>
      </c>
      <c r="E238" s="5">
        <v>40.273333333333333</v>
      </c>
      <c r="F238" s="5">
        <v>39.869999999999997</v>
      </c>
      <c r="G238" s="5">
        <v>39.443333333333335</v>
      </c>
      <c r="H238" s="5">
        <v>39.130000000000003</v>
      </c>
      <c r="I238" s="5">
        <v>38.846666666666671</v>
      </c>
      <c r="J238" s="5">
        <v>38.553333333333327</v>
      </c>
      <c r="K238" s="5">
        <v>39.950000000000003</v>
      </c>
      <c r="L238" s="5">
        <v>41.3</v>
      </c>
      <c r="M238" s="5">
        <v>42.71</v>
      </c>
      <c r="N238" s="5">
        <v>45.47</v>
      </c>
      <c r="O238" s="5">
        <v>48.22</v>
      </c>
      <c r="P238" s="5">
        <v>51.00333333333333</v>
      </c>
      <c r="Q238" s="5">
        <v>52.223333333333336</v>
      </c>
      <c r="R238" s="5">
        <v>53.426666666666662</v>
      </c>
      <c r="S238" s="5">
        <v>54.66</v>
      </c>
      <c r="T238" s="5">
        <v>53.95</v>
      </c>
      <c r="U238" s="5">
        <v>53.216666666666669</v>
      </c>
      <c r="V238" s="5">
        <v>52.526666666666664</v>
      </c>
      <c r="W238" s="5">
        <v>49.42</v>
      </c>
      <c r="X238" s="5">
        <v>46.4</v>
      </c>
      <c r="Y238" s="5">
        <v>43.43</v>
      </c>
      <c r="Z238" s="5">
        <v>42.346666666666671</v>
      </c>
      <c r="AA238" s="5">
        <v>41.33</v>
      </c>
      <c r="AB238" s="5">
        <v>40.29</v>
      </c>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row>
    <row r="239" spans="1:148">
      <c r="A239" s="2" t="s">
        <v>146</v>
      </c>
      <c r="B239" s="2" t="s">
        <v>82</v>
      </c>
      <c r="C239" s="2" t="s">
        <v>370</v>
      </c>
      <c r="D239" s="2" t="str">
        <f t="shared" si="3"/>
        <v>Alaska - Talkeetna-Oct</v>
      </c>
      <c r="E239" s="5">
        <v>27.496774193548386</v>
      </c>
      <c r="F239" s="5">
        <v>27.045161290322579</v>
      </c>
      <c r="G239" s="5">
        <v>26.583870967741937</v>
      </c>
      <c r="H239" s="5">
        <v>26.419354838709676</v>
      </c>
      <c r="I239" s="5">
        <v>26.309677419354838</v>
      </c>
      <c r="J239" s="5">
        <v>26.158064516129031</v>
      </c>
      <c r="K239" s="5">
        <v>26.616129032258065</v>
      </c>
      <c r="L239" s="5">
        <v>27.07741935483871</v>
      </c>
      <c r="M239" s="5">
        <v>27.519354838709678</v>
      </c>
      <c r="N239" s="5">
        <v>29.948387096774194</v>
      </c>
      <c r="O239" s="5">
        <v>32.380645161290325</v>
      </c>
      <c r="P239" s="5">
        <v>34.816129032258061</v>
      </c>
      <c r="Q239" s="5">
        <v>36.151612903225811</v>
      </c>
      <c r="R239" s="5">
        <v>37.541935483870965</v>
      </c>
      <c r="S239" s="5">
        <v>38.864516129032253</v>
      </c>
      <c r="T239" s="5">
        <v>37.716129032258067</v>
      </c>
      <c r="U239" s="5">
        <v>36.558064516129029</v>
      </c>
      <c r="V239" s="5">
        <v>35.42258064516129</v>
      </c>
      <c r="W239" s="5">
        <v>33.645161290322584</v>
      </c>
      <c r="X239" s="5">
        <v>31.848387096774193</v>
      </c>
      <c r="Y239" s="5">
        <v>30.070967741935487</v>
      </c>
      <c r="Z239" s="5">
        <v>29.267741935483869</v>
      </c>
      <c r="AA239" s="5">
        <v>28.438709677419357</v>
      </c>
      <c r="AB239" s="5">
        <v>27.616129032258065</v>
      </c>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row>
    <row r="240" spans="1:148">
      <c r="A240" s="2" t="s">
        <v>146</v>
      </c>
      <c r="B240" s="2" t="s">
        <v>83</v>
      </c>
      <c r="C240" s="2" t="s">
        <v>371</v>
      </c>
      <c r="D240" s="2" t="str">
        <f t="shared" si="3"/>
        <v>Alaska - Talkeetna-Nov</v>
      </c>
      <c r="E240" s="5">
        <v>18.026666666666664</v>
      </c>
      <c r="F240" s="5">
        <v>17.363333333333333</v>
      </c>
      <c r="G240" s="5">
        <v>16.68</v>
      </c>
      <c r="H240" s="5">
        <v>16.613333333333333</v>
      </c>
      <c r="I240" s="5">
        <v>16.706666666666667</v>
      </c>
      <c r="J240" s="5">
        <v>16.426666666666666</v>
      </c>
      <c r="K240" s="5">
        <v>15.876666666666667</v>
      </c>
      <c r="L240" s="5">
        <v>15.033333333333333</v>
      </c>
      <c r="M240" s="5">
        <v>14.63</v>
      </c>
      <c r="N240" s="5">
        <v>16.263333333333332</v>
      </c>
      <c r="O240" s="5">
        <v>18.466666666666665</v>
      </c>
      <c r="P240" s="5">
        <v>20.933333333333334</v>
      </c>
      <c r="Q240" s="5">
        <v>22.586666666666666</v>
      </c>
      <c r="R240" s="5">
        <v>23.266666666666666</v>
      </c>
      <c r="S240" s="5">
        <v>24.013333333333332</v>
      </c>
      <c r="T240" s="5">
        <v>22.936666666666667</v>
      </c>
      <c r="U240" s="5">
        <v>21.816666666666666</v>
      </c>
      <c r="V240" s="5">
        <v>21.09</v>
      </c>
      <c r="W240" s="5">
        <v>20.663333333333334</v>
      </c>
      <c r="X240" s="5">
        <v>20.176666666666666</v>
      </c>
      <c r="Y240" s="5">
        <v>20.239999999999998</v>
      </c>
      <c r="Z240" s="5">
        <v>19.766666666666666</v>
      </c>
      <c r="AA240" s="5">
        <v>18.916666666666668</v>
      </c>
      <c r="AB240" s="5">
        <v>18.766666666666666</v>
      </c>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row>
    <row r="241" spans="1:148">
      <c r="A241" s="2" t="s">
        <v>146</v>
      </c>
      <c r="B241" s="2" t="s">
        <v>84</v>
      </c>
      <c r="C241" s="2" t="s">
        <v>372</v>
      </c>
      <c r="D241" s="2" t="str">
        <f t="shared" si="3"/>
        <v>Alaska - Talkeetna-Dec</v>
      </c>
      <c r="E241" s="5">
        <v>11.212903225806452</v>
      </c>
      <c r="F241" s="5">
        <v>11.04516129032258</v>
      </c>
      <c r="G241" s="5">
        <v>10.929032258064517</v>
      </c>
      <c r="H241" s="5">
        <v>11.13225806451613</v>
      </c>
      <c r="I241" s="5">
        <v>11.106451612903227</v>
      </c>
      <c r="J241" s="5">
        <v>10.948387096774193</v>
      </c>
      <c r="K241" s="5">
        <v>10.929032258064517</v>
      </c>
      <c r="L241" s="5">
        <v>10.845161290322581</v>
      </c>
      <c r="M241" s="5">
        <v>11.261290322580646</v>
      </c>
      <c r="N241" s="5">
        <v>10.977419354838711</v>
      </c>
      <c r="O241" s="5">
        <v>11.325806451612904</v>
      </c>
      <c r="P241" s="5">
        <v>12.232258064516129</v>
      </c>
      <c r="Q241" s="5">
        <v>13.180645161290323</v>
      </c>
      <c r="R241" s="5">
        <v>14.035483870967743</v>
      </c>
      <c r="S241" s="5">
        <v>14.235483870967743</v>
      </c>
      <c r="T241" s="5">
        <v>13.225806451612904</v>
      </c>
      <c r="U241" s="5">
        <v>12.906451612903227</v>
      </c>
      <c r="V241" s="5">
        <v>12.709677419354838</v>
      </c>
      <c r="W241" s="5">
        <v>12.193548387096774</v>
      </c>
      <c r="X241" s="5">
        <v>11.851612903225806</v>
      </c>
      <c r="Y241" s="5">
        <v>11.290322580645162</v>
      </c>
      <c r="Z241" s="5">
        <v>11.003225806451614</v>
      </c>
      <c r="AA241" s="5">
        <v>10.680645161290323</v>
      </c>
      <c r="AB241" s="5">
        <v>10.477419354838711</v>
      </c>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row>
    <row r="242" spans="1:148">
      <c r="A242" s="2" t="s">
        <v>147</v>
      </c>
      <c r="B242" s="2" t="s">
        <v>73</v>
      </c>
      <c r="C242" s="2" t="s">
        <v>361</v>
      </c>
      <c r="D242" s="2" t="str">
        <f t="shared" si="3"/>
        <v>Alaska - Yakutat-Jan</v>
      </c>
      <c r="E242" s="5">
        <v>24.122580645161289</v>
      </c>
      <c r="F242" s="5">
        <v>23.92258064516129</v>
      </c>
      <c r="G242" s="5">
        <v>23.703225806451613</v>
      </c>
      <c r="H242" s="5">
        <v>23.548387096774192</v>
      </c>
      <c r="I242" s="5">
        <v>23.412903225806449</v>
      </c>
      <c r="J242" s="5">
        <v>23.251612903225805</v>
      </c>
      <c r="K242" s="5">
        <v>23.341935483870969</v>
      </c>
      <c r="L242" s="5">
        <v>23.429032258064513</v>
      </c>
      <c r="M242" s="5">
        <v>23.519354838709678</v>
      </c>
      <c r="N242" s="5">
        <v>24.516129032258064</v>
      </c>
      <c r="O242" s="5">
        <v>25.525806451612901</v>
      </c>
      <c r="P242" s="5">
        <v>26.516129032258064</v>
      </c>
      <c r="Q242" s="5">
        <v>26.625806451612902</v>
      </c>
      <c r="R242" s="5">
        <v>26.719354838709677</v>
      </c>
      <c r="S242" s="5">
        <v>26.838709677419356</v>
      </c>
      <c r="T242" s="5">
        <v>25.803225806451611</v>
      </c>
      <c r="U242" s="5">
        <v>24.767741935483869</v>
      </c>
      <c r="V242" s="5">
        <v>23.741935483870968</v>
      </c>
      <c r="W242" s="5">
        <v>23.635483870967743</v>
      </c>
      <c r="X242" s="5">
        <v>23.516129032258064</v>
      </c>
      <c r="Y242" s="5">
        <v>23.383870967741935</v>
      </c>
      <c r="Z242" s="5">
        <v>23.654838709677417</v>
      </c>
      <c r="AA242" s="5">
        <v>23.964516129032258</v>
      </c>
      <c r="AB242" s="5">
        <v>24.261290322580646</v>
      </c>
    </row>
    <row r="243" spans="1:148">
      <c r="A243" s="2" t="s">
        <v>147</v>
      </c>
      <c r="B243" s="2" t="s">
        <v>74</v>
      </c>
      <c r="C243" s="2" t="s">
        <v>362</v>
      </c>
      <c r="D243" s="2" t="str">
        <f t="shared" si="3"/>
        <v>Alaska - Yakutat-Feb</v>
      </c>
      <c r="E243" s="5">
        <v>24.678571428571427</v>
      </c>
      <c r="F243" s="5">
        <v>24.49285714285714</v>
      </c>
      <c r="G243" s="5">
        <v>24.303571428571427</v>
      </c>
      <c r="H243" s="5">
        <v>23.99285714285714</v>
      </c>
      <c r="I243" s="5">
        <v>23.62857142857143</v>
      </c>
      <c r="J243" s="5">
        <v>23.307142857142857</v>
      </c>
      <c r="K243" s="5">
        <v>23.021428571428572</v>
      </c>
      <c r="L243" s="5">
        <v>22.710714285714285</v>
      </c>
      <c r="M243" s="5">
        <v>22.428571428571427</v>
      </c>
      <c r="N243" s="5">
        <v>24.439285714285713</v>
      </c>
      <c r="O243" s="5">
        <v>26.45</v>
      </c>
      <c r="P243" s="5">
        <v>28.460714285714285</v>
      </c>
      <c r="Q243" s="5">
        <v>29.114285714285717</v>
      </c>
      <c r="R243" s="5">
        <v>29.771428571428572</v>
      </c>
      <c r="S243" s="5">
        <v>30.414285714285715</v>
      </c>
      <c r="T243" s="5">
        <v>29.274999999999999</v>
      </c>
      <c r="U243" s="5">
        <v>28.110714285714288</v>
      </c>
      <c r="V243" s="5">
        <v>26.964285714285715</v>
      </c>
      <c r="W243" s="5">
        <v>26</v>
      </c>
      <c r="X243" s="5">
        <v>25.053571428571427</v>
      </c>
      <c r="Y243" s="5">
        <v>24.160714285714285</v>
      </c>
      <c r="Z243" s="5">
        <v>24.00714285714286</v>
      </c>
      <c r="AA243" s="5">
        <v>23.885714285714283</v>
      </c>
      <c r="AB243" s="5">
        <v>23.771428571428572</v>
      </c>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row>
    <row r="244" spans="1:148">
      <c r="A244" s="2" t="s">
        <v>147</v>
      </c>
      <c r="B244" s="2" t="s">
        <v>75</v>
      </c>
      <c r="C244" s="2" t="s">
        <v>363</v>
      </c>
      <c r="D244" s="2" t="str">
        <f t="shared" si="3"/>
        <v>Alaska - Yakutat-Mar</v>
      </c>
      <c r="E244" s="5">
        <v>27.412903225806449</v>
      </c>
      <c r="F244" s="5">
        <v>26.990322580645163</v>
      </c>
      <c r="G244" s="5">
        <v>26.180645161290322</v>
      </c>
      <c r="H244" s="5">
        <v>25.874193548387098</v>
      </c>
      <c r="I244" s="5">
        <v>25.593548387096774</v>
      </c>
      <c r="J244" s="5">
        <v>25.683870967741935</v>
      </c>
      <c r="K244" s="5">
        <v>25.616129032258065</v>
      </c>
      <c r="L244" s="5">
        <v>26.796774193548387</v>
      </c>
      <c r="M244" s="5">
        <v>28.874193548387098</v>
      </c>
      <c r="N244" s="5">
        <v>31.85483870967742</v>
      </c>
      <c r="O244" s="5">
        <v>33.951612903225808</v>
      </c>
      <c r="P244" s="5">
        <v>35.170967741935485</v>
      </c>
      <c r="Q244" s="5">
        <v>35.745161290322578</v>
      </c>
      <c r="R244" s="5">
        <v>35.983870967741936</v>
      </c>
      <c r="S244" s="5">
        <v>35.91935483870968</v>
      </c>
      <c r="T244" s="5">
        <v>35.58387096774193</v>
      </c>
      <c r="U244" s="5">
        <v>35.158064516129038</v>
      </c>
      <c r="V244" s="5">
        <v>34.229032258064514</v>
      </c>
      <c r="W244" s="5">
        <v>32.435483870967744</v>
      </c>
      <c r="X244" s="5">
        <v>30.909677419354839</v>
      </c>
      <c r="Y244" s="5">
        <v>30.509677419354837</v>
      </c>
      <c r="Z244" s="5">
        <v>29.729032258064517</v>
      </c>
      <c r="AA244" s="5">
        <v>29.129032258064516</v>
      </c>
      <c r="AB244" s="5">
        <v>28.316129032258065</v>
      </c>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row>
    <row r="245" spans="1:148">
      <c r="A245" s="2" t="s">
        <v>147</v>
      </c>
      <c r="B245" s="2" t="s">
        <v>76</v>
      </c>
      <c r="C245" s="2" t="s">
        <v>364</v>
      </c>
      <c r="D245" s="2" t="str">
        <f t="shared" si="3"/>
        <v>Alaska - Yakutat-Apr</v>
      </c>
      <c r="E245" s="5">
        <v>31.6</v>
      </c>
      <c r="F245" s="5">
        <v>31.04</v>
      </c>
      <c r="G245" s="5">
        <v>30.466666666666665</v>
      </c>
      <c r="H245" s="5">
        <v>30.283333333333335</v>
      </c>
      <c r="I245" s="5">
        <v>30.096666666666668</v>
      </c>
      <c r="J245" s="5">
        <v>29.876666666666665</v>
      </c>
      <c r="K245" s="5">
        <v>32.5</v>
      </c>
      <c r="L245" s="5">
        <v>35.176666666666662</v>
      </c>
      <c r="M245" s="5">
        <v>37.803333333333327</v>
      </c>
      <c r="N245" s="5">
        <v>38.909999999999997</v>
      </c>
      <c r="O245" s="5">
        <v>40.016666666666666</v>
      </c>
      <c r="P245" s="5">
        <v>41.116666666666667</v>
      </c>
      <c r="Q245" s="5">
        <v>41.533333333333331</v>
      </c>
      <c r="R245" s="5">
        <v>41.913333333333334</v>
      </c>
      <c r="S245" s="5">
        <v>42.33</v>
      </c>
      <c r="T245" s="5">
        <v>41.7</v>
      </c>
      <c r="U245" s="5">
        <v>41.1</v>
      </c>
      <c r="V245" s="5">
        <v>40.463333333333338</v>
      </c>
      <c r="W245" s="5">
        <v>38.630000000000003</v>
      </c>
      <c r="X245" s="5">
        <v>36.81333333333334</v>
      </c>
      <c r="Y245" s="5">
        <v>35</v>
      </c>
      <c r="Z245" s="5">
        <v>34.18666666666666</v>
      </c>
      <c r="AA245" s="5">
        <v>33.396666666666668</v>
      </c>
      <c r="AB245" s="5">
        <v>32.61333333333333</v>
      </c>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row>
    <row r="246" spans="1:148">
      <c r="A246" s="2" t="s">
        <v>147</v>
      </c>
      <c r="B246" s="2" t="s">
        <v>77</v>
      </c>
      <c r="C246" s="2" t="s">
        <v>365</v>
      </c>
      <c r="D246" s="2" t="str">
        <f t="shared" si="3"/>
        <v>Alaska - Yakutat-May</v>
      </c>
      <c r="E246" s="5">
        <v>39.338709677419352</v>
      </c>
      <c r="F246" s="5">
        <v>38.87419354838709</v>
      </c>
      <c r="G246" s="5">
        <v>38.380645161290325</v>
      </c>
      <c r="H246" s="5">
        <v>39.219354838709677</v>
      </c>
      <c r="I246" s="5">
        <v>40.035483870967738</v>
      </c>
      <c r="J246" s="5">
        <v>40.87419354838709</v>
      </c>
      <c r="K246" s="5">
        <v>42.609677419354838</v>
      </c>
      <c r="L246" s="5">
        <v>44.335483870967742</v>
      </c>
      <c r="M246" s="5">
        <v>46.074193548387093</v>
      </c>
      <c r="N246" s="5">
        <v>46.612903225806448</v>
      </c>
      <c r="O246" s="5">
        <v>47.119354838709675</v>
      </c>
      <c r="P246" s="5">
        <v>47.664516129032258</v>
      </c>
      <c r="Q246" s="5">
        <v>48.058064516129029</v>
      </c>
      <c r="R246" s="5">
        <v>48.396774193548389</v>
      </c>
      <c r="S246" s="5">
        <v>48.783870967741933</v>
      </c>
      <c r="T246" s="5">
        <v>48.461290322580645</v>
      </c>
      <c r="U246" s="5">
        <v>48.20967741935484</v>
      </c>
      <c r="V246" s="5">
        <v>47.890322580645162</v>
      </c>
      <c r="W246" s="5">
        <v>46.403225806451616</v>
      </c>
      <c r="X246" s="5">
        <v>44.906451612903226</v>
      </c>
      <c r="Y246" s="5">
        <v>43.41935483870968</v>
      </c>
      <c r="Z246" s="5">
        <v>42.245161290322578</v>
      </c>
      <c r="AA246" s="5">
        <v>41.08387096774193</v>
      </c>
      <c r="AB246" s="5">
        <v>39.92258064516129</v>
      </c>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row>
    <row r="247" spans="1:148">
      <c r="A247" s="2" t="s">
        <v>147</v>
      </c>
      <c r="B247" s="2" t="s">
        <v>78</v>
      </c>
      <c r="C247" s="2" t="s">
        <v>366</v>
      </c>
      <c r="D247" s="2" t="str">
        <f t="shared" si="3"/>
        <v>Alaska - Yakutat-Jun</v>
      </c>
      <c r="E247" s="5">
        <v>44.806666666666665</v>
      </c>
      <c r="F247" s="5">
        <v>44.14</v>
      </c>
      <c r="G247" s="5">
        <v>43.416666666666664</v>
      </c>
      <c r="H247" s="5">
        <v>44.19</v>
      </c>
      <c r="I247" s="5">
        <v>44.903333333333329</v>
      </c>
      <c r="J247" s="5">
        <v>45.676666666666662</v>
      </c>
      <c r="K247" s="5">
        <v>47.5</v>
      </c>
      <c r="L247" s="5">
        <v>49.296666666666667</v>
      </c>
      <c r="M247" s="5">
        <v>51.113333333333337</v>
      </c>
      <c r="N247" s="5">
        <v>51.783333333333331</v>
      </c>
      <c r="O247" s="5">
        <v>52.47</v>
      </c>
      <c r="P247" s="5">
        <v>53.143333333333331</v>
      </c>
      <c r="Q247" s="5">
        <v>53.476666666666667</v>
      </c>
      <c r="R247" s="5">
        <v>53.81</v>
      </c>
      <c r="S247" s="5">
        <v>54.166666666666664</v>
      </c>
      <c r="T247" s="5">
        <v>53.43666666666666</v>
      </c>
      <c r="U247" s="5">
        <v>52.706666666666671</v>
      </c>
      <c r="V247" s="5">
        <v>51.97</v>
      </c>
      <c r="W247" s="5">
        <v>50.966666666666669</v>
      </c>
      <c r="X247" s="5">
        <v>50.03</v>
      </c>
      <c r="Y247" s="5">
        <v>49.04</v>
      </c>
      <c r="Z247" s="5">
        <v>47.976666666666667</v>
      </c>
      <c r="AA247" s="5">
        <v>46.976666666666667</v>
      </c>
      <c r="AB247" s="5">
        <v>45.91</v>
      </c>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row>
    <row r="248" spans="1:148">
      <c r="A248" s="2" t="s">
        <v>147</v>
      </c>
      <c r="B248" s="2" t="s">
        <v>79</v>
      </c>
      <c r="C248" s="2" t="s">
        <v>367</v>
      </c>
      <c r="D248" s="2" t="str">
        <f t="shared" si="3"/>
        <v>Alaska - Yakutat-Jul</v>
      </c>
      <c r="E248" s="5">
        <v>51.487096774193546</v>
      </c>
      <c r="F248" s="5">
        <v>51.08064516129032</v>
      </c>
      <c r="G248" s="5">
        <v>49.280645161290323</v>
      </c>
      <c r="H248" s="5">
        <v>49.016129032258064</v>
      </c>
      <c r="I248" s="5">
        <v>49.693548387096776</v>
      </c>
      <c r="J248" s="5">
        <v>51.012903225806454</v>
      </c>
      <c r="K248" s="5">
        <v>52.435483870967744</v>
      </c>
      <c r="L248" s="5">
        <v>53.841935483870962</v>
      </c>
      <c r="M248" s="5">
        <v>55.054838709677419</v>
      </c>
      <c r="N248" s="5">
        <v>56.151612903225811</v>
      </c>
      <c r="O248" s="5">
        <v>56.835483870967742</v>
      </c>
      <c r="P248" s="5">
        <v>56.980645161290326</v>
      </c>
      <c r="Q248" s="5">
        <v>57.683870967741939</v>
      </c>
      <c r="R248" s="5">
        <v>57.835483870967742</v>
      </c>
      <c r="S248" s="5">
        <v>57.70645161290323</v>
      </c>
      <c r="T248" s="5">
        <v>57.348387096774189</v>
      </c>
      <c r="U248" s="5">
        <v>56.99677419354839</v>
      </c>
      <c r="V248" s="5">
        <v>56.274193548387096</v>
      </c>
      <c r="W248" s="5">
        <v>55.648387096774194</v>
      </c>
      <c r="X248" s="5">
        <v>54.296774193548387</v>
      </c>
      <c r="Y248" s="5">
        <v>53.048387096774192</v>
      </c>
      <c r="Z248" s="5">
        <v>52.135483870967747</v>
      </c>
      <c r="AA248" s="5">
        <v>51.435483870967744</v>
      </c>
      <c r="AB248" s="5">
        <v>50.535483870967738</v>
      </c>
    </row>
    <row r="249" spans="1:148">
      <c r="A249" s="2" t="s">
        <v>147</v>
      </c>
      <c r="B249" s="2" t="s">
        <v>80</v>
      </c>
      <c r="C249" s="2" t="s">
        <v>368</v>
      </c>
      <c r="D249" s="2" t="str">
        <f t="shared" si="3"/>
        <v>Alaska - Yakutat-Aug</v>
      </c>
      <c r="E249" s="5">
        <v>46.109677419354838</v>
      </c>
      <c r="F249" s="5">
        <v>45.8</v>
      </c>
      <c r="G249" s="5">
        <v>47.1</v>
      </c>
      <c r="H249" s="5">
        <v>47.119354838709675</v>
      </c>
      <c r="I249" s="5">
        <v>47.112903225806448</v>
      </c>
      <c r="J249" s="5">
        <v>47.13225806451613</v>
      </c>
      <c r="K249" s="5">
        <v>49.312903225806451</v>
      </c>
      <c r="L249" s="5">
        <v>51.474193548387099</v>
      </c>
      <c r="M249" s="5">
        <v>53.661290322580648</v>
      </c>
      <c r="N249" s="5">
        <v>54.42258064516129</v>
      </c>
      <c r="O249" s="5">
        <v>55.093548387096774</v>
      </c>
      <c r="P249" s="5">
        <v>55.848387096774189</v>
      </c>
      <c r="Q249" s="5">
        <v>55.822580645161288</v>
      </c>
      <c r="R249" s="5">
        <v>55.748387096774195</v>
      </c>
      <c r="S249" s="5">
        <v>55.703225806451613</v>
      </c>
      <c r="T249" s="5">
        <v>55.28709677419355</v>
      </c>
      <c r="U249" s="5">
        <v>54.883870967741942</v>
      </c>
      <c r="V249" s="5">
        <v>54.477419354838709</v>
      </c>
      <c r="W249" s="5">
        <v>53.219354838709677</v>
      </c>
      <c r="X249" s="5">
        <v>52.029032258064518</v>
      </c>
      <c r="Y249" s="5">
        <v>50.783870967741933</v>
      </c>
      <c r="Z249" s="5">
        <v>49.780645161290323</v>
      </c>
      <c r="AA249" s="5">
        <v>48.832258064516125</v>
      </c>
      <c r="AB249" s="5">
        <v>47.835483870967742</v>
      </c>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row>
    <row r="250" spans="1:148">
      <c r="A250" s="2" t="s">
        <v>147</v>
      </c>
      <c r="B250" s="2" t="s">
        <v>81</v>
      </c>
      <c r="C250" s="2" t="s">
        <v>369</v>
      </c>
      <c r="D250" s="2" t="str">
        <f t="shared" si="3"/>
        <v>Alaska - Yakutat-Sep</v>
      </c>
      <c r="E250" s="5">
        <v>44.973333333333336</v>
      </c>
      <c r="F250" s="5">
        <v>44.556666666666665</v>
      </c>
      <c r="G250" s="5">
        <v>44.133333333333333</v>
      </c>
      <c r="H250" s="5">
        <v>43.956666666666671</v>
      </c>
      <c r="I250" s="5">
        <v>43.806666666666665</v>
      </c>
      <c r="J250" s="5">
        <v>43.643333333333331</v>
      </c>
      <c r="K250" s="5">
        <v>45.34</v>
      </c>
      <c r="L250" s="5">
        <v>47.03</v>
      </c>
      <c r="M250" s="5">
        <v>48.726666666666667</v>
      </c>
      <c r="N250" s="5">
        <v>50.046666666666667</v>
      </c>
      <c r="O250" s="5">
        <v>51.336666666666666</v>
      </c>
      <c r="P250" s="5">
        <v>52.663333333333334</v>
      </c>
      <c r="Q250" s="5">
        <v>52.85</v>
      </c>
      <c r="R250" s="5">
        <v>53.026666666666664</v>
      </c>
      <c r="S250" s="5">
        <v>53.223333333333336</v>
      </c>
      <c r="T250" s="5">
        <v>52.396666666666668</v>
      </c>
      <c r="U250" s="5">
        <v>51.606666666666669</v>
      </c>
      <c r="V250" s="5">
        <v>50.786666666666662</v>
      </c>
      <c r="W250" s="5">
        <v>49.353333333333332</v>
      </c>
      <c r="X250" s="5">
        <v>47.99666666666667</v>
      </c>
      <c r="Y250" s="5">
        <v>46.626666666666665</v>
      </c>
      <c r="Z250" s="5">
        <v>46.153333333333329</v>
      </c>
      <c r="AA250" s="5">
        <v>45.69</v>
      </c>
      <c r="AB250" s="5">
        <v>45.24</v>
      </c>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row>
    <row r="251" spans="1:148">
      <c r="A251" s="2" t="s">
        <v>147</v>
      </c>
      <c r="B251" s="2" t="s">
        <v>82</v>
      </c>
      <c r="C251" s="2" t="s">
        <v>370</v>
      </c>
      <c r="D251" s="2" t="str">
        <f t="shared" si="3"/>
        <v>Alaska - Yakutat-Oct</v>
      </c>
      <c r="E251" s="5">
        <v>37.683870967741939</v>
      </c>
      <c r="F251" s="5">
        <v>37.516129032258064</v>
      </c>
      <c r="G251" s="5">
        <v>37.348387096774189</v>
      </c>
      <c r="H251" s="5">
        <v>37.338709677419352</v>
      </c>
      <c r="I251" s="5">
        <v>37.354838709677416</v>
      </c>
      <c r="J251" s="5">
        <v>37.338709677419352</v>
      </c>
      <c r="K251" s="5">
        <v>37.977419354838709</v>
      </c>
      <c r="L251" s="5">
        <v>38.62580645161291</v>
      </c>
      <c r="M251" s="5">
        <v>39.254838709677422</v>
      </c>
      <c r="N251" s="5">
        <v>40.993548387096773</v>
      </c>
      <c r="O251" s="5">
        <v>42.716129032258067</v>
      </c>
      <c r="P251" s="5">
        <v>44.467741935483872</v>
      </c>
      <c r="Q251" s="5">
        <v>44.638709677419357</v>
      </c>
      <c r="R251" s="5">
        <v>44.812903225806451</v>
      </c>
      <c r="S251" s="5">
        <v>45.006451612903227</v>
      </c>
      <c r="T251" s="5">
        <v>43.464516129032262</v>
      </c>
      <c r="U251" s="5">
        <v>41.99677419354839</v>
      </c>
      <c r="V251" s="5">
        <v>40.458064516129035</v>
      </c>
      <c r="W251" s="5">
        <v>39.70645161290323</v>
      </c>
      <c r="X251" s="5">
        <v>38.990322580645163</v>
      </c>
      <c r="Y251" s="5">
        <v>38.232258064516131</v>
      </c>
      <c r="Z251" s="5">
        <v>37.932258064516134</v>
      </c>
      <c r="AA251" s="5">
        <v>37.654838709677421</v>
      </c>
      <c r="AB251" s="5">
        <v>37.351612903225806</v>
      </c>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row>
    <row r="252" spans="1:148">
      <c r="A252" s="2" t="s">
        <v>147</v>
      </c>
      <c r="B252" s="2" t="s">
        <v>83</v>
      </c>
      <c r="C252" s="2" t="s">
        <v>371</v>
      </c>
      <c r="D252" s="2" t="str">
        <f t="shared" si="3"/>
        <v>Alaska - Yakutat-Nov</v>
      </c>
      <c r="E252" s="5">
        <v>29.513333333333332</v>
      </c>
      <c r="F252" s="5">
        <v>29.6</v>
      </c>
      <c r="G252" s="5">
        <v>29.7</v>
      </c>
      <c r="H252" s="5">
        <v>29.84333333333333</v>
      </c>
      <c r="I252" s="5">
        <v>29.983333333333334</v>
      </c>
      <c r="J252" s="5">
        <v>30.15</v>
      </c>
      <c r="K252" s="5">
        <v>30.276666666666664</v>
      </c>
      <c r="L252" s="5">
        <v>30.383333333333333</v>
      </c>
      <c r="M252" s="5">
        <v>30.47</v>
      </c>
      <c r="N252" s="5">
        <v>31.453333333333333</v>
      </c>
      <c r="O252" s="5">
        <v>32.383333333333333</v>
      </c>
      <c r="P252" s="5">
        <v>33.366666666666667</v>
      </c>
      <c r="Q252" s="5">
        <v>33.79</v>
      </c>
      <c r="R252" s="5">
        <v>34.243333333333332</v>
      </c>
      <c r="S252" s="5">
        <v>34.663333333333334</v>
      </c>
      <c r="T252" s="5">
        <v>33.526666666666664</v>
      </c>
      <c r="U252" s="5">
        <v>32.35</v>
      </c>
      <c r="V252" s="5">
        <v>31.183333333333334</v>
      </c>
      <c r="W252" s="5">
        <v>30.84</v>
      </c>
      <c r="X252" s="5">
        <v>30.516666666666666</v>
      </c>
      <c r="Y252" s="5">
        <v>30.126666666666665</v>
      </c>
      <c r="Z252" s="5">
        <v>29.99</v>
      </c>
      <c r="AA252" s="5">
        <v>29.886666666666667</v>
      </c>
      <c r="AB252" s="5">
        <v>29.693333333333332</v>
      </c>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row>
    <row r="253" spans="1:148">
      <c r="A253" s="2" t="s">
        <v>147</v>
      </c>
      <c r="B253" s="2" t="s">
        <v>84</v>
      </c>
      <c r="C253" s="2" t="s">
        <v>372</v>
      </c>
      <c r="D253" s="2" t="str">
        <f t="shared" si="3"/>
        <v>Alaska - Yakutat-Dec</v>
      </c>
      <c r="E253" s="5">
        <v>27.170967741935481</v>
      </c>
      <c r="F253" s="5">
        <v>27.029032258064515</v>
      </c>
      <c r="G253" s="5">
        <v>26.919354838709676</v>
      </c>
      <c r="H253" s="5">
        <v>26.819354838709678</v>
      </c>
      <c r="I253" s="5">
        <v>26.72258064516129</v>
      </c>
      <c r="J253" s="5">
        <v>26.661290322580644</v>
      </c>
      <c r="K253" s="5">
        <v>26.458064516129035</v>
      </c>
      <c r="L253" s="5">
        <v>26.235483870967741</v>
      </c>
      <c r="M253" s="5">
        <v>25.993548387096773</v>
      </c>
      <c r="N253" s="5">
        <v>27.190322580645162</v>
      </c>
      <c r="O253" s="5">
        <v>28.335483870967742</v>
      </c>
      <c r="P253" s="5">
        <v>29.525806451612901</v>
      </c>
      <c r="Q253" s="5">
        <v>29.56451612903226</v>
      </c>
      <c r="R253" s="5">
        <v>29.629032258064516</v>
      </c>
      <c r="S253" s="5">
        <v>29.667741935483871</v>
      </c>
      <c r="T253" s="5">
        <v>28.958064516129035</v>
      </c>
      <c r="U253" s="5">
        <v>28.248387096774195</v>
      </c>
      <c r="V253" s="5">
        <v>27.545161290322579</v>
      </c>
      <c r="W253" s="5">
        <v>27.225806451612904</v>
      </c>
      <c r="X253" s="5">
        <v>26.890322580645162</v>
      </c>
      <c r="Y253" s="5">
        <v>26.57741935483871</v>
      </c>
      <c r="Z253" s="5">
        <v>26.441935483870971</v>
      </c>
      <c r="AA253" s="5">
        <v>26.35483870967742</v>
      </c>
      <c r="AB253" s="5">
        <v>26.216129032258067</v>
      </c>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row>
    <row r="254" spans="1:148">
      <c r="A254" s="2" t="s">
        <v>148</v>
      </c>
      <c r="B254" s="2" t="s">
        <v>73</v>
      </c>
      <c r="C254" s="2" t="s">
        <v>361</v>
      </c>
      <c r="D254" s="2" t="str">
        <f t="shared" si="3"/>
        <v>Arizona - Flagstaff-Jan</v>
      </c>
      <c r="E254" s="5">
        <v>22.858064516129033</v>
      </c>
      <c r="F254" s="5">
        <v>22.390322580645162</v>
      </c>
      <c r="G254" s="5">
        <v>22.167741935483871</v>
      </c>
      <c r="H254" s="5">
        <v>22.006451612903227</v>
      </c>
      <c r="I254" s="5">
        <v>21.780645161290323</v>
      </c>
      <c r="J254" s="5">
        <v>21.651612903225807</v>
      </c>
      <c r="K254" s="5">
        <v>21.519354838709678</v>
      </c>
      <c r="L254" s="5">
        <v>21.393548387096775</v>
      </c>
      <c r="M254" s="5">
        <v>26.06451612903226</v>
      </c>
      <c r="N254" s="5">
        <v>30.712903225806453</v>
      </c>
      <c r="O254" s="5">
        <v>35.387096774193552</v>
      </c>
      <c r="P254" s="5">
        <v>36.819354838709678</v>
      </c>
      <c r="Q254" s="5">
        <v>38.238709677419358</v>
      </c>
      <c r="R254" s="5">
        <v>39.674193548387102</v>
      </c>
      <c r="S254" s="5">
        <v>38.745161290322578</v>
      </c>
      <c r="T254" s="5">
        <v>37.832258064516125</v>
      </c>
      <c r="U254" s="5">
        <v>36.9</v>
      </c>
      <c r="V254" s="5">
        <v>33.635483870967747</v>
      </c>
      <c r="W254" s="5">
        <v>30.341935483870969</v>
      </c>
      <c r="X254" s="5">
        <v>27.067741935483873</v>
      </c>
      <c r="Y254" s="5">
        <v>26.058064516129029</v>
      </c>
      <c r="Z254" s="5">
        <v>25.067741935483873</v>
      </c>
      <c r="AA254" s="5">
        <v>24.080645161290324</v>
      </c>
      <c r="AB254" s="5">
        <v>23.590322580645161</v>
      </c>
    </row>
    <row r="255" spans="1:148">
      <c r="A255" s="2" t="s">
        <v>148</v>
      </c>
      <c r="B255" s="2" t="s">
        <v>74</v>
      </c>
      <c r="C255" s="2" t="s">
        <v>362</v>
      </c>
      <c r="D255" s="2" t="str">
        <f t="shared" si="3"/>
        <v>Arizona - Flagstaff-Feb</v>
      </c>
      <c r="E255" s="5">
        <v>22.692857142857143</v>
      </c>
      <c r="F255" s="5">
        <v>22.092857142857145</v>
      </c>
      <c r="G255" s="5">
        <v>21.532142857142855</v>
      </c>
      <c r="H255" s="5">
        <v>20.939285714285713</v>
      </c>
      <c r="I255" s="5">
        <v>20.350000000000001</v>
      </c>
      <c r="J255" s="5">
        <v>20.278571428571428</v>
      </c>
      <c r="K255" s="5">
        <v>20.214285714285715</v>
      </c>
      <c r="L255" s="5">
        <v>20.171428571428571</v>
      </c>
      <c r="M255" s="5">
        <v>25.403571428571428</v>
      </c>
      <c r="N255" s="5">
        <v>30.610714285714288</v>
      </c>
      <c r="O255" s="5">
        <v>35.857142857142854</v>
      </c>
      <c r="P255" s="5">
        <v>36.982142857142854</v>
      </c>
      <c r="Q255" s="5">
        <v>38.092857142857142</v>
      </c>
      <c r="R255" s="5">
        <v>39.214285714285715</v>
      </c>
      <c r="S255" s="5">
        <v>38.946428571428569</v>
      </c>
      <c r="T255" s="5">
        <v>38.674999999999997</v>
      </c>
      <c r="U255" s="5">
        <v>38.403571428571425</v>
      </c>
      <c r="V255" s="5">
        <v>35.035714285714285</v>
      </c>
      <c r="W255" s="5">
        <v>31.646428571428572</v>
      </c>
      <c r="X255" s="5">
        <v>28.289285714285715</v>
      </c>
      <c r="Y255" s="5">
        <v>26.885714285714283</v>
      </c>
      <c r="Z255" s="5">
        <v>25.5</v>
      </c>
      <c r="AA255" s="5">
        <v>24.160714285714285</v>
      </c>
      <c r="AB255" s="5">
        <v>23.603571428571428</v>
      </c>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row>
    <row r="256" spans="1:148">
      <c r="A256" s="2" t="s">
        <v>148</v>
      </c>
      <c r="B256" s="2" t="s">
        <v>75</v>
      </c>
      <c r="C256" s="2" t="s">
        <v>363</v>
      </c>
      <c r="D256" s="2" t="str">
        <f t="shared" si="3"/>
        <v>Arizona - Flagstaff-Mar</v>
      </c>
      <c r="E256" s="5">
        <v>27.764516129032259</v>
      </c>
      <c r="F256" s="5">
        <v>27.1</v>
      </c>
      <c r="G256" s="5">
        <v>26.335483870967742</v>
      </c>
      <c r="H256" s="5">
        <v>25.535483870967742</v>
      </c>
      <c r="I256" s="5">
        <v>24.751612903225805</v>
      </c>
      <c r="J256" s="5">
        <v>26.754838709677419</v>
      </c>
      <c r="K256" s="5">
        <v>28.816129032258065</v>
      </c>
      <c r="L256" s="5">
        <v>30.809677419354838</v>
      </c>
      <c r="M256" s="5">
        <v>34.548387096774192</v>
      </c>
      <c r="N256" s="5">
        <v>38.299999999999997</v>
      </c>
      <c r="O256" s="5">
        <v>42.019354838709674</v>
      </c>
      <c r="P256" s="5">
        <v>43.383870967741942</v>
      </c>
      <c r="Q256" s="5">
        <v>44.745161290322578</v>
      </c>
      <c r="R256" s="5">
        <v>46.1</v>
      </c>
      <c r="S256" s="5">
        <v>45.809677419354834</v>
      </c>
      <c r="T256" s="5">
        <v>45.506451612903227</v>
      </c>
      <c r="U256" s="5">
        <v>45.219354838709677</v>
      </c>
      <c r="V256" s="5">
        <v>41.641935483870974</v>
      </c>
      <c r="W256" s="5">
        <v>38.016129032258064</v>
      </c>
      <c r="X256" s="5">
        <v>34.454838709677418</v>
      </c>
      <c r="Y256" s="5">
        <v>32.635483870967747</v>
      </c>
      <c r="Z256" s="5">
        <v>30.848387096774193</v>
      </c>
      <c r="AA256" s="5">
        <v>29.074193548387097</v>
      </c>
      <c r="AB256" s="5">
        <v>28.432258064516127</v>
      </c>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row>
    <row r="257" spans="1:148">
      <c r="A257" s="2" t="s">
        <v>148</v>
      </c>
      <c r="B257" s="2" t="s">
        <v>76</v>
      </c>
      <c r="C257" s="2" t="s">
        <v>364</v>
      </c>
      <c r="D257" s="2" t="str">
        <f t="shared" si="3"/>
        <v>Arizona - Flagstaff-Apr</v>
      </c>
      <c r="E257" s="5">
        <v>34.5</v>
      </c>
      <c r="F257" s="5">
        <v>33.46</v>
      </c>
      <c r="G257" s="5">
        <v>32.453333333333333</v>
      </c>
      <c r="H257" s="5">
        <v>31.423333333333336</v>
      </c>
      <c r="I257" s="5">
        <v>30.4</v>
      </c>
      <c r="J257" s="5">
        <v>34.273333333333333</v>
      </c>
      <c r="K257" s="5">
        <v>38.083333333333336</v>
      </c>
      <c r="L257" s="5">
        <v>41.93333333333333</v>
      </c>
      <c r="M257" s="5">
        <v>44.923333333333332</v>
      </c>
      <c r="N257" s="5">
        <v>47.926666666666662</v>
      </c>
      <c r="O257" s="5">
        <v>50.916666666666664</v>
      </c>
      <c r="P257" s="5">
        <v>52.14</v>
      </c>
      <c r="Q257" s="5">
        <v>53.343333333333334</v>
      </c>
      <c r="R257" s="5">
        <v>54.57</v>
      </c>
      <c r="S257" s="5">
        <v>54.27</v>
      </c>
      <c r="T257" s="5">
        <v>53.98</v>
      </c>
      <c r="U257" s="5">
        <v>53.67</v>
      </c>
      <c r="V257" s="5">
        <v>50.073333333333338</v>
      </c>
      <c r="W257" s="5">
        <v>46.426666666666662</v>
      </c>
      <c r="X257" s="5">
        <v>42.78</v>
      </c>
      <c r="Y257" s="5">
        <v>40.706666666666671</v>
      </c>
      <c r="Z257" s="5">
        <v>38.626666666666665</v>
      </c>
      <c r="AA257" s="5">
        <v>36.553333333333327</v>
      </c>
      <c r="AB257" s="5">
        <v>35.44</v>
      </c>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row>
    <row r="258" spans="1:148">
      <c r="A258" s="2" t="s">
        <v>148</v>
      </c>
      <c r="B258" s="2" t="s">
        <v>77</v>
      </c>
      <c r="C258" s="2" t="s">
        <v>365</v>
      </c>
      <c r="D258" s="2" t="str">
        <f t="shared" si="3"/>
        <v>Arizona - Flagstaff-May</v>
      </c>
      <c r="E258" s="5">
        <v>38.396774193548389</v>
      </c>
      <c r="F258" s="5">
        <v>36.745161290322578</v>
      </c>
      <c r="G258" s="5">
        <v>35.858064516129026</v>
      </c>
      <c r="H258" s="5">
        <v>34.983870967741936</v>
      </c>
      <c r="I258" s="5">
        <v>34.08387096774193</v>
      </c>
      <c r="J258" s="5">
        <v>39.941935483870971</v>
      </c>
      <c r="K258" s="5">
        <v>45.8</v>
      </c>
      <c r="L258" s="5">
        <v>51.735483870967741</v>
      </c>
      <c r="M258" s="5">
        <v>54.180645161290322</v>
      </c>
      <c r="N258" s="5">
        <v>56.63225806451613</v>
      </c>
      <c r="O258" s="5">
        <v>59.074193548387093</v>
      </c>
      <c r="P258" s="5">
        <v>60.348387096774189</v>
      </c>
      <c r="Q258" s="5">
        <v>61.62903225806452</v>
      </c>
      <c r="R258" s="5">
        <v>62.893548387096779</v>
      </c>
      <c r="S258" s="5">
        <v>62.461290322580645</v>
      </c>
      <c r="T258" s="5">
        <v>62.070967741935483</v>
      </c>
      <c r="U258" s="5">
        <v>61.63225806451613</v>
      </c>
      <c r="V258" s="5">
        <v>58.319354838709678</v>
      </c>
      <c r="W258" s="5">
        <v>54.967741935483872</v>
      </c>
      <c r="X258" s="5">
        <v>51.670967741935485</v>
      </c>
      <c r="Y258" s="5">
        <v>48.50322580645161</v>
      </c>
      <c r="Z258" s="5">
        <v>45.319354838709678</v>
      </c>
      <c r="AA258" s="5">
        <v>42.167741935483875</v>
      </c>
      <c r="AB258" s="5">
        <v>40.554838709677419</v>
      </c>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row>
    <row r="259" spans="1:148">
      <c r="A259" s="2" t="s">
        <v>148</v>
      </c>
      <c r="B259" s="2" t="s">
        <v>78</v>
      </c>
      <c r="C259" s="2" t="s">
        <v>366</v>
      </c>
      <c r="D259" s="2" t="str">
        <f t="shared" ref="D259:D322" si="4">CONCATENATE(A259,"-",B259)</f>
        <v>Arizona - Flagstaff-Jun</v>
      </c>
      <c r="E259" s="5">
        <v>49.91</v>
      </c>
      <c r="F259" s="5">
        <v>48.026666666666664</v>
      </c>
      <c r="G259" s="5">
        <v>46.75333333333333</v>
      </c>
      <c r="H259" s="5">
        <v>45.463333333333338</v>
      </c>
      <c r="I259" s="5">
        <v>44.176666666666662</v>
      </c>
      <c r="J259" s="5">
        <v>50.793333333333329</v>
      </c>
      <c r="K259" s="5">
        <v>57.363333333333337</v>
      </c>
      <c r="L259" s="5">
        <v>64.010000000000005</v>
      </c>
      <c r="M259" s="5">
        <v>66.776666666666671</v>
      </c>
      <c r="N259" s="5">
        <v>69.56</v>
      </c>
      <c r="O259" s="5">
        <v>72.336666666666659</v>
      </c>
      <c r="P259" s="5">
        <v>73.266666666666666</v>
      </c>
      <c r="Q259" s="5">
        <v>74.203333333333333</v>
      </c>
      <c r="R259" s="5">
        <v>75.126666666666679</v>
      </c>
      <c r="S259" s="5">
        <v>74.783333333333331</v>
      </c>
      <c r="T259" s="5">
        <v>74.433333333333337</v>
      </c>
      <c r="U259" s="5">
        <v>74.083333333333329</v>
      </c>
      <c r="V259" s="5">
        <v>70.433333333333337</v>
      </c>
      <c r="W259" s="5">
        <v>66.736666666666665</v>
      </c>
      <c r="X259" s="5">
        <v>63.04</v>
      </c>
      <c r="Y259" s="5">
        <v>59.926666666666662</v>
      </c>
      <c r="Z259" s="5">
        <v>56.853333333333332</v>
      </c>
      <c r="AA259" s="5">
        <v>53.826666666666668</v>
      </c>
      <c r="AB259" s="5">
        <v>51.943333333333335</v>
      </c>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row>
    <row r="260" spans="1:148">
      <c r="A260" s="2" t="s">
        <v>148</v>
      </c>
      <c r="B260" s="2" t="s">
        <v>79</v>
      </c>
      <c r="C260" s="2" t="s">
        <v>367</v>
      </c>
      <c r="D260" s="2" t="str">
        <f t="shared" si="4"/>
        <v>Arizona - Flagstaff-Jul</v>
      </c>
      <c r="E260" s="5">
        <v>57.91612903225807</v>
      </c>
      <c r="F260" s="5">
        <v>56.835483870967742</v>
      </c>
      <c r="G260" s="5">
        <v>54.277419354838706</v>
      </c>
      <c r="H260" s="5">
        <v>53.551612903225802</v>
      </c>
      <c r="I260" s="5">
        <v>52.78709677419355</v>
      </c>
      <c r="J260" s="5">
        <v>57.190322580645166</v>
      </c>
      <c r="K260" s="5">
        <v>61.690322580645166</v>
      </c>
      <c r="L260" s="5">
        <v>66.125806451612902</v>
      </c>
      <c r="M260" s="5">
        <v>69.235483870967741</v>
      </c>
      <c r="N260" s="5">
        <v>72.290322580645167</v>
      </c>
      <c r="O260" s="5">
        <v>75.409677419354836</v>
      </c>
      <c r="P260" s="5">
        <v>75.251612903225819</v>
      </c>
      <c r="Q260" s="5">
        <v>75.138709677419357</v>
      </c>
      <c r="R260" s="5">
        <v>74.987096774193546</v>
      </c>
      <c r="S260" s="5">
        <v>74.770967741935493</v>
      </c>
      <c r="T260" s="5">
        <v>74.551612903225802</v>
      </c>
      <c r="U260" s="5">
        <v>74.316129032258075</v>
      </c>
      <c r="V260" s="5">
        <v>71.309677419354841</v>
      </c>
      <c r="W260" s="5">
        <v>68.270967741935493</v>
      </c>
      <c r="X260" s="5">
        <v>65.254838709677429</v>
      </c>
      <c r="Y260" s="5">
        <v>62.948387096774198</v>
      </c>
      <c r="Z260" s="5">
        <v>60.635483870967747</v>
      </c>
      <c r="AA260" s="5">
        <v>58.332258064516125</v>
      </c>
      <c r="AB260" s="5">
        <v>57.251612903225805</v>
      </c>
    </row>
    <row r="261" spans="1:148">
      <c r="A261" s="2" t="s">
        <v>148</v>
      </c>
      <c r="B261" s="2" t="s">
        <v>80</v>
      </c>
      <c r="C261" s="2" t="s">
        <v>368</v>
      </c>
      <c r="D261" s="2" t="str">
        <f t="shared" si="4"/>
        <v>Arizona - Flagstaff-Aug</v>
      </c>
      <c r="E261" s="5">
        <v>53.051612903225802</v>
      </c>
      <c r="F261" s="5">
        <v>51.683870967741939</v>
      </c>
      <c r="G261" s="5">
        <v>52.3</v>
      </c>
      <c r="H261" s="5">
        <v>51.387096774193552</v>
      </c>
      <c r="I261" s="5">
        <v>50.925806451612907</v>
      </c>
      <c r="J261" s="5">
        <v>50.696774193548386</v>
      </c>
      <c r="K261" s="5">
        <v>54.696774193548386</v>
      </c>
      <c r="L261" s="5">
        <v>61.91612903225807</v>
      </c>
      <c r="M261" s="5">
        <v>67.090322580645164</v>
      </c>
      <c r="N261" s="5">
        <v>69.735483870967741</v>
      </c>
      <c r="O261" s="5">
        <v>71.838709677419359</v>
      </c>
      <c r="P261" s="5">
        <v>73.029032258064518</v>
      </c>
      <c r="Q261" s="5">
        <v>71.974193548387092</v>
      </c>
      <c r="R261" s="5">
        <v>72.593548387096774</v>
      </c>
      <c r="S261" s="5">
        <v>71.941935483870964</v>
      </c>
      <c r="T261" s="5">
        <v>71.129032258064512</v>
      </c>
      <c r="U261" s="5">
        <v>69.538709677419348</v>
      </c>
      <c r="V261" s="5">
        <v>68.42258064516129</v>
      </c>
      <c r="W261" s="5">
        <v>65.148387096774186</v>
      </c>
      <c r="X261" s="5">
        <v>61.896774193548389</v>
      </c>
      <c r="Y261" s="5">
        <v>60.174193548387102</v>
      </c>
      <c r="Z261" s="5">
        <v>57.967741935483872</v>
      </c>
      <c r="AA261" s="5">
        <v>57.187096774193549</v>
      </c>
      <c r="AB261" s="5">
        <v>55.993548387096773</v>
      </c>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row>
    <row r="262" spans="1:148">
      <c r="A262" s="2" t="s">
        <v>148</v>
      </c>
      <c r="B262" s="2" t="s">
        <v>81</v>
      </c>
      <c r="C262" s="2" t="s">
        <v>369</v>
      </c>
      <c r="D262" s="2" t="str">
        <f t="shared" si="4"/>
        <v>Arizona - Flagstaff-Sep</v>
      </c>
      <c r="E262" s="5">
        <v>46.966666666666669</v>
      </c>
      <c r="F262" s="5">
        <v>45.963333333333338</v>
      </c>
      <c r="G262" s="5">
        <v>45.14</v>
      </c>
      <c r="H262" s="5">
        <v>44.3</v>
      </c>
      <c r="I262" s="5">
        <v>43.48</v>
      </c>
      <c r="J262" s="5">
        <v>47.42</v>
      </c>
      <c r="K262" s="5">
        <v>51.373333333333335</v>
      </c>
      <c r="L262" s="5">
        <v>55.36</v>
      </c>
      <c r="M262" s="5">
        <v>59.413333333333334</v>
      </c>
      <c r="N262" s="5">
        <v>63.463333333333338</v>
      </c>
      <c r="O262" s="5">
        <v>67.506666666666675</v>
      </c>
      <c r="P262" s="5">
        <v>68.423333333333332</v>
      </c>
      <c r="Q262" s="5">
        <v>69.346666666666664</v>
      </c>
      <c r="R262" s="5">
        <v>70.263333333333335</v>
      </c>
      <c r="S262" s="5">
        <v>69.456666666666663</v>
      </c>
      <c r="T262" s="5">
        <v>68.696666666666673</v>
      </c>
      <c r="U262" s="5">
        <v>67.88666666666667</v>
      </c>
      <c r="V262" s="5">
        <v>63.766666666666666</v>
      </c>
      <c r="W262" s="5">
        <v>59.56</v>
      </c>
      <c r="X262" s="5">
        <v>55.453333333333333</v>
      </c>
      <c r="Y262" s="5">
        <v>53.146666666666668</v>
      </c>
      <c r="Z262" s="5">
        <v>50.83</v>
      </c>
      <c r="AA262" s="5">
        <v>48.586666666666666</v>
      </c>
      <c r="AB262" s="5">
        <v>47.626666666666665</v>
      </c>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row>
    <row r="263" spans="1:148">
      <c r="A263" s="2" t="s">
        <v>148</v>
      </c>
      <c r="B263" s="2" t="s">
        <v>82</v>
      </c>
      <c r="C263" s="2" t="s">
        <v>370</v>
      </c>
      <c r="D263" s="2" t="str">
        <f t="shared" si="4"/>
        <v>Arizona - Flagstaff-Oct</v>
      </c>
      <c r="E263" s="5">
        <v>37.893548387096779</v>
      </c>
      <c r="F263" s="5">
        <v>36.764516129032259</v>
      </c>
      <c r="G263" s="5">
        <v>35.445161290322581</v>
      </c>
      <c r="H263" s="5">
        <v>35.07741935483871</v>
      </c>
      <c r="I263" s="5">
        <v>34.864516129032253</v>
      </c>
      <c r="J263" s="5">
        <v>34.5</v>
      </c>
      <c r="K263" s="5">
        <v>34.219354838709677</v>
      </c>
      <c r="L263" s="5">
        <v>40.41935483870968</v>
      </c>
      <c r="M263" s="5">
        <v>49.535483870967738</v>
      </c>
      <c r="N263" s="5">
        <v>54.267741935483869</v>
      </c>
      <c r="O263" s="5">
        <v>57.135483870967747</v>
      </c>
      <c r="P263" s="5">
        <v>58.735483870967741</v>
      </c>
      <c r="Q263" s="5">
        <v>59.680645161290322</v>
      </c>
      <c r="R263" s="5">
        <v>60.090322580645157</v>
      </c>
      <c r="S263" s="5">
        <v>60.074193548387093</v>
      </c>
      <c r="T263" s="5">
        <v>59.86774193548387</v>
      </c>
      <c r="U263" s="5">
        <v>58.6</v>
      </c>
      <c r="V263" s="5">
        <v>54.880645161290325</v>
      </c>
      <c r="W263" s="5">
        <v>49.41935483870968</v>
      </c>
      <c r="X263" s="5">
        <v>45.71290322580645</v>
      </c>
      <c r="Y263" s="5">
        <v>43.280645161290323</v>
      </c>
      <c r="Z263" s="5">
        <v>41.009677419354837</v>
      </c>
      <c r="AA263" s="5">
        <v>39.329032258064515</v>
      </c>
      <c r="AB263" s="5">
        <v>38.593548387096774</v>
      </c>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row>
    <row r="264" spans="1:148">
      <c r="A264" s="2" t="s">
        <v>148</v>
      </c>
      <c r="B264" s="2" t="s">
        <v>83</v>
      </c>
      <c r="C264" s="2" t="s">
        <v>371</v>
      </c>
      <c r="D264" s="2" t="str">
        <f t="shared" si="4"/>
        <v>Arizona - Flagstaff-Nov</v>
      </c>
      <c r="E264" s="5">
        <v>28.983333333333334</v>
      </c>
      <c r="F264" s="5">
        <v>28.206666666666667</v>
      </c>
      <c r="G264" s="5">
        <v>27.956666666666667</v>
      </c>
      <c r="H264" s="5">
        <v>27.65</v>
      </c>
      <c r="I264" s="5">
        <v>27.383333333333333</v>
      </c>
      <c r="J264" s="5">
        <v>28.106666666666669</v>
      </c>
      <c r="K264" s="5">
        <v>28.84</v>
      </c>
      <c r="L264" s="5">
        <v>29.556666666666668</v>
      </c>
      <c r="M264" s="5">
        <v>35.03</v>
      </c>
      <c r="N264" s="5">
        <v>40.513333333333335</v>
      </c>
      <c r="O264" s="5">
        <v>45.993333333333332</v>
      </c>
      <c r="P264" s="5">
        <v>47.07</v>
      </c>
      <c r="Q264" s="5">
        <v>48.136666666666663</v>
      </c>
      <c r="R264" s="5">
        <v>49.193333333333335</v>
      </c>
      <c r="S264" s="5">
        <v>47.706666666666671</v>
      </c>
      <c r="T264" s="5">
        <v>46.24666666666667</v>
      </c>
      <c r="U264" s="5">
        <v>44.77</v>
      </c>
      <c r="V264" s="5">
        <v>41.133333333333333</v>
      </c>
      <c r="W264" s="5">
        <v>37.479999999999997</v>
      </c>
      <c r="X264" s="5">
        <v>33.86333333333333</v>
      </c>
      <c r="Y264" s="5">
        <v>32.716666666666669</v>
      </c>
      <c r="Z264" s="5">
        <v>31.523333333333333</v>
      </c>
      <c r="AA264" s="5">
        <v>30.373333333333335</v>
      </c>
      <c r="AB264" s="5">
        <v>29.563333333333333</v>
      </c>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row>
    <row r="265" spans="1:148">
      <c r="A265" s="2" t="s">
        <v>148</v>
      </c>
      <c r="B265" s="2" t="s">
        <v>84</v>
      </c>
      <c r="C265" s="2" t="s">
        <v>372</v>
      </c>
      <c r="D265" s="2" t="str">
        <f t="shared" si="4"/>
        <v>Arizona - Flagstaff-Dec</v>
      </c>
      <c r="E265" s="5">
        <v>20.251612903225805</v>
      </c>
      <c r="F265" s="5">
        <v>18.967741935483872</v>
      </c>
      <c r="G265" s="5">
        <v>18.464516129032258</v>
      </c>
      <c r="H265" s="5">
        <v>18.003225806451614</v>
      </c>
      <c r="I265" s="5">
        <v>17.519354838709678</v>
      </c>
      <c r="J265" s="5">
        <v>18.003225806451614</v>
      </c>
      <c r="K265" s="5">
        <v>18.548387096774192</v>
      </c>
      <c r="L265" s="5">
        <v>19.035483870967742</v>
      </c>
      <c r="M265" s="5">
        <v>24.267741935483869</v>
      </c>
      <c r="N265" s="5">
        <v>29.525806451612901</v>
      </c>
      <c r="O265" s="5">
        <v>34.758064516129032</v>
      </c>
      <c r="P265" s="5">
        <v>36.270967741935486</v>
      </c>
      <c r="Q265" s="5">
        <v>37.803225806451614</v>
      </c>
      <c r="R265" s="5">
        <v>39.338709677419352</v>
      </c>
      <c r="S265" s="5">
        <v>37.845161290322579</v>
      </c>
      <c r="T265" s="5">
        <v>36.383870967741942</v>
      </c>
      <c r="U265" s="5">
        <v>34.91612903225807</v>
      </c>
      <c r="V265" s="5">
        <v>31.712903225806453</v>
      </c>
      <c r="W265" s="5">
        <v>28.532258064516128</v>
      </c>
      <c r="X265" s="5">
        <v>25.351612903225806</v>
      </c>
      <c r="Y265" s="5">
        <v>24.43548387096774</v>
      </c>
      <c r="Z265" s="5">
        <v>23.493548387096773</v>
      </c>
      <c r="AA265" s="5">
        <v>22.583870967741937</v>
      </c>
      <c r="AB265" s="5">
        <v>21.309677419354838</v>
      </c>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row>
    <row r="266" spans="1:148">
      <c r="A266" s="2" t="s">
        <v>149</v>
      </c>
      <c r="B266" s="2" t="s">
        <v>73</v>
      </c>
      <c r="C266" s="2" t="s">
        <v>361</v>
      </c>
      <c r="D266" s="2" t="str">
        <f t="shared" si="4"/>
        <v>Arizona - Phoenix-Jan</v>
      </c>
      <c r="E266" s="5">
        <v>49.106451612903221</v>
      </c>
      <c r="F266" s="5">
        <v>48.264516129032259</v>
      </c>
      <c r="G266" s="5">
        <v>47.08387096774193</v>
      </c>
      <c r="H266" s="5">
        <v>46.383870967741942</v>
      </c>
      <c r="I266" s="5">
        <v>45.967741935483872</v>
      </c>
      <c r="J266" s="5">
        <v>45.745161290322578</v>
      </c>
      <c r="K266" s="5">
        <v>45.564516129032256</v>
      </c>
      <c r="L266" s="5">
        <v>45.719354838709677</v>
      </c>
      <c r="M266" s="5">
        <v>48.12903225806452</v>
      </c>
      <c r="N266" s="5">
        <v>51.809677419354834</v>
      </c>
      <c r="O266" s="5">
        <v>55.493548387096773</v>
      </c>
      <c r="P266" s="5">
        <v>58.62903225806452</v>
      </c>
      <c r="Q266" s="5">
        <v>61.483870967741936</v>
      </c>
      <c r="R266" s="5">
        <v>63.329032258064515</v>
      </c>
      <c r="S266" s="5">
        <v>64.5</v>
      </c>
      <c r="T266" s="5">
        <v>64.683870967741939</v>
      </c>
      <c r="U266" s="5">
        <v>63.645161290322584</v>
      </c>
      <c r="V266" s="5">
        <v>61.006451612903227</v>
      </c>
      <c r="W266" s="5">
        <v>58.009677419354837</v>
      </c>
      <c r="X266" s="5">
        <v>55.567741935483866</v>
      </c>
      <c r="Y266" s="5">
        <v>54.141935483870974</v>
      </c>
      <c r="Z266" s="5">
        <v>53.067741935483866</v>
      </c>
      <c r="AA266" s="5">
        <v>52.006451612903227</v>
      </c>
      <c r="AB266" s="5">
        <v>50.49677419354839</v>
      </c>
    </row>
    <row r="267" spans="1:148">
      <c r="A267" s="2" t="s">
        <v>149</v>
      </c>
      <c r="B267" s="2" t="s">
        <v>74</v>
      </c>
      <c r="C267" s="2" t="s">
        <v>362</v>
      </c>
      <c r="D267" s="2" t="str">
        <f t="shared" si="4"/>
        <v>Arizona - Phoenix-Feb</v>
      </c>
      <c r="E267" s="5">
        <v>47.63928571428572</v>
      </c>
      <c r="F267" s="5">
        <v>46.3</v>
      </c>
      <c r="G267" s="5">
        <v>45.36071428571428</v>
      </c>
      <c r="H267" s="5">
        <v>44.24285714285714</v>
      </c>
      <c r="I267" s="5">
        <v>43.467857142857142</v>
      </c>
      <c r="J267" s="5">
        <v>42.789285714285711</v>
      </c>
      <c r="K267" s="5">
        <v>41.7</v>
      </c>
      <c r="L267" s="5">
        <v>42.785714285714285</v>
      </c>
      <c r="M267" s="5">
        <v>48.571428571428569</v>
      </c>
      <c r="N267" s="5">
        <v>53.596428571428575</v>
      </c>
      <c r="O267" s="5">
        <v>57.7</v>
      </c>
      <c r="P267" s="5">
        <v>61.125</v>
      </c>
      <c r="Q267" s="5">
        <v>63.453571428571429</v>
      </c>
      <c r="R267" s="5">
        <v>65.028571428571425</v>
      </c>
      <c r="S267" s="5">
        <v>66.36071428571428</v>
      </c>
      <c r="T267" s="5">
        <v>66.971428571428575</v>
      </c>
      <c r="U267" s="5">
        <v>66.55</v>
      </c>
      <c r="V267" s="5">
        <v>65.164285714285711</v>
      </c>
      <c r="W267" s="5">
        <v>62.43928571428571</v>
      </c>
      <c r="X267" s="5">
        <v>59.88928571428572</v>
      </c>
      <c r="Y267" s="5">
        <v>56.721428571428575</v>
      </c>
      <c r="Z267" s="5">
        <v>54.342857142857142</v>
      </c>
      <c r="AA267" s="5">
        <v>51.857142857142854</v>
      </c>
      <c r="AB267" s="5">
        <v>50.532142857142858</v>
      </c>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row>
    <row r="268" spans="1:148">
      <c r="A268" s="2" t="s">
        <v>149</v>
      </c>
      <c r="B268" s="2" t="s">
        <v>75</v>
      </c>
      <c r="C268" s="2" t="s">
        <v>363</v>
      </c>
      <c r="D268" s="2" t="str">
        <f t="shared" si="4"/>
        <v>Arizona - Phoenix-Mar</v>
      </c>
      <c r="E268" s="5">
        <v>59.41935483870968</v>
      </c>
      <c r="F268" s="5">
        <v>58.409677419354843</v>
      </c>
      <c r="G268" s="5">
        <v>57.103225806451611</v>
      </c>
      <c r="H268" s="5">
        <v>55.854838709677416</v>
      </c>
      <c r="I268" s="5">
        <v>54.474193548387099</v>
      </c>
      <c r="J268" s="5">
        <v>53.57741935483871</v>
      </c>
      <c r="K268" s="5">
        <v>52.803225806451614</v>
      </c>
      <c r="L268" s="5">
        <v>55.896774193548389</v>
      </c>
      <c r="M268" s="5">
        <v>60.967741935483872</v>
      </c>
      <c r="N268" s="5">
        <v>65.106451612903228</v>
      </c>
      <c r="O268" s="5">
        <v>68.335483870967749</v>
      </c>
      <c r="P268" s="5">
        <v>71.183870967741925</v>
      </c>
      <c r="Q268" s="5">
        <v>73.50645161290322</v>
      </c>
      <c r="R268" s="5">
        <v>75.235483870967741</v>
      </c>
      <c r="S268" s="5">
        <v>76.558064516129036</v>
      </c>
      <c r="T268" s="5">
        <v>76.783870967741947</v>
      </c>
      <c r="U268" s="5">
        <v>76.516129032258064</v>
      </c>
      <c r="V268" s="5">
        <v>75.364516129032268</v>
      </c>
      <c r="W268" s="5">
        <v>72.990322580645156</v>
      </c>
      <c r="X268" s="5">
        <v>70.890322580645162</v>
      </c>
      <c r="Y268" s="5">
        <v>67.609677419354838</v>
      </c>
      <c r="Z268" s="5">
        <v>64.796774193548387</v>
      </c>
      <c r="AA268" s="5">
        <v>62.903225806451616</v>
      </c>
      <c r="AB268" s="5">
        <v>60.770967741935486</v>
      </c>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row>
    <row r="269" spans="1:148">
      <c r="A269" s="2" t="s">
        <v>149</v>
      </c>
      <c r="B269" s="2" t="s">
        <v>76</v>
      </c>
      <c r="C269" s="2" t="s">
        <v>364</v>
      </c>
      <c r="D269" s="2" t="str">
        <f t="shared" si="4"/>
        <v>Arizona - Phoenix-Apr</v>
      </c>
      <c r="E269" s="5">
        <v>62.34</v>
      </c>
      <c r="F269" s="5">
        <v>59.833333333333336</v>
      </c>
      <c r="G269" s="5">
        <v>58.173333333333332</v>
      </c>
      <c r="H269" s="5">
        <v>56.446666666666673</v>
      </c>
      <c r="I269" s="5">
        <v>54.77</v>
      </c>
      <c r="J269" s="5">
        <v>57.693333333333335</v>
      </c>
      <c r="K269" s="5">
        <v>60.643333333333331</v>
      </c>
      <c r="L269" s="5">
        <v>63.64</v>
      </c>
      <c r="M269" s="5">
        <v>68.263333333333335</v>
      </c>
      <c r="N269" s="5">
        <v>72.86</v>
      </c>
      <c r="O269" s="5">
        <v>77.49666666666667</v>
      </c>
      <c r="P269" s="5">
        <v>80.243333333333339</v>
      </c>
      <c r="Q269" s="5">
        <v>82.943333333333342</v>
      </c>
      <c r="R269" s="5">
        <v>85.7</v>
      </c>
      <c r="S269" s="5">
        <v>85.673333333333332</v>
      </c>
      <c r="T269" s="5">
        <v>85.623333333333321</v>
      </c>
      <c r="U269" s="5">
        <v>85.593333333333334</v>
      </c>
      <c r="V269" s="5">
        <v>82.28</v>
      </c>
      <c r="W269" s="5">
        <v>78.88666666666667</v>
      </c>
      <c r="X269" s="5">
        <v>75.533333333333331</v>
      </c>
      <c r="Y269" s="5">
        <v>72.81</v>
      </c>
      <c r="Z269" s="5">
        <v>70.073333333333323</v>
      </c>
      <c r="AA269" s="5">
        <v>67.423333333333332</v>
      </c>
      <c r="AB269" s="5">
        <v>64.926666666666662</v>
      </c>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row>
    <row r="270" spans="1:148">
      <c r="A270" s="2" t="s">
        <v>149</v>
      </c>
      <c r="B270" s="2" t="s">
        <v>77</v>
      </c>
      <c r="C270" s="2" t="s">
        <v>365</v>
      </c>
      <c r="D270" s="2" t="str">
        <f t="shared" si="4"/>
        <v>Arizona - Phoenix-May</v>
      </c>
      <c r="E270" s="5">
        <v>70.367741935483878</v>
      </c>
      <c r="F270" s="5">
        <v>68.016129032258064</v>
      </c>
      <c r="G270" s="5">
        <v>66.054838709677426</v>
      </c>
      <c r="H270" s="5">
        <v>64.0741935483871</v>
      </c>
      <c r="I270" s="5">
        <v>62.067741935483866</v>
      </c>
      <c r="J270" s="5">
        <v>65.558064516129036</v>
      </c>
      <c r="K270" s="5">
        <v>69.135483870967732</v>
      </c>
      <c r="L270" s="5">
        <v>72.677419354838705</v>
      </c>
      <c r="M270" s="5">
        <v>76.558064516129036</v>
      </c>
      <c r="N270" s="5">
        <v>80.458064516129028</v>
      </c>
      <c r="O270" s="5">
        <v>84.345161290322579</v>
      </c>
      <c r="P270" s="5">
        <v>86.5</v>
      </c>
      <c r="Q270" s="5">
        <v>88.648387096774186</v>
      </c>
      <c r="R270" s="5">
        <v>90.812903225806451</v>
      </c>
      <c r="S270" s="5">
        <v>91.164516129032251</v>
      </c>
      <c r="T270" s="5">
        <v>91.474193548387092</v>
      </c>
      <c r="U270" s="5">
        <v>91.841935483870969</v>
      </c>
      <c r="V270" s="5">
        <v>89.329032258064515</v>
      </c>
      <c r="W270" s="5">
        <v>86.787096774193557</v>
      </c>
      <c r="X270" s="5">
        <v>84.219354838709677</v>
      </c>
      <c r="Y270" s="5">
        <v>81.235483870967741</v>
      </c>
      <c r="Z270" s="5">
        <v>78.283870967741947</v>
      </c>
      <c r="AA270" s="5">
        <v>75.361290322580643</v>
      </c>
      <c r="AB270" s="5">
        <v>72.951612903225808</v>
      </c>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row>
    <row r="271" spans="1:148">
      <c r="A271" s="2" t="s">
        <v>149</v>
      </c>
      <c r="B271" s="2" t="s">
        <v>78</v>
      </c>
      <c r="C271" s="2" t="s">
        <v>366</v>
      </c>
      <c r="D271" s="2" t="str">
        <f t="shared" si="4"/>
        <v>Arizona - Phoenix-Jun</v>
      </c>
      <c r="E271" s="5">
        <v>82.376666666666679</v>
      </c>
      <c r="F271" s="5">
        <v>79.916666666666671</v>
      </c>
      <c r="G271" s="5">
        <v>77.88666666666667</v>
      </c>
      <c r="H271" s="5">
        <v>76.196666666666673</v>
      </c>
      <c r="I271" s="5">
        <v>74.11333333333333</v>
      </c>
      <c r="J271" s="5">
        <v>74.37</v>
      </c>
      <c r="K271" s="5">
        <v>79.523333333333326</v>
      </c>
      <c r="L271" s="5">
        <v>84.59</v>
      </c>
      <c r="M271" s="5">
        <v>89.173333333333332</v>
      </c>
      <c r="N271" s="5">
        <v>93.063333333333333</v>
      </c>
      <c r="O271" s="5">
        <v>95.3</v>
      </c>
      <c r="P271" s="5">
        <v>97.98</v>
      </c>
      <c r="Q271" s="5">
        <v>99.553333333333327</v>
      </c>
      <c r="R271" s="5">
        <v>100.67666666666668</v>
      </c>
      <c r="S271" s="5">
        <v>102.07666666666667</v>
      </c>
      <c r="T271" s="5">
        <v>102.79333333333334</v>
      </c>
      <c r="U271" s="5">
        <v>101.7</v>
      </c>
      <c r="V271" s="5">
        <v>101.54</v>
      </c>
      <c r="W271" s="5">
        <v>99.51</v>
      </c>
      <c r="X271" s="5">
        <v>95.24</v>
      </c>
      <c r="Y271" s="5">
        <v>92.783333333333331</v>
      </c>
      <c r="Z271" s="5">
        <v>89.506666666666661</v>
      </c>
      <c r="AA271" s="5">
        <v>87.53</v>
      </c>
      <c r="AB271" s="5">
        <v>84.65</v>
      </c>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row>
    <row r="272" spans="1:148">
      <c r="A272" s="2" t="s">
        <v>149</v>
      </c>
      <c r="B272" s="2" t="s">
        <v>79</v>
      </c>
      <c r="C272" s="2" t="s">
        <v>367</v>
      </c>
      <c r="D272" s="2" t="str">
        <f t="shared" si="4"/>
        <v>Arizona - Phoenix-Jul</v>
      </c>
      <c r="E272" s="5">
        <v>89.041935483870972</v>
      </c>
      <c r="F272" s="5">
        <v>87.251612903225819</v>
      </c>
      <c r="G272" s="5">
        <v>83.112903225806448</v>
      </c>
      <c r="H272" s="5">
        <v>81.609677419354838</v>
      </c>
      <c r="I272" s="5">
        <v>80.287096774193557</v>
      </c>
      <c r="J272" s="5">
        <v>79.845161290322579</v>
      </c>
      <c r="K272" s="5">
        <v>82.135483870967732</v>
      </c>
      <c r="L272" s="5">
        <v>86.135483870967732</v>
      </c>
      <c r="M272" s="5">
        <v>89.648387096774186</v>
      </c>
      <c r="N272" s="5">
        <v>92.480645161290326</v>
      </c>
      <c r="O272" s="5">
        <v>95.467741935483872</v>
      </c>
      <c r="P272" s="5">
        <v>97.606451612903228</v>
      </c>
      <c r="Q272" s="5">
        <v>99.3</v>
      </c>
      <c r="R272" s="5">
        <v>101.30322580645162</v>
      </c>
      <c r="S272" s="5">
        <v>102.56774193548387</v>
      </c>
      <c r="T272" s="5">
        <v>103.63870967741936</v>
      </c>
      <c r="U272" s="5">
        <v>103.28709677419356</v>
      </c>
      <c r="V272" s="5">
        <v>102.20645161290322</v>
      </c>
      <c r="W272" s="5">
        <v>99.667741935483861</v>
      </c>
      <c r="X272" s="5">
        <v>96.170967741935485</v>
      </c>
      <c r="Y272" s="5">
        <v>93.370967741935488</v>
      </c>
      <c r="Z272" s="5">
        <v>91.061290322580646</v>
      </c>
      <c r="AA272" s="5">
        <v>89.206451612903223</v>
      </c>
      <c r="AB272" s="5">
        <v>87.767741935483883</v>
      </c>
    </row>
    <row r="273" spans="1:148">
      <c r="A273" s="2" t="s">
        <v>149</v>
      </c>
      <c r="B273" s="2" t="s">
        <v>80</v>
      </c>
      <c r="C273" s="2" t="s">
        <v>368</v>
      </c>
      <c r="D273" s="2" t="str">
        <f t="shared" si="4"/>
        <v>Arizona - Phoenix-Aug</v>
      </c>
      <c r="E273" s="5">
        <v>82.312903225806451</v>
      </c>
      <c r="F273" s="5">
        <v>80.896774193548396</v>
      </c>
      <c r="G273" s="5">
        <v>82.390322580645162</v>
      </c>
      <c r="H273" s="5">
        <v>80.896774193548396</v>
      </c>
      <c r="I273" s="5">
        <v>79.42258064516129</v>
      </c>
      <c r="J273" s="5">
        <v>80.838709677419359</v>
      </c>
      <c r="K273" s="5">
        <v>82.290322580645167</v>
      </c>
      <c r="L273" s="5">
        <v>83.693548387096769</v>
      </c>
      <c r="M273" s="5">
        <v>86.722580645161287</v>
      </c>
      <c r="N273" s="5">
        <v>89.725806451612897</v>
      </c>
      <c r="O273" s="5">
        <v>92.741935483870961</v>
      </c>
      <c r="P273" s="5">
        <v>94.9</v>
      </c>
      <c r="Q273" s="5">
        <v>97.019354838709674</v>
      </c>
      <c r="R273" s="5">
        <v>99.170967741935485</v>
      </c>
      <c r="S273" s="5">
        <v>99.641935483870967</v>
      </c>
      <c r="T273" s="5">
        <v>100.02903225806452</v>
      </c>
      <c r="U273" s="5">
        <v>100.49677419354839</v>
      </c>
      <c r="V273" s="5">
        <v>98.783870967741947</v>
      </c>
      <c r="W273" s="5">
        <v>96.987096774193546</v>
      </c>
      <c r="X273" s="5">
        <v>95.235483870967741</v>
      </c>
      <c r="Y273" s="5">
        <v>92.751612903225819</v>
      </c>
      <c r="Z273" s="5">
        <v>90.287096774193557</v>
      </c>
      <c r="AA273" s="5">
        <v>87.822580645161295</v>
      </c>
      <c r="AB273" s="5">
        <v>86.383870967741942</v>
      </c>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row>
    <row r="274" spans="1:148">
      <c r="A274" s="2" t="s">
        <v>149</v>
      </c>
      <c r="B274" s="2" t="s">
        <v>81</v>
      </c>
      <c r="C274" s="2" t="s">
        <v>369</v>
      </c>
      <c r="D274" s="2" t="str">
        <f t="shared" si="4"/>
        <v>Arizona - Phoenix-Sep</v>
      </c>
      <c r="E274" s="5">
        <v>77.959999999999994</v>
      </c>
      <c r="F274" s="5">
        <v>76.936666666666667</v>
      </c>
      <c r="G274" s="5">
        <v>75.09</v>
      </c>
      <c r="H274" s="5">
        <v>74.55</v>
      </c>
      <c r="I274" s="5">
        <v>73.666666666666671</v>
      </c>
      <c r="J274" s="5">
        <v>72.796666666666667</v>
      </c>
      <c r="K274" s="5">
        <v>73.476666666666674</v>
      </c>
      <c r="L274" s="5">
        <v>79.203333333333333</v>
      </c>
      <c r="M274" s="5">
        <v>84.353333333333325</v>
      </c>
      <c r="N274" s="5">
        <v>88.13333333333334</v>
      </c>
      <c r="O274" s="5">
        <v>90.903333333333336</v>
      </c>
      <c r="P274" s="5">
        <v>93.513333333333335</v>
      </c>
      <c r="Q274" s="5">
        <v>95.13333333333334</v>
      </c>
      <c r="R274" s="5">
        <v>96.716666666666669</v>
      </c>
      <c r="S274" s="5">
        <v>97.286666666666662</v>
      </c>
      <c r="T274" s="5">
        <v>97.493333333333339</v>
      </c>
      <c r="U274" s="5">
        <v>96.716666666666669</v>
      </c>
      <c r="V274" s="5">
        <v>95.36666666666666</v>
      </c>
      <c r="W274" s="5">
        <v>92.033333333333331</v>
      </c>
      <c r="X274" s="5">
        <v>88.483333333333334</v>
      </c>
      <c r="Y274" s="5">
        <v>85.38666666666667</v>
      </c>
      <c r="Z274" s="5">
        <v>82.99</v>
      </c>
      <c r="AA274" s="5">
        <v>80.723333333333329</v>
      </c>
      <c r="AB274" s="5">
        <v>79.083333333333329</v>
      </c>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row>
    <row r="275" spans="1:148">
      <c r="A275" s="2" t="s">
        <v>149</v>
      </c>
      <c r="B275" s="2" t="s">
        <v>82</v>
      </c>
      <c r="C275" s="2" t="s">
        <v>370</v>
      </c>
      <c r="D275" s="2" t="str">
        <f t="shared" si="4"/>
        <v>Arizona - Phoenix-Oct</v>
      </c>
      <c r="E275" s="5">
        <v>64.864516129032253</v>
      </c>
      <c r="F275" s="5">
        <v>63.070967741935483</v>
      </c>
      <c r="G275" s="5">
        <v>61.754838709677422</v>
      </c>
      <c r="H275" s="5">
        <v>60.4</v>
      </c>
      <c r="I275" s="5">
        <v>59.074193548387093</v>
      </c>
      <c r="J275" s="5">
        <v>60.351612903225806</v>
      </c>
      <c r="K275" s="5">
        <v>61.7</v>
      </c>
      <c r="L275" s="5">
        <v>63.032258064516128</v>
      </c>
      <c r="M275" s="5">
        <v>68.41290322580646</v>
      </c>
      <c r="N275" s="5">
        <v>73.803225806451621</v>
      </c>
      <c r="O275" s="5">
        <v>79.183870967741925</v>
      </c>
      <c r="P275" s="5">
        <v>81.719354838709677</v>
      </c>
      <c r="Q275" s="5">
        <v>84.254838709677429</v>
      </c>
      <c r="R275" s="5">
        <v>86.793548387096777</v>
      </c>
      <c r="S275" s="5">
        <v>86.941935483870964</v>
      </c>
      <c r="T275" s="5">
        <v>87.061290322580646</v>
      </c>
      <c r="U275" s="5">
        <v>87.235483870967741</v>
      </c>
      <c r="V275" s="5">
        <v>83.458064516129028</v>
      </c>
      <c r="W275" s="5">
        <v>79.674193548387095</v>
      </c>
      <c r="X275" s="5">
        <v>75.864516129032268</v>
      </c>
      <c r="Y275" s="5">
        <v>73.274193548387103</v>
      </c>
      <c r="Z275" s="5">
        <v>70.687096774193549</v>
      </c>
      <c r="AA275" s="5">
        <v>68.132258064516122</v>
      </c>
      <c r="AB275" s="5">
        <v>66.341935483870969</v>
      </c>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row>
    <row r="276" spans="1:148">
      <c r="A276" s="2" t="s">
        <v>149</v>
      </c>
      <c r="B276" s="2" t="s">
        <v>83</v>
      </c>
      <c r="C276" s="2" t="s">
        <v>371</v>
      </c>
      <c r="D276" s="2" t="str">
        <f t="shared" si="4"/>
        <v>Arizona - Phoenix-Nov</v>
      </c>
      <c r="E276" s="5">
        <v>55.963333333333338</v>
      </c>
      <c r="F276" s="5">
        <v>54.68666666666666</v>
      </c>
      <c r="G276" s="5">
        <v>53.976666666666667</v>
      </c>
      <c r="H276" s="5">
        <v>53.293333333333329</v>
      </c>
      <c r="I276" s="5">
        <v>52.553333333333327</v>
      </c>
      <c r="J276" s="5">
        <v>52.833333333333336</v>
      </c>
      <c r="K276" s="5">
        <v>53.1</v>
      </c>
      <c r="L276" s="5">
        <v>53.45</v>
      </c>
      <c r="M276" s="5">
        <v>58.653333333333329</v>
      </c>
      <c r="N276" s="5">
        <v>63.893333333333331</v>
      </c>
      <c r="O276" s="5">
        <v>69.099999999999994</v>
      </c>
      <c r="P276" s="5">
        <v>71.523333333333326</v>
      </c>
      <c r="Q276" s="5">
        <v>73.959999999999994</v>
      </c>
      <c r="R276" s="5">
        <v>76.38</v>
      </c>
      <c r="S276" s="5">
        <v>76.22</v>
      </c>
      <c r="T276" s="5">
        <v>76.083333333333329</v>
      </c>
      <c r="U276" s="5">
        <v>75.936666666666667</v>
      </c>
      <c r="V276" s="5">
        <v>72.263333333333335</v>
      </c>
      <c r="W276" s="5">
        <v>68.55</v>
      </c>
      <c r="X276" s="5">
        <v>64.893333333333331</v>
      </c>
      <c r="Y276" s="5">
        <v>62.58</v>
      </c>
      <c r="Z276" s="5">
        <v>60.33</v>
      </c>
      <c r="AA276" s="5">
        <v>58.03</v>
      </c>
      <c r="AB276" s="5">
        <v>56.823333333333338</v>
      </c>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row>
    <row r="277" spans="1:148">
      <c r="A277" s="2" t="s">
        <v>149</v>
      </c>
      <c r="B277" s="2" t="s">
        <v>84</v>
      </c>
      <c r="C277" s="2" t="s">
        <v>372</v>
      </c>
      <c r="D277" s="2" t="str">
        <f t="shared" si="4"/>
        <v>Arizona - Phoenix-Dec</v>
      </c>
      <c r="E277" s="5">
        <v>48.351612903225806</v>
      </c>
      <c r="F277" s="5">
        <v>47.245161290322578</v>
      </c>
      <c r="G277" s="5">
        <v>46.058064516129029</v>
      </c>
      <c r="H277" s="5">
        <v>44.935483870967744</v>
      </c>
      <c r="I277" s="5">
        <v>44.3</v>
      </c>
      <c r="J277" s="5">
        <v>43.961290322580645</v>
      </c>
      <c r="K277" s="5">
        <v>44.103225806451611</v>
      </c>
      <c r="L277" s="5">
        <v>44.687096774193549</v>
      </c>
      <c r="M277" s="5">
        <v>48.106451612903221</v>
      </c>
      <c r="N277" s="5">
        <v>52.025806451612901</v>
      </c>
      <c r="O277" s="5">
        <v>55.37419354838709</v>
      </c>
      <c r="P277" s="5">
        <v>57.832258064516125</v>
      </c>
      <c r="Q277" s="5">
        <v>60.07741935483871</v>
      </c>
      <c r="R277" s="5">
        <v>61.651612903225811</v>
      </c>
      <c r="S277" s="5">
        <v>62.903225806451616</v>
      </c>
      <c r="T277" s="5">
        <v>63.006451612903227</v>
      </c>
      <c r="U277" s="5">
        <v>61.529032258064518</v>
      </c>
      <c r="V277" s="5">
        <v>58.519354838709674</v>
      </c>
      <c r="W277" s="5">
        <v>56.377419354838715</v>
      </c>
      <c r="X277" s="5">
        <v>54.306451612903224</v>
      </c>
      <c r="Y277" s="5">
        <v>52.79032258064516</v>
      </c>
      <c r="Z277" s="5">
        <v>51.622580645161285</v>
      </c>
      <c r="AA277" s="5">
        <v>50.693548387096776</v>
      </c>
      <c r="AB277" s="5">
        <v>49.58387096774193</v>
      </c>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row>
    <row r="278" spans="1:148">
      <c r="A278" s="2" t="s">
        <v>150</v>
      </c>
      <c r="B278" s="2" t="s">
        <v>73</v>
      </c>
      <c r="C278" s="2" t="s">
        <v>361</v>
      </c>
      <c r="D278" s="2" t="str">
        <f t="shared" si="4"/>
        <v>Arizona - Prescott-Jan</v>
      </c>
      <c r="E278" s="5">
        <v>30.332258064516129</v>
      </c>
      <c r="F278" s="5">
        <v>29.561290322580643</v>
      </c>
      <c r="G278" s="5">
        <v>28.941935483870971</v>
      </c>
      <c r="H278" s="5">
        <v>28.364516129032257</v>
      </c>
      <c r="I278" s="5">
        <v>27.735483870967741</v>
      </c>
      <c r="J278" s="5">
        <v>27.470967741935485</v>
      </c>
      <c r="K278" s="5">
        <v>27.229032258064517</v>
      </c>
      <c r="L278" s="5">
        <v>26.970967741935485</v>
      </c>
      <c r="M278" s="5">
        <v>32.361290322580643</v>
      </c>
      <c r="N278" s="5">
        <v>37.716129032258067</v>
      </c>
      <c r="O278" s="5">
        <v>43.116129032258058</v>
      </c>
      <c r="P278" s="5">
        <v>45.387096774193552</v>
      </c>
      <c r="Q278" s="5">
        <v>47.667741935483875</v>
      </c>
      <c r="R278" s="5">
        <v>49.938709677419354</v>
      </c>
      <c r="S278" s="5">
        <v>49.6</v>
      </c>
      <c r="T278" s="5">
        <v>49.245161290322578</v>
      </c>
      <c r="U278" s="5">
        <v>48.893548387096779</v>
      </c>
      <c r="V278" s="5">
        <v>44.877419354838715</v>
      </c>
      <c r="W278" s="5">
        <v>40.87419354838709</v>
      </c>
      <c r="X278" s="5">
        <v>36.835483870967742</v>
      </c>
      <c r="Y278" s="5">
        <v>35.261290322580642</v>
      </c>
      <c r="Z278" s="5">
        <v>33.677419354838712</v>
      </c>
      <c r="AA278" s="5">
        <v>32.1</v>
      </c>
      <c r="AB278" s="5">
        <v>31.36774193548387</v>
      </c>
    </row>
    <row r="279" spans="1:148">
      <c r="A279" s="2" t="s">
        <v>150</v>
      </c>
      <c r="B279" s="2" t="s">
        <v>74</v>
      </c>
      <c r="C279" s="2" t="s">
        <v>362</v>
      </c>
      <c r="D279" s="2" t="str">
        <f t="shared" si="4"/>
        <v>Arizona - Prescott-Feb</v>
      </c>
      <c r="E279" s="5">
        <v>32.057142857142857</v>
      </c>
      <c r="F279" s="5">
        <v>31.467857142857145</v>
      </c>
      <c r="G279" s="5">
        <v>30.764285714285712</v>
      </c>
      <c r="H279" s="5">
        <v>29.767857142857142</v>
      </c>
      <c r="I279" s="5">
        <v>29.342857142857145</v>
      </c>
      <c r="J279" s="5">
        <v>28.646428571428572</v>
      </c>
      <c r="K279" s="5">
        <v>28.017857142857142</v>
      </c>
      <c r="L279" s="5">
        <v>29</v>
      </c>
      <c r="M279" s="5">
        <v>34.6</v>
      </c>
      <c r="N279" s="5">
        <v>39.342857142857142</v>
      </c>
      <c r="O279" s="5">
        <v>42.557142857142857</v>
      </c>
      <c r="P279" s="5">
        <v>45.482142857142854</v>
      </c>
      <c r="Q279" s="5">
        <v>47.717857142857142</v>
      </c>
      <c r="R279" s="5">
        <v>49.221428571428575</v>
      </c>
      <c r="S279" s="5">
        <v>50.13928571428572</v>
      </c>
      <c r="T279" s="5">
        <v>50.2</v>
      </c>
      <c r="U279" s="5">
        <v>49.285714285714285</v>
      </c>
      <c r="V279" s="5">
        <v>46.282142857142858</v>
      </c>
      <c r="W279" s="5">
        <v>41.99285714285714</v>
      </c>
      <c r="X279" s="5">
        <v>38.93928571428571</v>
      </c>
      <c r="Y279" s="5">
        <v>36.142857142857146</v>
      </c>
      <c r="Z279" s="5">
        <v>34.989285714285714</v>
      </c>
      <c r="AA279" s="5">
        <v>33.239285714285714</v>
      </c>
      <c r="AB279" s="5">
        <v>32.482142857142854</v>
      </c>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row>
    <row r="280" spans="1:148">
      <c r="A280" s="2" t="s">
        <v>150</v>
      </c>
      <c r="B280" s="2" t="s">
        <v>75</v>
      </c>
      <c r="C280" s="2" t="s">
        <v>363</v>
      </c>
      <c r="D280" s="2" t="str">
        <f t="shared" si="4"/>
        <v>Arizona - Prescott-Mar</v>
      </c>
      <c r="E280" s="5">
        <v>39.07741935483871</v>
      </c>
      <c r="F280" s="5">
        <v>37.78709677419355</v>
      </c>
      <c r="G280" s="5">
        <v>36.819354838709678</v>
      </c>
      <c r="H280" s="5">
        <v>35.935483870967744</v>
      </c>
      <c r="I280" s="5">
        <v>34.864516129032253</v>
      </c>
      <c r="J280" s="5">
        <v>33.596774193548384</v>
      </c>
      <c r="K280" s="5">
        <v>34.138709677419357</v>
      </c>
      <c r="L280" s="5">
        <v>38.79032258064516</v>
      </c>
      <c r="M280" s="5">
        <v>45.332258064516125</v>
      </c>
      <c r="N280" s="5">
        <v>49.545161290322582</v>
      </c>
      <c r="O280" s="5">
        <v>52.341935483870962</v>
      </c>
      <c r="P280" s="5">
        <v>54.274193548387096</v>
      </c>
      <c r="Q280" s="5">
        <v>56.264516129032259</v>
      </c>
      <c r="R280" s="5">
        <v>57.035483870967738</v>
      </c>
      <c r="S280" s="5">
        <v>57.135483870967747</v>
      </c>
      <c r="T280" s="5">
        <v>55.532258064516128</v>
      </c>
      <c r="U280" s="5">
        <v>54.880645161290325</v>
      </c>
      <c r="V280" s="5">
        <v>52.470967741935482</v>
      </c>
      <c r="W280" s="5">
        <v>48.71290322580645</v>
      </c>
      <c r="X280" s="5">
        <v>45.925806451612907</v>
      </c>
      <c r="Y280" s="5">
        <v>43.454838709677418</v>
      </c>
      <c r="Z280" s="5">
        <v>41.806451612903224</v>
      </c>
      <c r="AA280" s="5">
        <v>40.783870967741933</v>
      </c>
      <c r="AB280" s="5">
        <v>39.661290322580648</v>
      </c>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row>
    <row r="281" spans="1:148">
      <c r="A281" s="2" t="s">
        <v>150</v>
      </c>
      <c r="B281" s="2" t="s">
        <v>76</v>
      </c>
      <c r="C281" s="2" t="s">
        <v>364</v>
      </c>
      <c r="D281" s="2" t="str">
        <f t="shared" si="4"/>
        <v>Arizona - Prescott-Apr</v>
      </c>
      <c r="E281" s="5">
        <v>46.08</v>
      </c>
      <c r="F281" s="5">
        <v>44.843333333333334</v>
      </c>
      <c r="G281" s="5">
        <v>44.08</v>
      </c>
      <c r="H281" s="5">
        <v>43.283333333333331</v>
      </c>
      <c r="I281" s="5">
        <v>42.533333333333331</v>
      </c>
      <c r="J281" s="5">
        <v>45.056666666666665</v>
      </c>
      <c r="K281" s="5">
        <v>47.613333333333337</v>
      </c>
      <c r="L281" s="5">
        <v>50.173333333333332</v>
      </c>
      <c r="M281" s="5">
        <v>53.756666666666668</v>
      </c>
      <c r="N281" s="5">
        <v>57.366666666666667</v>
      </c>
      <c r="O281" s="5">
        <v>60.97</v>
      </c>
      <c r="P281" s="5">
        <v>62.326666666666668</v>
      </c>
      <c r="Q281" s="5">
        <v>63.736666666666665</v>
      </c>
      <c r="R281" s="5">
        <v>65.086666666666659</v>
      </c>
      <c r="S281" s="5">
        <v>65.040000000000006</v>
      </c>
      <c r="T281" s="5">
        <v>64.983333333333334</v>
      </c>
      <c r="U281" s="5">
        <v>64.936666666666667</v>
      </c>
      <c r="V281" s="5">
        <v>61.75333333333333</v>
      </c>
      <c r="W281" s="5">
        <v>58.603333333333332</v>
      </c>
      <c r="X281" s="5">
        <v>55.426666666666662</v>
      </c>
      <c r="Y281" s="5">
        <v>53.153333333333329</v>
      </c>
      <c r="Z281" s="5">
        <v>50.89</v>
      </c>
      <c r="AA281" s="5">
        <v>48.643333333333331</v>
      </c>
      <c r="AB281" s="5">
        <v>47.426666666666662</v>
      </c>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row>
    <row r="282" spans="1:148">
      <c r="A282" s="2" t="s">
        <v>150</v>
      </c>
      <c r="B282" s="2" t="s">
        <v>77</v>
      </c>
      <c r="C282" s="2" t="s">
        <v>365</v>
      </c>
      <c r="D282" s="2" t="str">
        <f t="shared" si="4"/>
        <v>Arizona - Prescott-May</v>
      </c>
      <c r="E282" s="5">
        <v>51.932258064516134</v>
      </c>
      <c r="F282" s="5">
        <v>51.00322580645161</v>
      </c>
      <c r="G282" s="5">
        <v>49.445161290322581</v>
      </c>
      <c r="H282" s="5">
        <v>48.4</v>
      </c>
      <c r="I282" s="5">
        <v>46.79032258064516</v>
      </c>
      <c r="J282" s="5">
        <v>46.861290322580643</v>
      </c>
      <c r="K282" s="5">
        <v>53.622580645161285</v>
      </c>
      <c r="L282" s="5">
        <v>60.319354838709678</v>
      </c>
      <c r="M282" s="5">
        <v>63.883870967741942</v>
      </c>
      <c r="N282" s="5">
        <v>66.709677419354833</v>
      </c>
      <c r="O282" s="5">
        <v>68.806451612903231</v>
      </c>
      <c r="P282" s="5">
        <v>71.148387096774186</v>
      </c>
      <c r="Q282" s="5">
        <v>72.325806451612905</v>
      </c>
      <c r="R282" s="5">
        <v>72.858064516129033</v>
      </c>
      <c r="S282" s="5">
        <v>72.970967741935482</v>
      </c>
      <c r="T282" s="5">
        <v>72.622580645161293</v>
      </c>
      <c r="U282" s="5">
        <v>72.41612903225807</v>
      </c>
      <c r="V282" s="5">
        <v>70.464516129032262</v>
      </c>
      <c r="W282" s="5">
        <v>67.790322580645167</v>
      </c>
      <c r="X282" s="5">
        <v>62.525806451612901</v>
      </c>
      <c r="Y282" s="5">
        <v>58.674193548387102</v>
      </c>
      <c r="Z282" s="5">
        <v>56.393548387096779</v>
      </c>
      <c r="AA282" s="5">
        <v>54.451612903225808</v>
      </c>
      <c r="AB282" s="5">
        <v>52.783870967741933</v>
      </c>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row>
    <row r="283" spans="1:148">
      <c r="A283" s="2" t="s">
        <v>150</v>
      </c>
      <c r="B283" s="2" t="s">
        <v>78</v>
      </c>
      <c r="C283" s="2" t="s">
        <v>366</v>
      </c>
      <c r="D283" s="2" t="str">
        <f t="shared" si="4"/>
        <v>Arizona - Prescott-Jun</v>
      </c>
      <c r="E283" s="5">
        <v>62.03</v>
      </c>
      <c r="F283" s="5">
        <v>60.456666666666671</v>
      </c>
      <c r="G283" s="5">
        <v>59.103333333333332</v>
      </c>
      <c r="H283" s="5">
        <v>57.75</v>
      </c>
      <c r="I283" s="5">
        <v>56.346666666666671</v>
      </c>
      <c r="J283" s="5">
        <v>61.196666666666673</v>
      </c>
      <c r="K283" s="5">
        <v>66.16</v>
      </c>
      <c r="L283" s="5">
        <v>71.076666666666668</v>
      </c>
      <c r="M283" s="5">
        <v>74.23</v>
      </c>
      <c r="N283" s="5">
        <v>77.406666666666666</v>
      </c>
      <c r="O283" s="5">
        <v>80.586666666666659</v>
      </c>
      <c r="P283" s="5">
        <v>81.7</v>
      </c>
      <c r="Q283" s="5">
        <v>82.833333333333329</v>
      </c>
      <c r="R283" s="5">
        <v>83.97</v>
      </c>
      <c r="S283" s="5">
        <v>83.963333333333338</v>
      </c>
      <c r="T283" s="5">
        <v>83.926666666666677</v>
      </c>
      <c r="U283" s="5">
        <v>83.916666666666671</v>
      </c>
      <c r="V283" s="5">
        <v>80.836666666666659</v>
      </c>
      <c r="W283" s="5">
        <v>77.66</v>
      </c>
      <c r="X283" s="5">
        <v>74.526666666666671</v>
      </c>
      <c r="Y283" s="5">
        <v>71.47</v>
      </c>
      <c r="Z283" s="5">
        <v>68.486666666666665</v>
      </c>
      <c r="AA283" s="5">
        <v>65.493333333333325</v>
      </c>
      <c r="AB283" s="5">
        <v>63.913333333333334</v>
      </c>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row>
    <row r="284" spans="1:148">
      <c r="A284" s="2" t="s">
        <v>150</v>
      </c>
      <c r="B284" s="2" t="s">
        <v>79</v>
      </c>
      <c r="C284" s="2" t="s">
        <v>367</v>
      </c>
      <c r="D284" s="2" t="str">
        <f t="shared" si="4"/>
        <v>Arizona - Prescott-Jul</v>
      </c>
      <c r="E284" s="5">
        <v>69.741935483870961</v>
      </c>
      <c r="F284" s="5">
        <v>68.341935483870969</v>
      </c>
      <c r="G284" s="5">
        <v>65.129032258064512</v>
      </c>
      <c r="H284" s="5">
        <v>63.993548387096773</v>
      </c>
      <c r="I284" s="5">
        <v>62.832258064516125</v>
      </c>
      <c r="J284" s="5">
        <v>66.848387096774204</v>
      </c>
      <c r="K284" s="5">
        <v>70.938709677419354</v>
      </c>
      <c r="L284" s="5">
        <v>75.025806451612908</v>
      </c>
      <c r="M284" s="5">
        <v>78.512903225806454</v>
      </c>
      <c r="N284" s="5">
        <v>82.009677419354844</v>
      </c>
      <c r="O284" s="5">
        <v>85.5</v>
      </c>
      <c r="P284" s="5">
        <v>86.558064516129036</v>
      </c>
      <c r="Q284" s="5">
        <v>87.612903225806448</v>
      </c>
      <c r="R284" s="5">
        <v>88.687096774193549</v>
      </c>
      <c r="S284" s="5">
        <v>88.00645161290322</v>
      </c>
      <c r="T284" s="5">
        <v>87.3</v>
      </c>
      <c r="U284" s="5">
        <v>86.616129032258058</v>
      </c>
      <c r="V284" s="5">
        <v>83.967741935483872</v>
      </c>
      <c r="W284" s="5">
        <v>81.367741935483878</v>
      </c>
      <c r="X284" s="5">
        <v>78.732258064516117</v>
      </c>
      <c r="Y284" s="5">
        <v>76.025806451612908</v>
      </c>
      <c r="Z284" s="5">
        <v>73.245161290322571</v>
      </c>
      <c r="AA284" s="5">
        <v>70.470967741935482</v>
      </c>
      <c r="AB284" s="5">
        <v>69.103225806451604</v>
      </c>
    </row>
    <row r="285" spans="1:148">
      <c r="A285" s="2" t="s">
        <v>150</v>
      </c>
      <c r="B285" s="2" t="s">
        <v>80</v>
      </c>
      <c r="C285" s="2" t="s">
        <v>368</v>
      </c>
      <c r="D285" s="2" t="str">
        <f t="shared" si="4"/>
        <v>Arizona - Prescott-Aug</v>
      </c>
      <c r="E285" s="5">
        <v>62.641935483870974</v>
      </c>
      <c r="F285" s="5">
        <v>61.616129032258058</v>
      </c>
      <c r="G285" s="5">
        <v>62.603225806451611</v>
      </c>
      <c r="H285" s="5">
        <v>61.512903225806454</v>
      </c>
      <c r="I285" s="5">
        <v>60.387096774193552</v>
      </c>
      <c r="J285" s="5">
        <v>63.551612903225802</v>
      </c>
      <c r="K285" s="5">
        <v>66.8</v>
      </c>
      <c r="L285" s="5">
        <v>70.038709677419348</v>
      </c>
      <c r="M285" s="5">
        <v>73.91612903225807</v>
      </c>
      <c r="N285" s="5">
        <v>77.809677419354841</v>
      </c>
      <c r="O285" s="5">
        <v>81.690322580645159</v>
      </c>
      <c r="P285" s="5">
        <v>82.535483870967738</v>
      </c>
      <c r="Q285" s="5">
        <v>83.380645161290332</v>
      </c>
      <c r="R285" s="5">
        <v>84.222580645161287</v>
      </c>
      <c r="S285" s="5">
        <v>83.135483870967732</v>
      </c>
      <c r="T285" s="5">
        <v>82.0741935483871</v>
      </c>
      <c r="U285" s="5">
        <v>81</v>
      </c>
      <c r="V285" s="5">
        <v>77.793548387096777</v>
      </c>
      <c r="W285" s="5">
        <v>74.554838709677412</v>
      </c>
      <c r="X285" s="5">
        <v>71.364516129032268</v>
      </c>
      <c r="Y285" s="5">
        <v>69.835483870967749</v>
      </c>
      <c r="Z285" s="5">
        <v>68.329032258064515</v>
      </c>
      <c r="AA285" s="5">
        <v>66.838709677419359</v>
      </c>
      <c r="AB285" s="5">
        <v>65.806451612903231</v>
      </c>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row>
    <row r="286" spans="1:148">
      <c r="A286" s="2" t="s">
        <v>150</v>
      </c>
      <c r="B286" s="2" t="s">
        <v>81</v>
      </c>
      <c r="C286" s="2" t="s">
        <v>369</v>
      </c>
      <c r="D286" s="2" t="str">
        <f t="shared" si="4"/>
        <v>Arizona - Prescott-Sep</v>
      </c>
      <c r="E286" s="5">
        <v>59.93</v>
      </c>
      <c r="F286" s="5">
        <v>58.83</v>
      </c>
      <c r="G286" s="5">
        <v>58.203333333333333</v>
      </c>
      <c r="H286" s="5">
        <v>57.556666666666665</v>
      </c>
      <c r="I286" s="5">
        <v>56.883333333333333</v>
      </c>
      <c r="J286" s="5">
        <v>59.653333333333329</v>
      </c>
      <c r="K286" s="5">
        <v>62.396666666666668</v>
      </c>
      <c r="L286" s="5">
        <v>65.163333333333341</v>
      </c>
      <c r="M286" s="5">
        <v>69.323333333333323</v>
      </c>
      <c r="N286" s="5">
        <v>73.526666666666671</v>
      </c>
      <c r="O286" s="5">
        <v>77.686666666666667</v>
      </c>
      <c r="P286" s="5">
        <v>78.773333333333326</v>
      </c>
      <c r="Q286" s="5">
        <v>79.906666666666666</v>
      </c>
      <c r="R286" s="5">
        <v>80.98</v>
      </c>
      <c r="S286" s="5">
        <v>80.523333333333326</v>
      </c>
      <c r="T286" s="5">
        <v>80.073333333333323</v>
      </c>
      <c r="U286" s="5">
        <v>79.599999999999994</v>
      </c>
      <c r="V286" s="5">
        <v>75.260000000000005</v>
      </c>
      <c r="W286" s="5">
        <v>70.819999999999993</v>
      </c>
      <c r="X286" s="5">
        <v>66.45</v>
      </c>
      <c r="Y286" s="5">
        <v>64.843333333333334</v>
      </c>
      <c r="Z286" s="5">
        <v>63.293333333333329</v>
      </c>
      <c r="AA286" s="5">
        <v>61.77</v>
      </c>
      <c r="AB286" s="5">
        <v>60.636666666666663</v>
      </c>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row>
    <row r="287" spans="1:148">
      <c r="A287" s="2" t="s">
        <v>150</v>
      </c>
      <c r="B287" s="2" t="s">
        <v>82</v>
      </c>
      <c r="C287" s="2" t="s">
        <v>370</v>
      </c>
      <c r="D287" s="2" t="str">
        <f t="shared" si="4"/>
        <v>Arizona - Prescott-Oct</v>
      </c>
      <c r="E287" s="5">
        <v>47.70967741935484</v>
      </c>
      <c r="F287" s="5">
        <v>46.135483870967747</v>
      </c>
      <c r="G287" s="5">
        <v>45.641935483870974</v>
      </c>
      <c r="H287" s="5">
        <v>44.441935483870971</v>
      </c>
      <c r="I287" s="5">
        <v>43.980645161290326</v>
      </c>
      <c r="J287" s="5">
        <v>42.945161290322581</v>
      </c>
      <c r="K287" s="5">
        <v>42.390322580645162</v>
      </c>
      <c r="L287" s="5">
        <v>48.732258064516131</v>
      </c>
      <c r="M287" s="5">
        <v>56.203225806451613</v>
      </c>
      <c r="N287" s="5">
        <v>61.216129032258067</v>
      </c>
      <c r="O287" s="5">
        <v>65.658064516129031</v>
      </c>
      <c r="P287" s="5">
        <v>68.909677419354836</v>
      </c>
      <c r="Q287" s="5">
        <v>70.483870967741936</v>
      </c>
      <c r="R287" s="5">
        <v>71.670967741935485</v>
      </c>
      <c r="S287" s="5">
        <v>71.667741935483861</v>
      </c>
      <c r="T287" s="5">
        <v>71.151612903225796</v>
      </c>
      <c r="U287" s="5">
        <v>69.451612903225808</v>
      </c>
      <c r="V287" s="5">
        <v>64.451612903225808</v>
      </c>
      <c r="W287" s="5">
        <v>58.993548387096773</v>
      </c>
      <c r="X287" s="5">
        <v>55.451612903225808</v>
      </c>
      <c r="Y287" s="5">
        <v>53.7</v>
      </c>
      <c r="Z287" s="5">
        <v>52.196774193548386</v>
      </c>
      <c r="AA287" s="5">
        <v>50.009677419354837</v>
      </c>
      <c r="AB287" s="5">
        <v>48.561290322580646</v>
      </c>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row>
    <row r="288" spans="1:148">
      <c r="A288" s="2" t="s">
        <v>150</v>
      </c>
      <c r="B288" s="2" t="s">
        <v>83</v>
      </c>
      <c r="C288" s="2" t="s">
        <v>371</v>
      </c>
      <c r="D288" s="2" t="str">
        <f t="shared" si="4"/>
        <v>Arizona - Prescott-Nov</v>
      </c>
      <c r="E288" s="5">
        <v>37.200000000000003</v>
      </c>
      <c r="F288" s="5">
        <v>36.603333333333332</v>
      </c>
      <c r="G288" s="5">
        <v>35.863333333333337</v>
      </c>
      <c r="H288" s="5">
        <v>35.19</v>
      </c>
      <c r="I288" s="5">
        <v>34.43</v>
      </c>
      <c r="J288" s="5">
        <v>34.703333333333333</v>
      </c>
      <c r="K288" s="5">
        <v>34.92</v>
      </c>
      <c r="L288" s="5">
        <v>35.203333333333333</v>
      </c>
      <c r="M288" s="5">
        <v>40.643333333333331</v>
      </c>
      <c r="N288" s="5">
        <v>46.126666666666665</v>
      </c>
      <c r="O288" s="5">
        <v>51.603333333333332</v>
      </c>
      <c r="P288" s="5">
        <v>53.82</v>
      </c>
      <c r="Q288" s="5">
        <v>56.016666666666666</v>
      </c>
      <c r="R288" s="5">
        <v>58.233333333333334</v>
      </c>
      <c r="S288" s="5">
        <v>57.403333333333329</v>
      </c>
      <c r="T288" s="5">
        <v>56.56333333333334</v>
      </c>
      <c r="U288" s="5">
        <v>55.716666666666669</v>
      </c>
      <c r="V288" s="5">
        <v>51.586666666666666</v>
      </c>
      <c r="W288" s="5">
        <v>47.4</v>
      </c>
      <c r="X288" s="5">
        <v>43.263333333333335</v>
      </c>
      <c r="Y288" s="5">
        <v>41.57</v>
      </c>
      <c r="Z288" s="5">
        <v>39.93333333333333</v>
      </c>
      <c r="AA288" s="5">
        <v>38.273333333333333</v>
      </c>
      <c r="AB288" s="5">
        <v>37.68</v>
      </c>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row>
    <row r="289" spans="1:148">
      <c r="A289" s="2" t="s">
        <v>150</v>
      </c>
      <c r="B289" s="2" t="s">
        <v>84</v>
      </c>
      <c r="C289" s="2" t="s">
        <v>372</v>
      </c>
      <c r="D289" s="2" t="str">
        <f t="shared" si="4"/>
        <v>Arizona - Prescott-Dec</v>
      </c>
      <c r="E289" s="5">
        <v>31.029032258064515</v>
      </c>
      <c r="F289" s="5">
        <v>29.980645161290322</v>
      </c>
      <c r="G289" s="5">
        <v>29.493548387096773</v>
      </c>
      <c r="H289" s="5">
        <v>29.006451612903227</v>
      </c>
      <c r="I289" s="5">
        <v>28.512903225806451</v>
      </c>
      <c r="J289" s="5">
        <v>28.296774193548387</v>
      </c>
      <c r="K289" s="5">
        <v>28.041935483870965</v>
      </c>
      <c r="L289" s="5">
        <v>27.848387096774193</v>
      </c>
      <c r="M289" s="5">
        <v>32.667741935483875</v>
      </c>
      <c r="N289" s="5">
        <v>37.448387096774198</v>
      </c>
      <c r="O289" s="5">
        <v>42.29032258064516</v>
      </c>
      <c r="P289" s="5">
        <v>44.58064516129032</v>
      </c>
      <c r="Q289" s="5">
        <v>46.86774193548387</v>
      </c>
      <c r="R289" s="5">
        <v>49.170967741935485</v>
      </c>
      <c r="S289" s="5">
        <v>48.445161290322581</v>
      </c>
      <c r="T289" s="5">
        <v>47.722580645161294</v>
      </c>
      <c r="U289" s="5">
        <v>47.009677419354837</v>
      </c>
      <c r="V289" s="5">
        <v>43.045161290322582</v>
      </c>
      <c r="W289" s="5">
        <v>39.048387096774192</v>
      </c>
      <c r="X289" s="5">
        <v>35.08064516129032</v>
      </c>
      <c r="Y289" s="5">
        <v>34.190322580645166</v>
      </c>
      <c r="Z289" s="5">
        <v>33.303225806451614</v>
      </c>
      <c r="AA289" s="5">
        <v>32.4</v>
      </c>
      <c r="AB289" s="5">
        <v>31.348387096774193</v>
      </c>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row>
    <row r="290" spans="1:148">
      <c r="A290" s="2" t="s">
        <v>151</v>
      </c>
      <c r="B290" s="2" t="s">
        <v>73</v>
      </c>
      <c r="C290" s="2" t="s">
        <v>361</v>
      </c>
      <c r="D290" s="2" t="str">
        <f t="shared" si="4"/>
        <v>Arizona - Tuscon-Jan</v>
      </c>
      <c r="E290" s="5">
        <v>42.809677419354834</v>
      </c>
      <c r="F290" s="5">
        <v>41.451612903225808</v>
      </c>
      <c r="G290" s="5">
        <v>41</v>
      </c>
      <c r="H290" s="5">
        <v>40.409677419354843</v>
      </c>
      <c r="I290" s="5">
        <v>40.264516129032259</v>
      </c>
      <c r="J290" s="5">
        <v>40.058064516129029</v>
      </c>
      <c r="K290" s="5">
        <v>39.467741935483872</v>
      </c>
      <c r="L290" s="5">
        <v>40.235483870967741</v>
      </c>
      <c r="M290" s="5">
        <v>45.754838709677422</v>
      </c>
      <c r="N290" s="5">
        <v>51.670967741935485</v>
      </c>
      <c r="O290" s="5">
        <v>56.322580645161288</v>
      </c>
      <c r="P290" s="5">
        <v>60.238709677419358</v>
      </c>
      <c r="Q290" s="5">
        <v>62.945161290322581</v>
      </c>
      <c r="R290" s="5">
        <v>64.632258064516122</v>
      </c>
      <c r="S290" s="5">
        <v>65.07741935483871</v>
      </c>
      <c r="T290" s="5">
        <v>64.383870967741942</v>
      </c>
      <c r="U290" s="5">
        <v>62.974193548387099</v>
      </c>
      <c r="V290" s="5">
        <v>57.932258064516134</v>
      </c>
      <c r="W290" s="5">
        <v>53.635483870967747</v>
      </c>
      <c r="X290" s="5">
        <v>50.719354838709677</v>
      </c>
      <c r="Y290" s="5">
        <v>48.219354838709677</v>
      </c>
      <c r="Z290" s="5">
        <v>45.338709677419352</v>
      </c>
      <c r="AA290" s="5">
        <v>44.196774193548386</v>
      </c>
      <c r="AB290" s="5">
        <v>43.087096774193547</v>
      </c>
    </row>
    <row r="291" spans="1:148">
      <c r="A291" s="2" t="s">
        <v>151</v>
      </c>
      <c r="B291" s="2" t="s">
        <v>74</v>
      </c>
      <c r="C291" s="2" t="s">
        <v>362</v>
      </c>
      <c r="D291" s="2" t="str">
        <f t="shared" si="4"/>
        <v>Arizona - Tuscon-Feb</v>
      </c>
      <c r="E291" s="5">
        <v>49.289285714285711</v>
      </c>
      <c r="F291" s="5">
        <v>48.13928571428572</v>
      </c>
      <c r="G291" s="5">
        <v>47.428571428571431</v>
      </c>
      <c r="H291" s="5">
        <v>46.982142857142854</v>
      </c>
      <c r="I291" s="5">
        <v>45.907142857142858</v>
      </c>
      <c r="J291" s="5">
        <v>45.68928571428571</v>
      </c>
      <c r="K291" s="5">
        <v>45.225000000000001</v>
      </c>
      <c r="L291" s="5">
        <v>46.125</v>
      </c>
      <c r="M291" s="5">
        <v>52.1</v>
      </c>
      <c r="N291" s="5">
        <v>57.964285714285715</v>
      </c>
      <c r="O291" s="5">
        <v>62.021428571428565</v>
      </c>
      <c r="P291" s="5">
        <v>65.525000000000006</v>
      </c>
      <c r="Q291" s="5">
        <v>67.835714285714289</v>
      </c>
      <c r="R291" s="5">
        <v>68.921428571428564</v>
      </c>
      <c r="S291" s="5">
        <v>70.028571428571425</v>
      </c>
      <c r="T291" s="5">
        <v>69.814285714285717</v>
      </c>
      <c r="U291" s="5">
        <v>69.196428571428569</v>
      </c>
      <c r="V291" s="5">
        <v>66.853571428571428</v>
      </c>
      <c r="W291" s="5">
        <v>62.975000000000001</v>
      </c>
      <c r="X291" s="5">
        <v>59.914285714285711</v>
      </c>
      <c r="Y291" s="5">
        <v>57.042857142857144</v>
      </c>
      <c r="Z291" s="5">
        <v>54.667857142857144</v>
      </c>
      <c r="AA291" s="5">
        <v>52.385714285714286</v>
      </c>
      <c r="AB291" s="5">
        <v>50.921428571428571</v>
      </c>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row>
    <row r="292" spans="1:148">
      <c r="A292" s="2" t="s">
        <v>151</v>
      </c>
      <c r="B292" s="2" t="s">
        <v>75</v>
      </c>
      <c r="C292" s="2" t="s">
        <v>363</v>
      </c>
      <c r="D292" s="2" t="str">
        <f t="shared" si="4"/>
        <v>Arizona - Tuscon-Mar</v>
      </c>
      <c r="E292" s="5">
        <v>50.338709677419352</v>
      </c>
      <c r="F292" s="5">
        <v>48.941935483870971</v>
      </c>
      <c r="G292" s="5">
        <v>48.08064516129032</v>
      </c>
      <c r="H292" s="5">
        <v>47.412903225806453</v>
      </c>
      <c r="I292" s="5">
        <v>47.019354838709674</v>
      </c>
      <c r="J292" s="5">
        <v>46.045161290322582</v>
      </c>
      <c r="K292" s="5">
        <v>45.329032258064515</v>
      </c>
      <c r="L292" s="5">
        <v>49.558064516129029</v>
      </c>
      <c r="M292" s="5">
        <v>55.07741935483871</v>
      </c>
      <c r="N292" s="5">
        <v>60.061290322580646</v>
      </c>
      <c r="O292" s="5">
        <v>63.432258064516134</v>
      </c>
      <c r="P292" s="5">
        <v>66.819354838709685</v>
      </c>
      <c r="Q292" s="5">
        <v>68.390322580645162</v>
      </c>
      <c r="R292" s="5">
        <v>69.354838709677423</v>
      </c>
      <c r="S292" s="5">
        <v>70.625806451612902</v>
      </c>
      <c r="T292" s="5">
        <v>70.312903225806451</v>
      </c>
      <c r="U292" s="5">
        <v>69.429032258064524</v>
      </c>
      <c r="V292" s="5">
        <v>66.887096774193552</v>
      </c>
      <c r="W292" s="5">
        <v>62.890322580645162</v>
      </c>
      <c r="X292" s="5">
        <v>60.167741935483875</v>
      </c>
      <c r="Y292" s="5">
        <v>57.545161290322582</v>
      </c>
      <c r="Z292" s="5">
        <v>56.009677419354837</v>
      </c>
      <c r="AA292" s="5">
        <v>54.08064516129032</v>
      </c>
      <c r="AB292" s="5">
        <v>52.28709677419355</v>
      </c>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row>
    <row r="293" spans="1:148">
      <c r="A293" s="2" t="s">
        <v>151</v>
      </c>
      <c r="B293" s="2" t="s">
        <v>76</v>
      </c>
      <c r="C293" s="2" t="s">
        <v>364</v>
      </c>
      <c r="D293" s="2" t="str">
        <f t="shared" si="4"/>
        <v>Arizona - Tuscon-Apr</v>
      </c>
      <c r="E293" s="5">
        <v>58.376666666666665</v>
      </c>
      <c r="F293" s="5">
        <v>56.586666666666666</v>
      </c>
      <c r="G293" s="5">
        <v>55.526666666666664</v>
      </c>
      <c r="H293" s="5">
        <v>54.46</v>
      </c>
      <c r="I293" s="5">
        <v>53.406666666666666</v>
      </c>
      <c r="J293" s="5">
        <v>55.943333333333335</v>
      </c>
      <c r="K293" s="5">
        <v>58.48</v>
      </c>
      <c r="L293" s="5">
        <v>61.033333333333331</v>
      </c>
      <c r="M293" s="5">
        <v>65.45</v>
      </c>
      <c r="N293" s="5">
        <v>69.906666666666666</v>
      </c>
      <c r="O293" s="5">
        <v>74.343333333333334</v>
      </c>
      <c r="P293" s="5">
        <v>76.209999999999994</v>
      </c>
      <c r="Q293" s="5">
        <v>78.086666666666659</v>
      </c>
      <c r="R293" s="5">
        <v>79.946666666666673</v>
      </c>
      <c r="S293" s="5">
        <v>79.776666666666671</v>
      </c>
      <c r="T293" s="5">
        <v>79.596666666666664</v>
      </c>
      <c r="U293" s="5">
        <v>79.416666666666671</v>
      </c>
      <c r="V293" s="5">
        <v>76.55</v>
      </c>
      <c r="W293" s="5">
        <v>73.61666666666666</v>
      </c>
      <c r="X293" s="5">
        <v>70.693333333333342</v>
      </c>
      <c r="Y293" s="5">
        <v>67.763333333333335</v>
      </c>
      <c r="Z293" s="5">
        <v>64.89</v>
      </c>
      <c r="AA293" s="5">
        <v>62.046666666666667</v>
      </c>
      <c r="AB293" s="5">
        <v>60.27</v>
      </c>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row>
    <row r="294" spans="1:148">
      <c r="A294" s="2" t="s">
        <v>151</v>
      </c>
      <c r="B294" s="2" t="s">
        <v>77</v>
      </c>
      <c r="C294" s="2" t="s">
        <v>365</v>
      </c>
      <c r="D294" s="2" t="str">
        <f t="shared" si="4"/>
        <v>Arizona - Tuscon-May</v>
      </c>
      <c r="E294" s="5">
        <v>67.296774193548387</v>
      </c>
      <c r="F294" s="5">
        <v>64.977419354838702</v>
      </c>
      <c r="G294" s="5">
        <v>63.8</v>
      </c>
      <c r="H294" s="5">
        <v>62.664516129032258</v>
      </c>
      <c r="I294" s="5">
        <v>61.464516129032262</v>
      </c>
      <c r="J294" s="5">
        <v>64.706451612903223</v>
      </c>
      <c r="K294" s="5">
        <v>67.990322580645156</v>
      </c>
      <c r="L294" s="5">
        <v>71.277419354838713</v>
      </c>
      <c r="M294" s="5">
        <v>74.92258064516129</v>
      </c>
      <c r="N294" s="5">
        <v>78.58709677419354</v>
      </c>
      <c r="O294" s="5">
        <v>82.222580645161287</v>
      </c>
      <c r="P294" s="5">
        <v>84.129032258064512</v>
      </c>
      <c r="Q294" s="5">
        <v>86.070967741935476</v>
      </c>
      <c r="R294" s="5">
        <v>87.980645161290326</v>
      </c>
      <c r="S294" s="5">
        <v>88.016129032258064</v>
      </c>
      <c r="T294" s="5">
        <v>88.054838709677412</v>
      </c>
      <c r="U294" s="5">
        <v>88.103225806451604</v>
      </c>
      <c r="V294" s="5">
        <v>85.716129032258053</v>
      </c>
      <c r="W294" s="5">
        <v>83.248387096774181</v>
      </c>
      <c r="X294" s="5">
        <v>80.803225806451621</v>
      </c>
      <c r="Y294" s="5">
        <v>77.970967741935482</v>
      </c>
      <c r="Z294" s="5">
        <v>75.167741935483861</v>
      </c>
      <c r="AA294" s="5">
        <v>72.380645161290332</v>
      </c>
      <c r="AB294" s="5">
        <v>70.022580645161284</v>
      </c>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row>
    <row r="295" spans="1:148">
      <c r="A295" s="2" t="s">
        <v>151</v>
      </c>
      <c r="B295" s="2" t="s">
        <v>78</v>
      </c>
      <c r="C295" s="2" t="s">
        <v>366</v>
      </c>
      <c r="D295" s="2" t="str">
        <f t="shared" si="4"/>
        <v>Arizona - Tuscon-Jun</v>
      </c>
      <c r="E295" s="5">
        <v>74.47</v>
      </c>
      <c r="F295" s="5">
        <v>72.349999999999994</v>
      </c>
      <c r="G295" s="5">
        <v>71.243333333333339</v>
      </c>
      <c r="H295" s="5">
        <v>70.11666666666666</v>
      </c>
      <c r="I295" s="5">
        <v>68.99666666666667</v>
      </c>
      <c r="J295" s="5">
        <v>71.963333333333338</v>
      </c>
      <c r="K295" s="5">
        <v>74.993333333333339</v>
      </c>
      <c r="L295" s="5">
        <v>78.026666666666671</v>
      </c>
      <c r="M295" s="5">
        <v>81.319999999999993</v>
      </c>
      <c r="N295" s="5">
        <v>84.626666666666679</v>
      </c>
      <c r="O295" s="5">
        <v>87.916666666666671</v>
      </c>
      <c r="P295" s="5">
        <v>89.76</v>
      </c>
      <c r="Q295" s="5">
        <v>91.6</v>
      </c>
      <c r="R295" s="5">
        <v>93.416666666666671</v>
      </c>
      <c r="S295" s="5">
        <v>93.48</v>
      </c>
      <c r="T295" s="5">
        <v>93.526666666666671</v>
      </c>
      <c r="U295" s="5">
        <v>93.603333333333325</v>
      </c>
      <c r="V295" s="5">
        <v>91.75</v>
      </c>
      <c r="W295" s="5">
        <v>89.88333333333334</v>
      </c>
      <c r="X295" s="5">
        <v>88.05</v>
      </c>
      <c r="Y295" s="5">
        <v>84.953333333333333</v>
      </c>
      <c r="Z295" s="5">
        <v>81.88333333333334</v>
      </c>
      <c r="AA295" s="5">
        <v>78.803333333333327</v>
      </c>
      <c r="AB295" s="5">
        <v>76.75333333333333</v>
      </c>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row>
    <row r="296" spans="1:148">
      <c r="A296" s="2" t="s">
        <v>151</v>
      </c>
      <c r="B296" s="2" t="s">
        <v>79</v>
      </c>
      <c r="C296" s="2" t="s">
        <v>367</v>
      </c>
      <c r="D296" s="2" t="str">
        <f t="shared" si="4"/>
        <v>Arizona - Tuscon-Jul</v>
      </c>
      <c r="E296" s="5">
        <v>83.832258064516139</v>
      </c>
      <c r="F296" s="5">
        <v>82.670967741935485</v>
      </c>
      <c r="G296" s="5">
        <v>79.335483870967749</v>
      </c>
      <c r="H296" s="5">
        <v>78.5</v>
      </c>
      <c r="I296" s="5">
        <v>77.7</v>
      </c>
      <c r="J296" s="5">
        <v>79.158064516129031</v>
      </c>
      <c r="K296" s="5">
        <v>80.622580645161293</v>
      </c>
      <c r="L296" s="5">
        <v>82.08387096774193</v>
      </c>
      <c r="M296" s="5">
        <v>84.987096774193546</v>
      </c>
      <c r="N296" s="5">
        <v>87.793548387096777</v>
      </c>
      <c r="O296" s="5">
        <v>90.670967741935485</v>
      </c>
      <c r="P296" s="5">
        <v>92.145161290322577</v>
      </c>
      <c r="Q296" s="5">
        <v>93.648387096774186</v>
      </c>
      <c r="R296" s="5">
        <v>95.116129032258058</v>
      </c>
      <c r="S296" s="5">
        <v>94.354838709677423</v>
      </c>
      <c r="T296" s="5">
        <v>93.554838709677412</v>
      </c>
      <c r="U296" s="5">
        <v>92.8</v>
      </c>
      <c r="V296" s="5">
        <v>91.358064516129033</v>
      </c>
      <c r="W296" s="5">
        <v>89.867741935483878</v>
      </c>
      <c r="X296" s="5">
        <v>88.432258064516134</v>
      </c>
      <c r="Y296" s="5">
        <v>86.745161290322571</v>
      </c>
      <c r="Z296" s="5">
        <v>85.08387096774193</v>
      </c>
      <c r="AA296" s="5">
        <v>83.42258064516129</v>
      </c>
      <c r="AB296" s="5">
        <v>82.274193548387103</v>
      </c>
    </row>
    <row r="297" spans="1:148">
      <c r="A297" s="2" t="s">
        <v>151</v>
      </c>
      <c r="B297" s="2" t="s">
        <v>80</v>
      </c>
      <c r="C297" s="2" t="s">
        <v>368</v>
      </c>
      <c r="D297" s="2" t="str">
        <f t="shared" si="4"/>
        <v>Arizona - Tuscon-Aug</v>
      </c>
      <c r="E297" s="5">
        <v>75.674193548387095</v>
      </c>
      <c r="F297" s="5">
        <v>74.548387096774192</v>
      </c>
      <c r="G297" s="5">
        <v>76.229032258064507</v>
      </c>
      <c r="H297" s="5">
        <v>75.387096774193552</v>
      </c>
      <c r="I297" s="5">
        <v>74.509677419354844</v>
      </c>
      <c r="J297" s="5">
        <v>75.961290322580652</v>
      </c>
      <c r="K297" s="5">
        <v>77.5</v>
      </c>
      <c r="L297" s="5">
        <v>78.964516129032262</v>
      </c>
      <c r="M297" s="5">
        <v>82.267741935483883</v>
      </c>
      <c r="N297" s="5">
        <v>85.535483870967738</v>
      </c>
      <c r="O297" s="5">
        <v>88.848387096774204</v>
      </c>
      <c r="P297" s="5">
        <v>90.58064516129032</v>
      </c>
      <c r="Q297" s="5">
        <v>92.306451612903231</v>
      </c>
      <c r="R297" s="5">
        <v>94.051612903225802</v>
      </c>
      <c r="S297" s="5">
        <v>93.693548387096769</v>
      </c>
      <c r="T297" s="5">
        <v>93.329032258064515</v>
      </c>
      <c r="U297" s="5">
        <v>92.980645161290326</v>
      </c>
      <c r="V297" s="5">
        <v>90.964516129032262</v>
      </c>
      <c r="W297" s="5">
        <v>88.903225806451616</v>
      </c>
      <c r="X297" s="5">
        <v>86.870967741935488</v>
      </c>
      <c r="Y297" s="5">
        <v>84.706451612903223</v>
      </c>
      <c r="Z297" s="5">
        <v>82.570967741935476</v>
      </c>
      <c r="AA297" s="5">
        <v>80.441935483870964</v>
      </c>
      <c r="AB297" s="5">
        <v>79.264516129032259</v>
      </c>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row>
    <row r="298" spans="1:148">
      <c r="A298" s="2" t="s">
        <v>151</v>
      </c>
      <c r="B298" s="2" t="s">
        <v>81</v>
      </c>
      <c r="C298" s="2" t="s">
        <v>369</v>
      </c>
      <c r="D298" s="2" t="str">
        <f t="shared" si="4"/>
        <v>Arizona - Tuscon-Sep</v>
      </c>
      <c r="E298" s="5">
        <v>70.206666666666663</v>
      </c>
      <c r="F298" s="5">
        <v>69.013333333333335</v>
      </c>
      <c r="G298" s="5">
        <v>68.06</v>
      </c>
      <c r="H298" s="5">
        <v>67.163333333333341</v>
      </c>
      <c r="I298" s="5">
        <v>66.193333333333328</v>
      </c>
      <c r="J298" s="5">
        <v>67.693333333333328</v>
      </c>
      <c r="K298" s="5">
        <v>69.223333333333329</v>
      </c>
      <c r="L298" s="5">
        <v>70.760000000000005</v>
      </c>
      <c r="M298" s="5">
        <v>74.760000000000005</v>
      </c>
      <c r="N298" s="5">
        <v>78.756666666666661</v>
      </c>
      <c r="O298" s="5">
        <v>82.763333333333335</v>
      </c>
      <c r="P298" s="5">
        <v>84.286666666666662</v>
      </c>
      <c r="Q298" s="5">
        <v>85.846666666666664</v>
      </c>
      <c r="R298" s="5">
        <v>87.376666666666679</v>
      </c>
      <c r="S298" s="5">
        <v>87.18</v>
      </c>
      <c r="T298" s="5">
        <v>86.96</v>
      </c>
      <c r="U298" s="5">
        <v>86.75</v>
      </c>
      <c r="V298" s="5">
        <v>84.066666666666663</v>
      </c>
      <c r="W298" s="5">
        <v>81.353333333333325</v>
      </c>
      <c r="X298" s="5">
        <v>78.66</v>
      </c>
      <c r="Y298" s="5">
        <v>76.463333333333338</v>
      </c>
      <c r="Z298" s="5">
        <v>74.293333333333337</v>
      </c>
      <c r="AA298" s="5">
        <v>72.173333333333332</v>
      </c>
      <c r="AB298" s="5">
        <v>70.993333333333339</v>
      </c>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row>
    <row r="299" spans="1:148">
      <c r="A299" s="2" t="s">
        <v>151</v>
      </c>
      <c r="B299" s="2" t="s">
        <v>82</v>
      </c>
      <c r="C299" s="2" t="s">
        <v>370</v>
      </c>
      <c r="D299" s="2" t="str">
        <f t="shared" si="4"/>
        <v>Arizona - Tuscon-Oct</v>
      </c>
      <c r="E299" s="5">
        <v>61.42258064516129</v>
      </c>
      <c r="F299" s="5">
        <v>59.845161290322579</v>
      </c>
      <c r="G299" s="5">
        <v>58.767741935483869</v>
      </c>
      <c r="H299" s="5">
        <v>58.029032258064518</v>
      </c>
      <c r="I299" s="5">
        <v>56.858064516129026</v>
      </c>
      <c r="J299" s="5">
        <v>56.561290322580646</v>
      </c>
      <c r="K299" s="5">
        <v>56.009677419354837</v>
      </c>
      <c r="L299" s="5">
        <v>60.354838709677416</v>
      </c>
      <c r="M299" s="5">
        <v>66.467741935483872</v>
      </c>
      <c r="N299" s="5">
        <v>71.022580645161284</v>
      </c>
      <c r="O299" s="5">
        <v>74.445161290322588</v>
      </c>
      <c r="P299" s="5">
        <v>77.193548387096769</v>
      </c>
      <c r="Q299" s="5">
        <v>79.177419354838705</v>
      </c>
      <c r="R299" s="5">
        <v>80.445161290322588</v>
      </c>
      <c r="S299" s="5">
        <v>80.861290322580643</v>
      </c>
      <c r="T299" s="5">
        <v>80.348387096774204</v>
      </c>
      <c r="U299" s="5">
        <v>79.2</v>
      </c>
      <c r="V299" s="5">
        <v>76.122580645161293</v>
      </c>
      <c r="W299" s="5">
        <v>72.758064516129039</v>
      </c>
      <c r="X299" s="5">
        <v>70.00322580645161</v>
      </c>
      <c r="Y299" s="5">
        <v>68.112903225806448</v>
      </c>
      <c r="Z299" s="5">
        <v>65.91612903225807</v>
      </c>
      <c r="AA299" s="5">
        <v>63.903225806451616</v>
      </c>
      <c r="AB299" s="5">
        <v>62.325806451612898</v>
      </c>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row>
    <row r="300" spans="1:148">
      <c r="A300" s="2" t="s">
        <v>151</v>
      </c>
      <c r="B300" s="2" t="s">
        <v>83</v>
      </c>
      <c r="C300" s="2" t="s">
        <v>371</v>
      </c>
      <c r="D300" s="2" t="str">
        <f t="shared" si="4"/>
        <v>Arizona - Tuscon-Nov</v>
      </c>
      <c r="E300" s="5">
        <v>51.233333333333334</v>
      </c>
      <c r="F300" s="5">
        <v>50.24</v>
      </c>
      <c r="G300" s="5">
        <v>49.526666666666664</v>
      </c>
      <c r="H300" s="5">
        <v>48.81333333333334</v>
      </c>
      <c r="I300" s="5">
        <v>48.06333333333334</v>
      </c>
      <c r="J300" s="5">
        <v>48.81666666666667</v>
      </c>
      <c r="K300" s="5">
        <v>49.556666666666665</v>
      </c>
      <c r="L300" s="5">
        <v>50.35</v>
      </c>
      <c r="M300" s="5">
        <v>55.413333333333334</v>
      </c>
      <c r="N300" s="5">
        <v>60.51</v>
      </c>
      <c r="O300" s="5">
        <v>65.583333333333329</v>
      </c>
      <c r="P300" s="5">
        <v>67.8</v>
      </c>
      <c r="Q300" s="5">
        <v>70.006666666666661</v>
      </c>
      <c r="R300" s="5">
        <v>72.239999999999995</v>
      </c>
      <c r="S300" s="5">
        <v>71.726666666666674</v>
      </c>
      <c r="T300" s="5">
        <v>71.286666666666662</v>
      </c>
      <c r="U300" s="5">
        <v>70.793333333333337</v>
      </c>
      <c r="V300" s="5">
        <v>67.203333333333333</v>
      </c>
      <c r="W300" s="5">
        <v>63.536666666666662</v>
      </c>
      <c r="X300" s="5">
        <v>59.93666666666666</v>
      </c>
      <c r="Y300" s="5">
        <v>57.616666666666667</v>
      </c>
      <c r="Z300" s="5">
        <v>55.326666666666668</v>
      </c>
      <c r="AA300" s="5">
        <v>53.07</v>
      </c>
      <c r="AB300" s="5">
        <v>52.073333333333338</v>
      </c>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row>
    <row r="301" spans="1:148">
      <c r="A301" s="2" t="s">
        <v>151</v>
      </c>
      <c r="B301" s="2" t="s">
        <v>84</v>
      </c>
      <c r="C301" s="2" t="s">
        <v>372</v>
      </c>
      <c r="D301" s="2" t="str">
        <f t="shared" si="4"/>
        <v>Arizona - Tuscon-Dec</v>
      </c>
      <c r="E301" s="5">
        <v>45.774193548387096</v>
      </c>
      <c r="F301" s="5">
        <v>44.91612903225807</v>
      </c>
      <c r="G301" s="5">
        <v>44.180645161290322</v>
      </c>
      <c r="H301" s="5">
        <v>43.42258064516129</v>
      </c>
      <c r="I301" s="5">
        <v>42.664516129032258</v>
      </c>
      <c r="J301" s="5">
        <v>42.761290322580642</v>
      </c>
      <c r="K301" s="5">
        <v>42.9</v>
      </c>
      <c r="L301" s="5">
        <v>43.019354838709674</v>
      </c>
      <c r="M301" s="5">
        <v>47.964516129032262</v>
      </c>
      <c r="N301" s="5">
        <v>52.9</v>
      </c>
      <c r="O301" s="5">
        <v>57.864516129032253</v>
      </c>
      <c r="P301" s="5">
        <v>59.993548387096773</v>
      </c>
      <c r="Q301" s="5">
        <v>62.135483870967747</v>
      </c>
      <c r="R301" s="5">
        <v>64.283870967741933</v>
      </c>
      <c r="S301" s="5">
        <v>63.716129032258067</v>
      </c>
      <c r="T301" s="5">
        <v>63.219354838709677</v>
      </c>
      <c r="U301" s="5">
        <v>62.654838709677421</v>
      </c>
      <c r="V301" s="5">
        <v>58.848387096774189</v>
      </c>
      <c r="W301" s="5">
        <v>55.022580645161291</v>
      </c>
      <c r="X301" s="5">
        <v>51.225806451612904</v>
      </c>
      <c r="Y301" s="5">
        <v>49.8</v>
      </c>
      <c r="Z301" s="5">
        <v>48.338709677419352</v>
      </c>
      <c r="AA301" s="5">
        <v>46.909677419354843</v>
      </c>
      <c r="AB301" s="5">
        <v>45.99677419354839</v>
      </c>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row>
    <row r="302" spans="1:148">
      <c r="A302" s="2" t="s">
        <v>152</v>
      </c>
      <c r="B302" s="2" t="s">
        <v>73</v>
      </c>
      <c r="C302" s="2" t="s">
        <v>361</v>
      </c>
      <c r="D302" s="2" t="str">
        <f t="shared" si="4"/>
        <v>Arkansas - Fort Smith-Jan</v>
      </c>
      <c r="E302" s="5">
        <v>33.78709677419355</v>
      </c>
      <c r="F302" s="5">
        <v>33.274193548387096</v>
      </c>
      <c r="G302" s="5">
        <v>32.700000000000003</v>
      </c>
      <c r="H302" s="5">
        <v>32.112903225806448</v>
      </c>
      <c r="I302" s="5">
        <v>31.506451612903227</v>
      </c>
      <c r="J302" s="5">
        <v>30.903225806451612</v>
      </c>
      <c r="K302" s="5">
        <v>32.229032258064514</v>
      </c>
      <c r="L302" s="5">
        <v>33.58387096774193</v>
      </c>
      <c r="M302" s="5">
        <v>34.887096774193552</v>
      </c>
      <c r="N302" s="5">
        <v>38.103225806451611</v>
      </c>
      <c r="O302" s="5">
        <v>41.319354838709678</v>
      </c>
      <c r="P302" s="5">
        <v>44.545161290322582</v>
      </c>
      <c r="Q302" s="5">
        <v>45.674193548387102</v>
      </c>
      <c r="R302" s="5">
        <v>46.845161290322579</v>
      </c>
      <c r="S302" s="5">
        <v>47.977419354838709</v>
      </c>
      <c r="T302" s="5">
        <v>46.009677419354837</v>
      </c>
      <c r="U302" s="5">
        <v>44.038709677419355</v>
      </c>
      <c r="V302" s="5">
        <v>42.061290322580646</v>
      </c>
      <c r="W302" s="5">
        <v>40.283870967741933</v>
      </c>
      <c r="X302" s="5">
        <v>38.551612903225802</v>
      </c>
      <c r="Y302" s="5">
        <v>36.829032258064515</v>
      </c>
      <c r="Z302" s="5">
        <v>36.012903225806454</v>
      </c>
      <c r="AA302" s="5">
        <v>35.196774193548386</v>
      </c>
      <c r="AB302" s="5">
        <v>34.377419354838715</v>
      </c>
    </row>
    <row r="303" spans="1:148">
      <c r="A303" s="2" t="s">
        <v>152</v>
      </c>
      <c r="B303" s="2" t="s">
        <v>74</v>
      </c>
      <c r="C303" s="2" t="s">
        <v>362</v>
      </c>
      <c r="D303" s="2" t="str">
        <f t="shared" si="4"/>
        <v>Arkansas - Fort Smith-Feb</v>
      </c>
      <c r="E303" s="5">
        <v>37.928571428571431</v>
      </c>
      <c r="F303" s="5">
        <v>37.5</v>
      </c>
      <c r="G303" s="5">
        <v>37.042857142857144</v>
      </c>
      <c r="H303" s="5">
        <v>36.38214285714286</v>
      </c>
      <c r="I303" s="5">
        <v>35.710714285714282</v>
      </c>
      <c r="J303" s="5">
        <v>35.00714285714286</v>
      </c>
      <c r="K303" s="5">
        <v>36.25714285714286</v>
      </c>
      <c r="L303" s="5">
        <v>37.528571428571425</v>
      </c>
      <c r="M303" s="5">
        <v>38.796428571428571</v>
      </c>
      <c r="N303" s="5">
        <v>42.164285714285711</v>
      </c>
      <c r="O303" s="5">
        <v>45.524999999999999</v>
      </c>
      <c r="P303" s="5">
        <v>48.896428571428565</v>
      </c>
      <c r="Q303" s="5">
        <v>50.38928571428572</v>
      </c>
      <c r="R303" s="5">
        <v>51.86071428571428</v>
      </c>
      <c r="S303" s="5">
        <v>53.346428571428575</v>
      </c>
      <c r="T303" s="5">
        <v>51.725000000000001</v>
      </c>
      <c r="U303" s="5">
        <v>50.121428571428574</v>
      </c>
      <c r="V303" s="5">
        <v>48.51428571428572</v>
      </c>
      <c r="W303" s="5">
        <v>46.13214285714286</v>
      </c>
      <c r="X303" s="5">
        <v>43.728571428571435</v>
      </c>
      <c r="Y303" s="5">
        <v>41.353571428571435</v>
      </c>
      <c r="Z303" s="5">
        <v>40.332142857142856</v>
      </c>
      <c r="AA303" s="5">
        <v>39.296428571428571</v>
      </c>
      <c r="AB303" s="5">
        <v>38.267857142857146</v>
      </c>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row>
    <row r="304" spans="1:148">
      <c r="A304" s="2" t="s">
        <v>152</v>
      </c>
      <c r="B304" s="2" t="s">
        <v>75</v>
      </c>
      <c r="C304" s="2" t="s">
        <v>363</v>
      </c>
      <c r="D304" s="2" t="str">
        <f t="shared" si="4"/>
        <v>Arkansas - Fort Smith-Mar</v>
      </c>
      <c r="E304" s="5">
        <v>45.896774193548389</v>
      </c>
      <c r="F304" s="5">
        <v>45.251612903225805</v>
      </c>
      <c r="G304" s="5">
        <v>44.593548387096774</v>
      </c>
      <c r="H304" s="5">
        <v>43.941935483870971</v>
      </c>
      <c r="I304" s="5">
        <v>43.358064516129026</v>
      </c>
      <c r="J304" s="5">
        <v>42.70645161290323</v>
      </c>
      <c r="K304" s="5">
        <v>44.78709677419355</v>
      </c>
      <c r="L304" s="5">
        <v>46.91612903225807</v>
      </c>
      <c r="M304" s="5">
        <v>49.08064516129032</v>
      </c>
      <c r="N304" s="5">
        <v>52.025806451612901</v>
      </c>
      <c r="O304" s="5">
        <v>54.945161290322581</v>
      </c>
      <c r="P304" s="5">
        <v>57.912903225806453</v>
      </c>
      <c r="Q304" s="5">
        <v>59.106451612903221</v>
      </c>
      <c r="R304" s="5">
        <v>60.296774193548387</v>
      </c>
      <c r="S304" s="5">
        <v>61.483870967741936</v>
      </c>
      <c r="T304" s="5">
        <v>60.467741935483872</v>
      </c>
      <c r="U304" s="5">
        <v>59.467741935483872</v>
      </c>
      <c r="V304" s="5">
        <v>58.448387096774198</v>
      </c>
      <c r="W304" s="5">
        <v>55.890322580645162</v>
      </c>
      <c r="X304" s="5">
        <v>53.351612903225806</v>
      </c>
      <c r="Y304" s="5">
        <v>50.819354838709678</v>
      </c>
      <c r="Z304" s="5">
        <v>49.554838709677419</v>
      </c>
      <c r="AA304" s="5">
        <v>48.270967741935486</v>
      </c>
      <c r="AB304" s="5">
        <v>47.016129032258064</v>
      </c>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row>
    <row r="305" spans="1:148">
      <c r="A305" s="2" t="s">
        <v>152</v>
      </c>
      <c r="B305" s="2" t="s">
        <v>76</v>
      </c>
      <c r="C305" s="2" t="s">
        <v>364</v>
      </c>
      <c r="D305" s="2" t="str">
        <f t="shared" si="4"/>
        <v>Arkansas - Fort Smith-Apr</v>
      </c>
      <c r="E305" s="5">
        <v>54.886666666666663</v>
      </c>
      <c r="F305" s="5">
        <v>54.276666666666664</v>
      </c>
      <c r="G305" s="5">
        <v>53.68666666666666</v>
      </c>
      <c r="H305" s="5">
        <v>53.05</v>
      </c>
      <c r="I305" s="5">
        <v>52.406666666666666</v>
      </c>
      <c r="J305" s="5">
        <v>51.783333333333331</v>
      </c>
      <c r="K305" s="5">
        <v>54.76</v>
      </c>
      <c r="L305" s="5">
        <v>57.776666666666664</v>
      </c>
      <c r="M305" s="5">
        <v>60.773333333333333</v>
      </c>
      <c r="N305" s="5">
        <v>63.28</v>
      </c>
      <c r="O305" s="5">
        <v>65.786666666666662</v>
      </c>
      <c r="P305" s="5">
        <v>68.286666666666662</v>
      </c>
      <c r="Q305" s="5">
        <v>69.533333333333331</v>
      </c>
      <c r="R305" s="5">
        <v>70.77</v>
      </c>
      <c r="S305" s="5">
        <v>72.043333333333337</v>
      </c>
      <c r="T305" s="5">
        <v>71.34</v>
      </c>
      <c r="U305" s="5">
        <v>70.680000000000007</v>
      </c>
      <c r="V305" s="5">
        <v>69.986666666666665</v>
      </c>
      <c r="W305" s="5">
        <v>66.63</v>
      </c>
      <c r="X305" s="5">
        <v>63.303333333333327</v>
      </c>
      <c r="Y305" s="5">
        <v>60.06</v>
      </c>
      <c r="Z305" s="5">
        <v>58.573333333333338</v>
      </c>
      <c r="AA305" s="5">
        <v>57.156666666666666</v>
      </c>
      <c r="AB305" s="5">
        <v>55.68</v>
      </c>
    </row>
    <row r="306" spans="1:148">
      <c r="A306" s="2" t="s">
        <v>152</v>
      </c>
      <c r="B306" s="2" t="s">
        <v>77</v>
      </c>
      <c r="C306" s="2" t="s">
        <v>365</v>
      </c>
      <c r="D306" s="2" t="str">
        <f t="shared" si="4"/>
        <v>Arkansas - Fort Smith-May</v>
      </c>
      <c r="E306" s="5">
        <v>63.180645161290322</v>
      </c>
      <c r="F306" s="5">
        <v>62.448387096774198</v>
      </c>
      <c r="G306" s="5">
        <v>61.612903225806448</v>
      </c>
      <c r="H306" s="5">
        <v>61.409677419354843</v>
      </c>
      <c r="I306" s="5">
        <v>61.264516129032259</v>
      </c>
      <c r="J306" s="5">
        <v>61.051612903225802</v>
      </c>
      <c r="K306" s="5">
        <v>64.345161290322579</v>
      </c>
      <c r="L306" s="5">
        <v>67.674193548387095</v>
      </c>
      <c r="M306" s="5">
        <v>70.983870967741936</v>
      </c>
      <c r="N306" s="5">
        <v>73.3</v>
      </c>
      <c r="O306" s="5">
        <v>75.645161290322577</v>
      </c>
      <c r="P306" s="5">
        <v>77.977419354838716</v>
      </c>
      <c r="Q306" s="5">
        <v>78.851612903225814</v>
      </c>
      <c r="R306" s="5">
        <v>79.690322580645159</v>
      </c>
      <c r="S306" s="5">
        <v>80.57741935483871</v>
      </c>
      <c r="T306" s="5">
        <v>79.783870967741947</v>
      </c>
      <c r="U306" s="5">
        <v>79.041935483870972</v>
      </c>
      <c r="V306" s="5">
        <v>78.248387096774181</v>
      </c>
      <c r="W306" s="5">
        <v>75.022580645161284</v>
      </c>
      <c r="X306" s="5">
        <v>71.848387096774204</v>
      </c>
      <c r="Y306" s="5">
        <v>68.664516129032251</v>
      </c>
      <c r="Z306" s="5">
        <v>67.183870967741925</v>
      </c>
      <c r="AA306" s="5">
        <v>65.716129032258067</v>
      </c>
      <c r="AB306" s="5">
        <v>64.251612903225805</v>
      </c>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row>
    <row r="307" spans="1:148">
      <c r="A307" s="2" t="s">
        <v>152</v>
      </c>
      <c r="B307" s="2" t="s">
        <v>78</v>
      </c>
      <c r="C307" s="2" t="s">
        <v>366</v>
      </c>
      <c r="D307" s="2" t="str">
        <f t="shared" si="4"/>
        <v>Arkansas - Fort Smith-Jun</v>
      </c>
      <c r="E307" s="5">
        <v>70.053333333333327</v>
      </c>
      <c r="F307" s="5">
        <v>69.213333333333338</v>
      </c>
      <c r="G307" s="5">
        <v>68.323333333333323</v>
      </c>
      <c r="H307" s="5">
        <v>68.053333333333327</v>
      </c>
      <c r="I307" s="5">
        <v>67.790000000000006</v>
      </c>
      <c r="J307" s="5">
        <v>67.510000000000005</v>
      </c>
      <c r="K307" s="5">
        <v>70.033333333333331</v>
      </c>
      <c r="L307" s="5">
        <v>72.536666666666662</v>
      </c>
      <c r="M307" s="5">
        <v>75.106666666666655</v>
      </c>
      <c r="N307" s="5">
        <v>77.283333333333331</v>
      </c>
      <c r="O307" s="5">
        <v>79.42</v>
      </c>
      <c r="P307" s="5">
        <v>81.583333333333329</v>
      </c>
      <c r="Q307" s="5">
        <v>82.576666666666668</v>
      </c>
      <c r="R307" s="5">
        <v>83.556666666666658</v>
      </c>
      <c r="S307" s="5">
        <v>84.533333333333331</v>
      </c>
      <c r="T307" s="5">
        <v>83.536666666666662</v>
      </c>
      <c r="U307" s="5">
        <v>82.6</v>
      </c>
      <c r="V307" s="5">
        <v>81.623333333333321</v>
      </c>
      <c r="W307" s="5">
        <v>79.209999999999994</v>
      </c>
      <c r="X307" s="5">
        <v>76.793333333333337</v>
      </c>
      <c r="Y307" s="5">
        <v>74.413333333333341</v>
      </c>
      <c r="Z307" s="5">
        <v>73.323333333333323</v>
      </c>
      <c r="AA307" s="5">
        <v>72.346666666666664</v>
      </c>
      <c r="AB307" s="5">
        <v>71.276666666666671</v>
      </c>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row>
    <row r="308" spans="1:148">
      <c r="A308" s="2" t="s">
        <v>152</v>
      </c>
      <c r="B308" s="2" t="s">
        <v>79</v>
      </c>
      <c r="C308" s="2" t="s">
        <v>367</v>
      </c>
      <c r="D308" s="2" t="str">
        <f t="shared" si="4"/>
        <v>Arkansas - Fort Smith-Jul</v>
      </c>
      <c r="E308" s="5">
        <v>77.622580645161293</v>
      </c>
      <c r="F308" s="5">
        <v>76.474193548387092</v>
      </c>
      <c r="G308" s="5">
        <v>73.41935483870968</v>
      </c>
      <c r="H308" s="5">
        <v>72.767741935483883</v>
      </c>
      <c r="I308" s="5">
        <v>71.877419354838707</v>
      </c>
      <c r="J308" s="5">
        <v>72.103225806451604</v>
      </c>
      <c r="K308" s="5">
        <v>74.467741935483872</v>
      </c>
      <c r="L308" s="5">
        <v>78.129032258064512</v>
      </c>
      <c r="M308" s="5">
        <v>81.41935483870968</v>
      </c>
      <c r="N308" s="5">
        <v>84.051612903225802</v>
      </c>
      <c r="O308" s="5">
        <v>86.190322580645159</v>
      </c>
      <c r="P308" s="5">
        <v>88.687096774193549</v>
      </c>
      <c r="Q308" s="5">
        <v>90.7</v>
      </c>
      <c r="R308" s="5">
        <v>91.638709677419357</v>
      </c>
      <c r="S308" s="5">
        <v>92.212903225806443</v>
      </c>
      <c r="T308" s="5">
        <v>91.593548387096774</v>
      </c>
      <c r="U308" s="5">
        <v>90.554838709677412</v>
      </c>
      <c r="V308" s="5">
        <v>89.509677419354844</v>
      </c>
      <c r="W308" s="5">
        <v>86.958064516129028</v>
      </c>
      <c r="X308" s="5">
        <v>83.370967741935488</v>
      </c>
      <c r="Y308" s="5">
        <v>80.545161290322582</v>
      </c>
      <c r="Z308" s="5">
        <v>79.241935483870961</v>
      </c>
      <c r="AA308" s="5">
        <v>78.08387096774193</v>
      </c>
      <c r="AB308" s="5">
        <v>76.958064516129028</v>
      </c>
    </row>
    <row r="309" spans="1:148">
      <c r="A309" s="2" t="s">
        <v>152</v>
      </c>
      <c r="B309" s="2" t="s">
        <v>80</v>
      </c>
      <c r="C309" s="2" t="s">
        <v>368</v>
      </c>
      <c r="D309" s="2" t="str">
        <f t="shared" si="4"/>
        <v>Arkansas - Fort Smith-Aug</v>
      </c>
      <c r="E309" s="5">
        <v>69.251612903225819</v>
      </c>
      <c r="F309" s="5">
        <v>68.274193548387103</v>
      </c>
      <c r="G309" s="5">
        <v>69.49677419354839</v>
      </c>
      <c r="H309" s="5">
        <v>68.893548387096772</v>
      </c>
      <c r="I309" s="5">
        <v>68.338709677419359</v>
      </c>
      <c r="J309" s="5">
        <v>67.745161290322571</v>
      </c>
      <c r="K309" s="5">
        <v>71.91935483870968</v>
      </c>
      <c r="L309" s="5">
        <v>76.129032258064512</v>
      </c>
      <c r="M309" s="5">
        <v>80.345161290322579</v>
      </c>
      <c r="N309" s="5">
        <v>83.645161290322577</v>
      </c>
      <c r="O309" s="5">
        <v>86.974193548387092</v>
      </c>
      <c r="P309" s="5">
        <v>90.277419354838713</v>
      </c>
      <c r="Q309" s="5">
        <v>90.954838709677418</v>
      </c>
      <c r="R309" s="5">
        <v>91.58387096774193</v>
      </c>
      <c r="S309" s="5">
        <v>92.261290322580649</v>
      </c>
      <c r="T309" s="5">
        <v>90.874193548387098</v>
      </c>
      <c r="U309" s="5">
        <v>89.490322580645156</v>
      </c>
      <c r="V309" s="5">
        <v>88.096774193548384</v>
      </c>
      <c r="W309" s="5">
        <v>84.487096774193546</v>
      </c>
      <c r="X309" s="5">
        <v>80.883870967741942</v>
      </c>
      <c r="Y309" s="5">
        <v>77.303225806451621</v>
      </c>
      <c r="Z309" s="5">
        <v>75.703225806451613</v>
      </c>
      <c r="AA309" s="5">
        <v>74.070967741935476</v>
      </c>
      <c r="AB309" s="5">
        <v>72.458064516129028</v>
      </c>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row>
    <row r="310" spans="1:148">
      <c r="A310" s="2" t="s">
        <v>152</v>
      </c>
      <c r="B310" s="2" t="s">
        <v>81</v>
      </c>
      <c r="C310" s="2" t="s">
        <v>369</v>
      </c>
      <c r="D310" s="2" t="str">
        <f t="shared" si="4"/>
        <v>Arkansas - Fort Smith-Sep</v>
      </c>
      <c r="E310" s="5">
        <v>67.443333333333328</v>
      </c>
      <c r="F310" s="5">
        <v>66.656666666666666</v>
      </c>
      <c r="G310" s="5">
        <v>65.836666666666659</v>
      </c>
      <c r="H310" s="5">
        <v>65.543333333333337</v>
      </c>
      <c r="I310" s="5">
        <v>65.266666666666666</v>
      </c>
      <c r="J310" s="5">
        <v>64.97</v>
      </c>
      <c r="K310" s="5">
        <v>67.916666666666671</v>
      </c>
      <c r="L310" s="5">
        <v>70.84</v>
      </c>
      <c r="M310" s="5">
        <v>73.786666666666662</v>
      </c>
      <c r="N310" s="5">
        <v>76.61666666666666</v>
      </c>
      <c r="O310" s="5">
        <v>79.36666666666666</v>
      </c>
      <c r="P310" s="5">
        <v>82.203333333333333</v>
      </c>
      <c r="Q310" s="5">
        <v>82.81</v>
      </c>
      <c r="R310" s="5">
        <v>83.473333333333329</v>
      </c>
      <c r="S310" s="5">
        <v>84.086666666666659</v>
      </c>
      <c r="T310" s="5">
        <v>82.68</v>
      </c>
      <c r="U310" s="5">
        <v>81.23</v>
      </c>
      <c r="V310" s="5">
        <v>79.816666666666663</v>
      </c>
      <c r="W310" s="5">
        <v>76.86333333333333</v>
      </c>
      <c r="X310" s="5">
        <v>73.956666666666663</v>
      </c>
      <c r="Y310" s="5">
        <v>71.083333333333329</v>
      </c>
      <c r="Z310" s="5">
        <v>70.043333333333337</v>
      </c>
      <c r="AA310" s="5">
        <v>69.043333333333337</v>
      </c>
      <c r="AB310" s="5">
        <v>68.016666666666666</v>
      </c>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row>
    <row r="311" spans="1:148">
      <c r="A311" s="2" t="s">
        <v>152</v>
      </c>
      <c r="B311" s="2" t="s">
        <v>82</v>
      </c>
      <c r="C311" s="2" t="s">
        <v>370</v>
      </c>
      <c r="D311" s="2" t="str">
        <f t="shared" si="4"/>
        <v>Arkansas - Fort Smith-Oct</v>
      </c>
      <c r="E311" s="5">
        <v>55.177419354838712</v>
      </c>
      <c r="F311" s="5">
        <v>54.609677419354838</v>
      </c>
      <c r="G311" s="5">
        <v>53.970967741935482</v>
      </c>
      <c r="H311" s="5">
        <v>53.63225806451613</v>
      </c>
      <c r="I311" s="5">
        <v>53.29354838709677</v>
      </c>
      <c r="J311" s="5">
        <v>52.951612903225808</v>
      </c>
      <c r="K311" s="5">
        <v>54.887096774193552</v>
      </c>
      <c r="L311" s="5">
        <v>56.880645161290325</v>
      </c>
      <c r="M311" s="5">
        <v>58.851612903225806</v>
      </c>
      <c r="N311" s="5">
        <v>62.229032258064514</v>
      </c>
      <c r="O311" s="5">
        <v>65.57741935483871</v>
      </c>
      <c r="P311" s="5">
        <v>68.964516129032262</v>
      </c>
      <c r="Q311" s="5">
        <v>70.167741935483861</v>
      </c>
      <c r="R311" s="5">
        <v>71.370967741935488</v>
      </c>
      <c r="S311" s="5">
        <v>72.567741935483866</v>
      </c>
      <c r="T311" s="5">
        <v>70.361290322580643</v>
      </c>
      <c r="U311" s="5">
        <v>68.138709677419357</v>
      </c>
      <c r="V311" s="5">
        <v>65.92903225806451</v>
      </c>
      <c r="W311" s="5">
        <v>63.664516129032258</v>
      </c>
      <c r="X311" s="5">
        <v>61.41935483870968</v>
      </c>
      <c r="Y311" s="5">
        <v>59.196774193548386</v>
      </c>
      <c r="Z311" s="5">
        <v>58</v>
      </c>
      <c r="AA311" s="5">
        <v>56.803225806451614</v>
      </c>
      <c r="AB311" s="5">
        <v>55.645161290322584</v>
      </c>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row>
    <row r="312" spans="1:148">
      <c r="A312" s="2" t="s">
        <v>152</v>
      </c>
      <c r="B312" s="2" t="s">
        <v>83</v>
      </c>
      <c r="C312" s="2" t="s">
        <v>371</v>
      </c>
      <c r="D312" s="2" t="str">
        <f t="shared" si="4"/>
        <v>Arkansas - Fort Smith-Nov</v>
      </c>
      <c r="E312" s="5">
        <v>44.853333333333332</v>
      </c>
      <c r="F312" s="5">
        <v>44.173333333333332</v>
      </c>
      <c r="G312" s="5">
        <v>43.44</v>
      </c>
      <c r="H312" s="5">
        <v>42.963333333333338</v>
      </c>
      <c r="I312" s="5">
        <v>42.533333333333331</v>
      </c>
      <c r="J312" s="5">
        <v>42.07</v>
      </c>
      <c r="K312" s="5">
        <v>43.973333333333336</v>
      </c>
      <c r="L312" s="5">
        <v>45.86</v>
      </c>
      <c r="M312" s="5">
        <v>47.733333333333334</v>
      </c>
      <c r="N312" s="5">
        <v>51.06666666666667</v>
      </c>
      <c r="O312" s="5">
        <v>54.383333333333333</v>
      </c>
      <c r="P312" s="5">
        <v>57.72</v>
      </c>
      <c r="Q312" s="5">
        <v>58.73</v>
      </c>
      <c r="R312" s="5">
        <v>59.68666666666666</v>
      </c>
      <c r="S312" s="5">
        <v>60.71</v>
      </c>
      <c r="T312" s="5">
        <v>58.09</v>
      </c>
      <c r="U312" s="5">
        <v>55.476666666666667</v>
      </c>
      <c r="V312" s="5">
        <v>52.866666666666667</v>
      </c>
      <c r="W312" s="5">
        <v>50.976666666666667</v>
      </c>
      <c r="X312" s="5">
        <v>49.11</v>
      </c>
      <c r="Y312" s="5">
        <v>47.24666666666667</v>
      </c>
      <c r="Z312" s="5">
        <v>46.413333333333334</v>
      </c>
      <c r="AA312" s="5">
        <v>45.61</v>
      </c>
      <c r="AB312" s="5">
        <v>44.786666666666662</v>
      </c>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row>
    <row r="313" spans="1:148">
      <c r="A313" s="2" t="s">
        <v>152</v>
      </c>
      <c r="B313" s="2" t="s">
        <v>84</v>
      </c>
      <c r="C313" s="2" t="s">
        <v>372</v>
      </c>
      <c r="D313" s="2" t="str">
        <f t="shared" si="4"/>
        <v>Arkansas - Fort Smith-Dec</v>
      </c>
      <c r="E313" s="5">
        <v>35.487096774193546</v>
      </c>
      <c r="F313" s="5">
        <v>35.258064516129032</v>
      </c>
      <c r="G313" s="5">
        <v>35.08387096774193</v>
      </c>
      <c r="H313" s="5">
        <v>34.609677419354838</v>
      </c>
      <c r="I313" s="5">
        <v>34.274193548387096</v>
      </c>
      <c r="J313" s="5">
        <v>34.303225806451614</v>
      </c>
      <c r="K313" s="5">
        <v>33.938709677419354</v>
      </c>
      <c r="L313" s="5">
        <v>34.651612903225811</v>
      </c>
      <c r="M313" s="5">
        <v>37.096774193548384</v>
      </c>
      <c r="N313" s="5">
        <v>40.258064516129032</v>
      </c>
      <c r="O313" s="5">
        <v>43.29032258064516</v>
      </c>
      <c r="P313" s="5">
        <v>46.138709677419357</v>
      </c>
      <c r="Q313" s="5">
        <v>49.061290322580646</v>
      </c>
      <c r="R313" s="5">
        <v>50.677419354838712</v>
      </c>
      <c r="S313" s="5">
        <v>51.029032258064518</v>
      </c>
      <c r="T313" s="5">
        <v>50.425806451612907</v>
      </c>
      <c r="U313" s="5">
        <v>46.603225806451611</v>
      </c>
      <c r="V313" s="5">
        <v>41.99677419354839</v>
      </c>
      <c r="W313" s="5">
        <v>39.738709677419358</v>
      </c>
      <c r="X313" s="5">
        <v>38.312903225806451</v>
      </c>
      <c r="Y313" s="5">
        <v>38.164516129032258</v>
      </c>
      <c r="Z313" s="5">
        <v>36.799999999999997</v>
      </c>
      <c r="AA313" s="5">
        <v>36.690322580645166</v>
      </c>
      <c r="AB313" s="5">
        <v>36.664516129032258</v>
      </c>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row>
    <row r="314" spans="1:148">
      <c r="A314" s="2" t="s">
        <v>153</v>
      </c>
      <c r="B314" s="2" t="s">
        <v>73</v>
      </c>
      <c r="C314" s="2" t="s">
        <v>361</v>
      </c>
      <c r="D314" s="2" t="str">
        <f t="shared" si="4"/>
        <v>Arkansas - Little Rock-Jan</v>
      </c>
      <c r="E314" s="5">
        <v>34.593548387096774</v>
      </c>
      <c r="F314" s="5">
        <v>34.051612903225802</v>
      </c>
      <c r="G314" s="5">
        <v>33.57741935483871</v>
      </c>
      <c r="H314" s="5">
        <v>32.848387096774189</v>
      </c>
      <c r="I314" s="5">
        <v>32.190322580645159</v>
      </c>
      <c r="J314" s="5">
        <v>31.77741935483871</v>
      </c>
      <c r="K314" s="5">
        <v>30.958064516129035</v>
      </c>
      <c r="L314" s="5">
        <v>31.567741935483873</v>
      </c>
      <c r="M314" s="5">
        <v>33.487096774193546</v>
      </c>
      <c r="N314" s="5">
        <v>35.861290322580643</v>
      </c>
      <c r="O314" s="5">
        <v>38.096774193548384</v>
      </c>
      <c r="P314" s="5">
        <v>39.970967741935482</v>
      </c>
      <c r="Q314" s="5">
        <v>41.806451612903224</v>
      </c>
      <c r="R314" s="5">
        <v>43.393548387096779</v>
      </c>
      <c r="S314" s="5">
        <v>44.187096774193549</v>
      </c>
      <c r="T314" s="5">
        <v>44.106451612903221</v>
      </c>
      <c r="U314" s="5">
        <v>42.390322580645162</v>
      </c>
      <c r="V314" s="5">
        <v>39.825806451612898</v>
      </c>
      <c r="W314" s="5">
        <v>38.248387096774195</v>
      </c>
      <c r="X314" s="5">
        <v>37.816129032258061</v>
      </c>
      <c r="Y314" s="5">
        <v>36.774193548387096</v>
      </c>
      <c r="Z314" s="5">
        <v>36.216129032258067</v>
      </c>
      <c r="AA314" s="5">
        <v>35.338709677419352</v>
      </c>
      <c r="AB314" s="5">
        <v>34.62903225806452</v>
      </c>
    </row>
    <row r="315" spans="1:148">
      <c r="A315" s="2" t="s">
        <v>153</v>
      </c>
      <c r="B315" s="2" t="s">
        <v>74</v>
      </c>
      <c r="C315" s="2" t="s">
        <v>362</v>
      </c>
      <c r="D315" s="2" t="str">
        <f t="shared" si="4"/>
        <v>Arkansas - Little Rock-Feb</v>
      </c>
      <c r="E315" s="5">
        <v>38.557142857142857</v>
      </c>
      <c r="F315" s="5">
        <v>38.121428571428574</v>
      </c>
      <c r="G315" s="5">
        <v>37.68571428571429</v>
      </c>
      <c r="H315" s="5">
        <v>37.31428571428571</v>
      </c>
      <c r="I315" s="5">
        <v>36.978571428571435</v>
      </c>
      <c r="J315" s="5">
        <v>36.6</v>
      </c>
      <c r="K315" s="5">
        <v>38.035714285714285</v>
      </c>
      <c r="L315" s="5">
        <v>39.407142857142858</v>
      </c>
      <c r="M315" s="5">
        <v>40.789285714285711</v>
      </c>
      <c r="N315" s="5">
        <v>42.875</v>
      </c>
      <c r="O315" s="5">
        <v>44.953571428571429</v>
      </c>
      <c r="P315" s="5">
        <v>47.035714285714285</v>
      </c>
      <c r="Q315" s="5">
        <v>48.2</v>
      </c>
      <c r="R315" s="5">
        <v>49.410714285714285</v>
      </c>
      <c r="S315" s="5">
        <v>50.582142857142856</v>
      </c>
      <c r="T315" s="5">
        <v>49.210714285714289</v>
      </c>
      <c r="U315" s="5">
        <v>47.88928571428572</v>
      </c>
      <c r="V315" s="5">
        <v>46.521428571428565</v>
      </c>
      <c r="W315" s="5">
        <v>45.00714285714286</v>
      </c>
      <c r="X315" s="5">
        <v>43.553571428571431</v>
      </c>
      <c r="Y315" s="5">
        <v>42.085714285714289</v>
      </c>
      <c r="Z315" s="5">
        <v>41.128571428571426</v>
      </c>
      <c r="AA315" s="5">
        <v>40.15</v>
      </c>
      <c r="AB315" s="5">
        <v>39.203571428571429</v>
      </c>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row>
    <row r="316" spans="1:148">
      <c r="A316" s="2" t="s">
        <v>153</v>
      </c>
      <c r="B316" s="2" t="s">
        <v>75</v>
      </c>
      <c r="C316" s="2" t="s">
        <v>363</v>
      </c>
      <c r="D316" s="2" t="str">
        <f t="shared" si="4"/>
        <v>Arkansas - Little Rock-Mar</v>
      </c>
      <c r="E316" s="5">
        <v>46.70967741935484</v>
      </c>
      <c r="F316" s="5">
        <v>46.567741935483866</v>
      </c>
      <c r="G316" s="5">
        <v>46.21290322580645</v>
      </c>
      <c r="H316" s="5">
        <v>45.851612903225806</v>
      </c>
      <c r="I316" s="5">
        <v>44.954838709677418</v>
      </c>
      <c r="J316" s="5">
        <v>44.5</v>
      </c>
      <c r="K316" s="5">
        <v>45.090322580645157</v>
      </c>
      <c r="L316" s="5">
        <v>48.383870967741942</v>
      </c>
      <c r="M316" s="5">
        <v>51.525806451612901</v>
      </c>
      <c r="N316" s="5">
        <v>54.554838709677419</v>
      </c>
      <c r="O316" s="5">
        <v>57.029032258064518</v>
      </c>
      <c r="P316" s="5">
        <v>59.670967741935485</v>
      </c>
      <c r="Q316" s="5">
        <v>61.332258064516125</v>
      </c>
      <c r="R316" s="5">
        <v>62.067741935483866</v>
      </c>
      <c r="S316" s="5">
        <v>62.783870967741933</v>
      </c>
      <c r="T316" s="5">
        <v>62.429032258064517</v>
      </c>
      <c r="U316" s="5">
        <v>61.241935483870968</v>
      </c>
      <c r="V316" s="5">
        <v>58.219354838709677</v>
      </c>
      <c r="W316" s="5">
        <v>54.835483870967742</v>
      </c>
      <c r="X316" s="5">
        <v>53.245161290322578</v>
      </c>
      <c r="Y316" s="5">
        <v>51.970967741935482</v>
      </c>
      <c r="Z316" s="5">
        <v>50.729032258064514</v>
      </c>
      <c r="AA316" s="5">
        <v>48.974193548387099</v>
      </c>
      <c r="AB316" s="5">
        <v>47.932258064516134</v>
      </c>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row>
    <row r="317" spans="1:148">
      <c r="A317" s="2" t="s">
        <v>153</v>
      </c>
      <c r="B317" s="2" t="s">
        <v>76</v>
      </c>
      <c r="C317" s="2" t="s">
        <v>364</v>
      </c>
      <c r="D317" s="2" t="str">
        <f t="shared" si="4"/>
        <v>Arkansas - Little Rock-Apr</v>
      </c>
      <c r="E317" s="5">
        <v>56.673333333333332</v>
      </c>
      <c r="F317" s="5">
        <v>55.82</v>
      </c>
      <c r="G317" s="5">
        <v>54.93666666666666</v>
      </c>
      <c r="H317" s="5">
        <v>54.356666666666669</v>
      </c>
      <c r="I317" s="5">
        <v>53.8</v>
      </c>
      <c r="J317" s="5">
        <v>53.22</v>
      </c>
      <c r="K317" s="5">
        <v>56.293333333333329</v>
      </c>
      <c r="L317" s="5">
        <v>59.35</v>
      </c>
      <c r="M317" s="5">
        <v>62.483333333333334</v>
      </c>
      <c r="N317" s="5">
        <v>64.643333333333331</v>
      </c>
      <c r="O317" s="5">
        <v>66.83</v>
      </c>
      <c r="P317" s="5">
        <v>69</v>
      </c>
      <c r="Q317" s="5">
        <v>69.936666666666667</v>
      </c>
      <c r="R317" s="5">
        <v>70.923333333333332</v>
      </c>
      <c r="S317" s="5">
        <v>71.873333333333321</v>
      </c>
      <c r="T317" s="5">
        <v>70.650000000000006</v>
      </c>
      <c r="U317" s="5">
        <v>69.423333333333332</v>
      </c>
      <c r="V317" s="5">
        <v>68.22</v>
      </c>
      <c r="W317" s="5">
        <v>65.856666666666669</v>
      </c>
      <c r="X317" s="5">
        <v>63.49666666666667</v>
      </c>
      <c r="Y317" s="5">
        <v>61.203333333333333</v>
      </c>
      <c r="Z317" s="5">
        <v>60.056666666666665</v>
      </c>
      <c r="AA317" s="5">
        <v>58.943333333333335</v>
      </c>
      <c r="AB317" s="5">
        <v>57.836666666666666</v>
      </c>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row>
    <row r="318" spans="1:148">
      <c r="A318" s="2" t="s">
        <v>153</v>
      </c>
      <c r="B318" s="2" t="s">
        <v>77</v>
      </c>
      <c r="C318" s="2" t="s">
        <v>365</v>
      </c>
      <c r="D318" s="2" t="str">
        <f t="shared" si="4"/>
        <v>Arkansas - Little Rock-May</v>
      </c>
      <c r="E318" s="5">
        <v>62.974193548387099</v>
      </c>
      <c r="F318" s="5">
        <v>62.222580645161294</v>
      </c>
      <c r="G318" s="5">
        <v>61.670967741935485</v>
      </c>
      <c r="H318" s="5">
        <v>61.151612903225811</v>
      </c>
      <c r="I318" s="5">
        <v>60.9</v>
      </c>
      <c r="J318" s="5">
        <v>62.025806451612901</v>
      </c>
      <c r="K318" s="5">
        <v>65.532258064516128</v>
      </c>
      <c r="L318" s="5">
        <v>68.535483870967738</v>
      </c>
      <c r="M318" s="5">
        <v>71.835483870967749</v>
      </c>
      <c r="N318" s="5">
        <v>74.158064516129031</v>
      </c>
      <c r="O318" s="5">
        <v>76.093548387096774</v>
      </c>
      <c r="P318" s="5">
        <v>77.209677419354833</v>
      </c>
      <c r="Q318" s="5">
        <v>78.49677419354839</v>
      </c>
      <c r="R318" s="5">
        <v>78.945161290322588</v>
      </c>
      <c r="S318" s="5">
        <v>78.958064516129028</v>
      </c>
      <c r="T318" s="5">
        <v>78.906451612903226</v>
      </c>
      <c r="U318" s="5">
        <v>78.058064516129036</v>
      </c>
      <c r="V318" s="5">
        <v>75.941935483870964</v>
      </c>
      <c r="W318" s="5">
        <v>71.819354838709685</v>
      </c>
      <c r="X318" s="5">
        <v>68.777419354838713</v>
      </c>
      <c r="Y318" s="5">
        <v>67.183870967741925</v>
      </c>
      <c r="Z318" s="5">
        <v>65.667741935483875</v>
      </c>
      <c r="AA318" s="5">
        <v>65.022580645161298</v>
      </c>
      <c r="AB318" s="5">
        <v>64.099999999999994</v>
      </c>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row>
    <row r="319" spans="1:148">
      <c r="A319" s="2" t="s">
        <v>153</v>
      </c>
      <c r="B319" s="2" t="s">
        <v>78</v>
      </c>
      <c r="C319" s="2" t="s">
        <v>366</v>
      </c>
      <c r="D319" s="2" t="str">
        <f t="shared" si="4"/>
        <v>Arkansas - Little Rock-Jun</v>
      </c>
      <c r="E319" s="5">
        <v>71.873333333333321</v>
      </c>
      <c r="F319" s="5">
        <v>71.093333333333334</v>
      </c>
      <c r="G319" s="5">
        <v>70.276666666666671</v>
      </c>
      <c r="H319" s="5">
        <v>70.14</v>
      </c>
      <c r="I319" s="5">
        <v>69.989999999999995</v>
      </c>
      <c r="J319" s="5">
        <v>69.836666666666659</v>
      </c>
      <c r="K319" s="5">
        <v>72.983333333333334</v>
      </c>
      <c r="L319" s="5">
        <v>76.11333333333333</v>
      </c>
      <c r="M319" s="5">
        <v>79.273333333333326</v>
      </c>
      <c r="N319" s="5">
        <v>80.91</v>
      </c>
      <c r="O319" s="5">
        <v>82.606666666666655</v>
      </c>
      <c r="P319" s="5">
        <v>84.243333333333339</v>
      </c>
      <c r="Q319" s="5">
        <v>84.83</v>
      </c>
      <c r="R319" s="5">
        <v>85.413333333333341</v>
      </c>
      <c r="S319" s="5">
        <v>85.99666666666667</v>
      </c>
      <c r="T319" s="5">
        <v>85.103333333333325</v>
      </c>
      <c r="U319" s="5">
        <v>84.25</v>
      </c>
      <c r="V319" s="5">
        <v>83.33</v>
      </c>
      <c r="W319" s="5">
        <v>80.643333333333345</v>
      </c>
      <c r="X319" s="5">
        <v>77.946666666666673</v>
      </c>
      <c r="Y319" s="5">
        <v>75.286666666666662</v>
      </c>
      <c r="Z319" s="5">
        <v>74.36333333333333</v>
      </c>
      <c r="AA319" s="5">
        <v>73.436666666666667</v>
      </c>
      <c r="AB319" s="5">
        <v>72.523333333333326</v>
      </c>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row>
    <row r="320" spans="1:148">
      <c r="A320" s="2" t="s">
        <v>153</v>
      </c>
      <c r="B320" s="2" t="s">
        <v>79</v>
      </c>
      <c r="C320" s="2" t="s">
        <v>367</v>
      </c>
      <c r="D320" s="2" t="str">
        <f t="shared" si="4"/>
        <v>Arkansas - Little Rock-Jul</v>
      </c>
      <c r="E320" s="5">
        <v>77.758064516129039</v>
      </c>
      <c r="F320" s="5">
        <v>77.032258064516128</v>
      </c>
      <c r="G320" s="5">
        <v>74.116129032258058</v>
      </c>
      <c r="H320" s="5">
        <v>73.487096774193546</v>
      </c>
      <c r="I320" s="5">
        <v>72.858064516129033</v>
      </c>
      <c r="J320" s="5">
        <v>73.58387096774193</v>
      </c>
      <c r="K320" s="5">
        <v>76.619354838709668</v>
      </c>
      <c r="L320" s="5">
        <v>80.490322580645156</v>
      </c>
      <c r="M320" s="5">
        <v>83.609677419354838</v>
      </c>
      <c r="N320" s="5">
        <v>86.067741935483866</v>
      </c>
      <c r="O320" s="5">
        <v>88.051612903225802</v>
      </c>
      <c r="P320" s="5">
        <v>90.180645161290315</v>
      </c>
      <c r="Q320" s="5">
        <v>91.261290322580649</v>
      </c>
      <c r="R320" s="5">
        <v>92.0741935483871</v>
      </c>
      <c r="S320" s="5">
        <v>91.5741935483871</v>
      </c>
      <c r="T320" s="5">
        <v>90.770967741935493</v>
      </c>
      <c r="U320" s="5">
        <v>89.777419354838713</v>
      </c>
      <c r="V320" s="5">
        <v>87.564516129032256</v>
      </c>
      <c r="W320" s="5">
        <v>84.193548387096769</v>
      </c>
      <c r="X320" s="5">
        <v>80.99677419354839</v>
      </c>
      <c r="Y320" s="5">
        <v>79.377419354838707</v>
      </c>
      <c r="Z320" s="5">
        <v>78.08064516129032</v>
      </c>
      <c r="AA320" s="5">
        <v>77.145161290322577</v>
      </c>
      <c r="AB320" s="5">
        <v>75.819354838709685</v>
      </c>
    </row>
    <row r="321" spans="1:148">
      <c r="A321" s="2" t="s">
        <v>153</v>
      </c>
      <c r="B321" s="2" t="s">
        <v>80</v>
      </c>
      <c r="C321" s="2" t="s">
        <v>368</v>
      </c>
      <c r="D321" s="2" t="str">
        <f t="shared" si="4"/>
        <v>Arkansas - Little Rock-Aug</v>
      </c>
      <c r="E321" s="5">
        <v>70.196774193548379</v>
      </c>
      <c r="F321" s="5">
        <v>69.325806451612905</v>
      </c>
      <c r="G321" s="5">
        <v>70.641935483870967</v>
      </c>
      <c r="H321" s="5">
        <v>70.435483870967744</v>
      </c>
      <c r="I321" s="5">
        <v>70.251612903225819</v>
      </c>
      <c r="J321" s="5">
        <v>70.038709677419348</v>
      </c>
      <c r="K321" s="5">
        <v>73.967741935483872</v>
      </c>
      <c r="L321" s="5">
        <v>77.91935483870968</v>
      </c>
      <c r="M321" s="5">
        <v>81.854838709677423</v>
      </c>
      <c r="N321" s="5">
        <v>84.490322580645156</v>
      </c>
      <c r="O321" s="5">
        <v>87.148387096774186</v>
      </c>
      <c r="P321" s="5">
        <v>89.783870967741947</v>
      </c>
      <c r="Q321" s="5">
        <v>89.751612903225819</v>
      </c>
      <c r="R321" s="5">
        <v>89.690322580645159</v>
      </c>
      <c r="S321" s="5">
        <v>89.654838709677421</v>
      </c>
      <c r="T321" s="5">
        <v>88.141935483870967</v>
      </c>
      <c r="U321" s="5">
        <v>86.625806451612902</v>
      </c>
      <c r="V321" s="5">
        <v>85.106451612903228</v>
      </c>
      <c r="W321" s="5">
        <v>82.283870967741947</v>
      </c>
      <c r="X321" s="5">
        <v>79.454838709677418</v>
      </c>
      <c r="Y321" s="5">
        <v>76.645161290322577</v>
      </c>
      <c r="Z321" s="5">
        <v>75.541935483870972</v>
      </c>
      <c r="AA321" s="5">
        <v>74.470967741935482</v>
      </c>
      <c r="AB321" s="5">
        <v>73.387096774193552</v>
      </c>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row>
    <row r="322" spans="1:148">
      <c r="A322" s="2" t="s">
        <v>153</v>
      </c>
      <c r="B322" s="2" t="s">
        <v>81</v>
      </c>
      <c r="C322" s="2" t="s">
        <v>369</v>
      </c>
      <c r="D322" s="2" t="str">
        <f t="shared" si="4"/>
        <v>Arkansas - Little Rock-Sep</v>
      </c>
      <c r="E322" s="5">
        <v>67.64</v>
      </c>
      <c r="F322" s="5">
        <v>66.933333333333337</v>
      </c>
      <c r="G322" s="5">
        <v>66.583333333333329</v>
      </c>
      <c r="H322" s="5">
        <v>65.88333333333334</v>
      </c>
      <c r="I322" s="5">
        <v>65.430000000000007</v>
      </c>
      <c r="J322" s="5">
        <v>64.873333333333335</v>
      </c>
      <c r="K322" s="5">
        <v>66.959999999999994</v>
      </c>
      <c r="L322" s="5">
        <v>70.876666666666679</v>
      </c>
      <c r="M322" s="5">
        <v>74.776666666666671</v>
      </c>
      <c r="N322" s="5">
        <v>78.276666666666671</v>
      </c>
      <c r="O322" s="5">
        <v>80.663333333333341</v>
      </c>
      <c r="P322" s="5">
        <v>82.726666666666674</v>
      </c>
      <c r="Q322" s="5">
        <v>83.726666666666674</v>
      </c>
      <c r="R322" s="5">
        <v>83.7</v>
      </c>
      <c r="S322" s="5">
        <v>83.63666666666667</v>
      </c>
      <c r="T322" s="5">
        <v>82.91</v>
      </c>
      <c r="U322" s="5">
        <v>81.443333333333342</v>
      </c>
      <c r="V322" s="5">
        <v>77.73</v>
      </c>
      <c r="W322" s="5">
        <v>73.606666666666655</v>
      </c>
      <c r="X322" s="5">
        <v>71.676666666666677</v>
      </c>
      <c r="Y322" s="5">
        <v>70.540000000000006</v>
      </c>
      <c r="Z322" s="5">
        <v>69.493333333333339</v>
      </c>
      <c r="AA322" s="5">
        <v>68.973333333333329</v>
      </c>
      <c r="AB322" s="5">
        <v>68.343333333333334</v>
      </c>
    </row>
    <row r="323" spans="1:148">
      <c r="A323" s="2" t="s">
        <v>153</v>
      </c>
      <c r="B323" s="2" t="s">
        <v>82</v>
      </c>
      <c r="C323" s="2" t="s">
        <v>370</v>
      </c>
      <c r="D323" s="2" t="str">
        <f t="shared" ref="D323:D386" si="5">CONCATENATE(A323,"-",B323)</f>
        <v>Arkansas - Little Rock-Oct</v>
      </c>
      <c r="E323" s="5">
        <v>55.148387096774194</v>
      </c>
      <c r="F323" s="5">
        <v>54.561290322580646</v>
      </c>
      <c r="G323" s="5">
        <v>53.854838709677416</v>
      </c>
      <c r="H323" s="5">
        <v>52.86774193548387</v>
      </c>
      <c r="I323" s="5">
        <v>52.635483870967747</v>
      </c>
      <c r="J323" s="5">
        <v>52.158064516129038</v>
      </c>
      <c r="K323" s="5">
        <v>53.235483870967741</v>
      </c>
      <c r="L323" s="5">
        <v>57.42258064516129</v>
      </c>
      <c r="M323" s="5">
        <v>61.551612903225802</v>
      </c>
      <c r="N323" s="5">
        <v>65.5</v>
      </c>
      <c r="O323" s="5">
        <v>68.458064516129028</v>
      </c>
      <c r="P323" s="5">
        <v>70.738709677419351</v>
      </c>
      <c r="Q323" s="5">
        <v>72.254838709677429</v>
      </c>
      <c r="R323" s="5">
        <v>73.480645161290326</v>
      </c>
      <c r="S323" s="5">
        <v>72.935483870967744</v>
      </c>
      <c r="T323" s="5">
        <v>72.177419354838705</v>
      </c>
      <c r="U323" s="5">
        <v>69.58064516129032</v>
      </c>
      <c r="V323" s="5">
        <v>64.603225806451618</v>
      </c>
      <c r="W323" s="5">
        <v>61.719354838709677</v>
      </c>
      <c r="X323" s="5">
        <v>59.587096774193547</v>
      </c>
      <c r="Y323" s="5">
        <v>58.954838709677418</v>
      </c>
      <c r="Z323" s="5">
        <v>57.622580645161285</v>
      </c>
      <c r="AA323" s="5">
        <v>57.061290322580646</v>
      </c>
      <c r="AB323" s="5">
        <v>56.122580645161285</v>
      </c>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row>
    <row r="324" spans="1:148">
      <c r="A324" s="2" t="s">
        <v>153</v>
      </c>
      <c r="B324" s="2" t="s">
        <v>83</v>
      </c>
      <c r="C324" s="2" t="s">
        <v>371</v>
      </c>
      <c r="D324" s="2" t="str">
        <f t="shared" si="5"/>
        <v>Arkansas - Little Rock-Nov</v>
      </c>
      <c r="E324" s="5">
        <v>48.013333333333335</v>
      </c>
      <c r="F324" s="5">
        <v>47.483333333333334</v>
      </c>
      <c r="G324" s="5">
        <v>47.173333333333332</v>
      </c>
      <c r="H324" s="5">
        <v>46.956666666666671</v>
      </c>
      <c r="I324" s="5">
        <v>46.6</v>
      </c>
      <c r="J324" s="5">
        <v>46.643333333333331</v>
      </c>
      <c r="K324" s="5">
        <v>46.473333333333336</v>
      </c>
      <c r="L324" s="5">
        <v>47.966666666666669</v>
      </c>
      <c r="M324" s="5">
        <v>50.756666666666668</v>
      </c>
      <c r="N324" s="5">
        <v>53.52</v>
      </c>
      <c r="O324" s="5">
        <v>55.833333333333336</v>
      </c>
      <c r="P324" s="5">
        <v>57.50333333333333</v>
      </c>
      <c r="Q324" s="5">
        <v>58.62</v>
      </c>
      <c r="R324" s="5">
        <v>59.25</v>
      </c>
      <c r="S324" s="5">
        <v>59.4</v>
      </c>
      <c r="T324" s="5">
        <v>58.673333333333332</v>
      </c>
      <c r="U324" s="5">
        <v>56.37</v>
      </c>
      <c r="V324" s="5">
        <v>53.903333333333329</v>
      </c>
      <c r="W324" s="5">
        <v>52.103333333333332</v>
      </c>
      <c r="X324" s="5">
        <v>51.023333333333333</v>
      </c>
      <c r="Y324" s="5">
        <v>49.806666666666665</v>
      </c>
      <c r="Z324" s="5">
        <v>49.333333333333336</v>
      </c>
      <c r="AA324" s="5">
        <v>48.67</v>
      </c>
      <c r="AB324" s="5">
        <v>48.136666666666663</v>
      </c>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row>
    <row r="325" spans="1:148">
      <c r="A325" s="2" t="s">
        <v>153</v>
      </c>
      <c r="B325" s="2" t="s">
        <v>84</v>
      </c>
      <c r="C325" s="2" t="s">
        <v>372</v>
      </c>
      <c r="D325" s="2" t="str">
        <f t="shared" si="5"/>
        <v>Arkansas - Little Rock-Dec</v>
      </c>
      <c r="E325" s="5">
        <v>40.37419354838709</v>
      </c>
      <c r="F325" s="5">
        <v>39.735483870967741</v>
      </c>
      <c r="G325" s="5">
        <v>39.116129032258058</v>
      </c>
      <c r="H325" s="5">
        <v>38.812903225806451</v>
      </c>
      <c r="I325" s="5">
        <v>38.351612903225806</v>
      </c>
      <c r="J325" s="5">
        <v>38.058064516129029</v>
      </c>
      <c r="K325" s="5">
        <v>37.729032258064514</v>
      </c>
      <c r="L325" s="5">
        <v>38.861290322580643</v>
      </c>
      <c r="M325" s="5">
        <v>41.412903225806453</v>
      </c>
      <c r="N325" s="5">
        <v>43.816129032258061</v>
      </c>
      <c r="O325" s="5">
        <v>46.2</v>
      </c>
      <c r="P325" s="5">
        <v>47.903225806451616</v>
      </c>
      <c r="Q325" s="5">
        <v>49.535483870967738</v>
      </c>
      <c r="R325" s="5">
        <v>50.735483870967741</v>
      </c>
      <c r="S325" s="5">
        <v>51.122580645161285</v>
      </c>
      <c r="T325" s="5">
        <v>49.932258064516134</v>
      </c>
      <c r="U325" s="5">
        <v>47.312903225806451</v>
      </c>
      <c r="V325" s="5">
        <v>45.041935483870965</v>
      </c>
      <c r="W325" s="5">
        <v>43.42258064516129</v>
      </c>
      <c r="X325" s="5">
        <v>42.49677419354839</v>
      </c>
      <c r="Y325" s="5">
        <v>41.438709677419354</v>
      </c>
      <c r="Z325" s="5">
        <v>41.154838709677421</v>
      </c>
      <c r="AA325" s="5">
        <v>40.799999999999997</v>
      </c>
      <c r="AB325" s="5">
        <v>40.232258064516131</v>
      </c>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row>
    <row r="326" spans="1:148">
      <c r="A326" s="2" t="s">
        <v>154</v>
      </c>
      <c r="B326" s="2" t="s">
        <v>73</v>
      </c>
      <c r="C326" s="2" t="s">
        <v>361</v>
      </c>
      <c r="D326" s="2" t="str">
        <f t="shared" si="5"/>
        <v>California - Arcata-Jan</v>
      </c>
      <c r="E326" s="5">
        <v>42.564516129032256</v>
      </c>
      <c r="F326" s="5">
        <v>42.225806451612904</v>
      </c>
      <c r="G326" s="5">
        <v>41.935483870967744</v>
      </c>
      <c r="H326" s="5">
        <v>41.606451612903221</v>
      </c>
      <c r="I326" s="5">
        <v>41.567741935483866</v>
      </c>
      <c r="J326" s="5">
        <v>41.506451612903227</v>
      </c>
      <c r="K326" s="5">
        <v>41.477419354838709</v>
      </c>
      <c r="L326" s="5">
        <v>43.725806451612904</v>
      </c>
      <c r="M326" s="5">
        <v>45.954838709677418</v>
      </c>
      <c r="N326" s="5">
        <v>48.2</v>
      </c>
      <c r="O326" s="5">
        <v>49.8</v>
      </c>
      <c r="P326" s="5">
        <v>51.406451612903226</v>
      </c>
      <c r="Q326" s="5">
        <v>53.019354838709674</v>
      </c>
      <c r="R326" s="5">
        <v>52.529032258064518</v>
      </c>
      <c r="S326" s="5">
        <v>52.058064516129029</v>
      </c>
      <c r="T326" s="5">
        <v>51.567741935483866</v>
      </c>
      <c r="U326" s="5">
        <v>49.283870967741933</v>
      </c>
      <c r="V326" s="5">
        <v>46.912903225806453</v>
      </c>
      <c r="W326" s="5">
        <v>44.606451612903221</v>
      </c>
      <c r="X326" s="5">
        <v>44.190322580645166</v>
      </c>
      <c r="Y326" s="5">
        <v>43.748387096774195</v>
      </c>
      <c r="Z326" s="5">
        <v>43.332258064516125</v>
      </c>
      <c r="AA326" s="5">
        <v>43.045161290322582</v>
      </c>
      <c r="AB326" s="5">
        <v>42.767741935483869</v>
      </c>
    </row>
    <row r="327" spans="1:148">
      <c r="A327" s="2" t="s">
        <v>154</v>
      </c>
      <c r="B327" s="2" t="s">
        <v>74</v>
      </c>
      <c r="C327" s="2" t="s">
        <v>362</v>
      </c>
      <c r="D327" s="2" t="str">
        <f t="shared" si="5"/>
        <v>California - Arcata-Feb</v>
      </c>
      <c r="E327" s="5">
        <v>43.875</v>
      </c>
      <c r="F327" s="5">
        <v>43.660714285714285</v>
      </c>
      <c r="G327" s="5">
        <v>43.471428571428575</v>
      </c>
      <c r="H327" s="5">
        <v>43.25</v>
      </c>
      <c r="I327" s="5">
        <v>43.11071428571428</v>
      </c>
      <c r="J327" s="5">
        <v>42.98571428571428</v>
      </c>
      <c r="K327" s="5">
        <v>42.846428571428575</v>
      </c>
      <c r="L327" s="5">
        <v>45.471428571428575</v>
      </c>
      <c r="M327" s="5">
        <v>48.157142857142858</v>
      </c>
      <c r="N327" s="5">
        <v>50.778571428571425</v>
      </c>
      <c r="O327" s="5">
        <v>52.13214285714286</v>
      </c>
      <c r="P327" s="5">
        <v>53.50714285714286</v>
      </c>
      <c r="Q327" s="5">
        <v>54.878571428571426</v>
      </c>
      <c r="R327" s="5">
        <v>54.50714285714286</v>
      </c>
      <c r="S327" s="5">
        <v>54.107142857142854</v>
      </c>
      <c r="T327" s="5">
        <v>53.760714285714286</v>
      </c>
      <c r="U327" s="5">
        <v>52.207142857142856</v>
      </c>
      <c r="V327" s="5">
        <v>50.607142857142854</v>
      </c>
      <c r="W327" s="5">
        <v>49.046428571428571</v>
      </c>
      <c r="X327" s="5">
        <v>47.967857142857142</v>
      </c>
      <c r="Y327" s="5">
        <v>46.9</v>
      </c>
      <c r="Z327" s="5">
        <v>45.828571428571429</v>
      </c>
      <c r="AA327" s="5">
        <v>45.239285714285714</v>
      </c>
      <c r="AB327" s="5">
        <v>44.725000000000001</v>
      </c>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row>
    <row r="328" spans="1:148">
      <c r="A328" s="2" t="s">
        <v>154</v>
      </c>
      <c r="B328" s="2" t="s">
        <v>75</v>
      </c>
      <c r="C328" s="2" t="s">
        <v>363</v>
      </c>
      <c r="D328" s="2" t="str">
        <f t="shared" si="5"/>
        <v>California - Arcata-Mar</v>
      </c>
      <c r="E328" s="5">
        <v>45.403225806451616</v>
      </c>
      <c r="F328" s="5">
        <v>45.135483870967747</v>
      </c>
      <c r="G328" s="5">
        <v>44.935483870967744</v>
      </c>
      <c r="H328" s="5">
        <v>44.667741935483875</v>
      </c>
      <c r="I328" s="5">
        <v>44.570967741935483</v>
      </c>
      <c r="J328" s="5">
        <v>44.506451612903227</v>
      </c>
      <c r="K328" s="5">
        <v>44.448387096774198</v>
      </c>
      <c r="L328" s="5">
        <v>46.42258064516129</v>
      </c>
      <c r="M328" s="5">
        <v>48.41612903225807</v>
      </c>
      <c r="N328" s="5">
        <v>50.412903225806453</v>
      </c>
      <c r="O328" s="5">
        <v>51.112903225806448</v>
      </c>
      <c r="P328" s="5">
        <v>51.803225806451614</v>
      </c>
      <c r="Q328" s="5">
        <v>52.516129032258064</v>
      </c>
      <c r="R328" s="5">
        <v>52.4</v>
      </c>
      <c r="S328" s="5">
        <v>52.322580645161288</v>
      </c>
      <c r="T328" s="5">
        <v>52.196774193548386</v>
      </c>
      <c r="U328" s="5">
        <v>50.967741935483872</v>
      </c>
      <c r="V328" s="5">
        <v>49.780645161290323</v>
      </c>
      <c r="W328" s="5">
        <v>48.548387096774192</v>
      </c>
      <c r="X328" s="5">
        <v>47.819354838709678</v>
      </c>
      <c r="Y328" s="5">
        <v>47.12903225806452</v>
      </c>
      <c r="Z328" s="5">
        <v>46.438709677419354</v>
      </c>
      <c r="AA328" s="5">
        <v>46.019354838709674</v>
      </c>
      <c r="AB328" s="5">
        <v>45.651612903225811</v>
      </c>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row>
    <row r="329" spans="1:148">
      <c r="A329" s="2" t="s">
        <v>154</v>
      </c>
      <c r="B329" s="2" t="s">
        <v>76</v>
      </c>
      <c r="C329" s="2" t="s">
        <v>364</v>
      </c>
      <c r="D329" s="2" t="str">
        <f t="shared" si="5"/>
        <v>California - Arcata-Apr</v>
      </c>
      <c r="E329" s="5">
        <v>44.29</v>
      </c>
      <c r="F329" s="5">
        <v>43.963333333333338</v>
      </c>
      <c r="G329" s="5">
        <v>43.656666666666666</v>
      </c>
      <c r="H329" s="5">
        <v>43.33</v>
      </c>
      <c r="I329" s="5">
        <v>44.02</v>
      </c>
      <c r="J329" s="5">
        <v>44.71</v>
      </c>
      <c r="K329" s="5">
        <v>45.386666666666663</v>
      </c>
      <c r="L329" s="5">
        <v>47.36</v>
      </c>
      <c r="M329" s="5">
        <v>49.326666666666668</v>
      </c>
      <c r="N329" s="5">
        <v>51.31333333333334</v>
      </c>
      <c r="O329" s="5">
        <v>52.296666666666667</v>
      </c>
      <c r="P329" s="5">
        <v>53.24666666666667</v>
      </c>
      <c r="Q329" s="5">
        <v>54.243333333333332</v>
      </c>
      <c r="R329" s="5">
        <v>53.71</v>
      </c>
      <c r="S329" s="5">
        <v>53.25333333333333</v>
      </c>
      <c r="T329" s="5">
        <v>52.74</v>
      </c>
      <c r="U329" s="5">
        <v>51.473333333333336</v>
      </c>
      <c r="V329" s="5">
        <v>50.223333333333336</v>
      </c>
      <c r="W329" s="5">
        <v>48.93</v>
      </c>
      <c r="X329" s="5">
        <v>47.81</v>
      </c>
      <c r="Y329" s="5">
        <v>46.69</v>
      </c>
      <c r="Z329" s="5">
        <v>45.56</v>
      </c>
      <c r="AA329" s="5">
        <v>45.113333333333337</v>
      </c>
      <c r="AB329" s="5">
        <v>44.666666666666664</v>
      </c>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row>
    <row r="330" spans="1:148">
      <c r="A330" s="2" t="s">
        <v>154</v>
      </c>
      <c r="B330" s="2" t="s">
        <v>77</v>
      </c>
      <c r="C330" s="2" t="s">
        <v>365</v>
      </c>
      <c r="D330" s="2" t="str">
        <f t="shared" si="5"/>
        <v>California - Arcata-May</v>
      </c>
      <c r="E330" s="5">
        <v>46.548387096774192</v>
      </c>
      <c r="F330" s="5">
        <v>46.37419354838709</v>
      </c>
      <c r="G330" s="5">
        <v>46.241935483870968</v>
      </c>
      <c r="H330" s="5">
        <v>46.08064516129032</v>
      </c>
      <c r="I330" s="5">
        <v>46.890322580645162</v>
      </c>
      <c r="J330" s="5">
        <v>47.70967741935484</v>
      </c>
      <c r="K330" s="5">
        <v>48.554838709677419</v>
      </c>
      <c r="L330" s="5">
        <v>50.28709677419355</v>
      </c>
      <c r="M330" s="5">
        <v>52.032258064516128</v>
      </c>
      <c r="N330" s="5">
        <v>53.748387096774195</v>
      </c>
      <c r="O330" s="5">
        <v>54.506451612903227</v>
      </c>
      <c r="P330" s="5">
        <v>55.261290322580642</v>
      </c>
      <c r="Q330" s="5">
        <v>55.990322580645163</v>
      </c>
      <c r="R330" s="5">
        <v>56.109677419354838</v>
      </c>
      <c r="S330" s="5">
        <v>56.20967741935484</v>
      </c>
      <c r="T330" s="5">
        <v>56.28709677419355</v>
      </c>
      <c r="U330" s="5">
        <v>55.08064516129032</v>
      </c>
      <c r="V330" s="5">
        <v>53.87096774193548</v>
      </c>
      <c r="W330" s="5">
        <v>52.677419354838712</v>
      </c>
      <c r="X330" s="5">
        <v>51.238709677419358</v>
      </c>
      <c r="Y330" s="5">
        <v>49.845161290322579</v>
      </c>
      <c r="Z330" s="5">
        <v>48.41612903225807</v>
      </c>
      <c r="AA330" s="5">
        <v>47.880645161290325</v>
      </c>
      <c r="AB330" s="5">
        <v>47.383870967741942</v>
      </c>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row>
    <row r="331" spans="1:148">
      <c r="A331" s="2" t="s">
        <v>154</v>
      </c>
      <c r="B331" s="2" t="s">
        <v>78</v>
      </c>
      <c r="C331" s="2" t="s">
        <v>366</v>
      </c>
      <c r="D331" s="2" t="str">
        <f t="shared" si="5"/>
        <v>California - Arcata-Jun</v>
      </c>
      <c r="E331" s="5">
        <v>50.013333333333335</v>
      </c>
      <c r="F331" s="5">
        <v>50.05</v>
      </c>
      <c r="G331" s="5">
        <v>50.03</v>
      </c>
      <c r="H331" s="5">
        <v>50.013333333333335</v>
      </c>
      <c r="I331" s="5">
        <v>49.953333333333333</v>
      </c>
      <c r="J331" s="5">
        <v>51.18</v>
      </c>
      <c r="K331" s="5">
        <v>53.06333333333334</v>
      </c>
      <c r="L331" s="5">
        <v>54.876666666666665</v>
      </c>
      <c r="M331" s="5">
        <v>56.046666666666667</v>
      </c>
      <c r="N331" s="5">
        <v>56.633333333333333</v>
      </c>
      <c r="O331" s="5">
        <v>57.773333333333333</v>
      </c>
      <c r="P331" s="5">
        <v>58.45</v>
      </c>
      <c r="Q331" s="5">
        <v>58.85</v>
      </c>
      <c r="R331" s="5">
        <v>59.236666666666665</v>
      </c>
      <c r="S331" s="5">
        <v>59.33</v>
      </c>
      <c r="T331" s="5">
        <v>58.473333333333336</v>
      </c>
      <c r="U331" s="5">
        <v>57.766666666666666</v>
      </c>
      <c r="V331" s="5">
        <v>56.92</v>
      </c>
      <c r="W331" s="5">
        <v>55.426666666666662</v>
      </c>
      <c r="X331" s="5">
        <v>53.883333333333333</v>
      </c>
      <c r="Y331" s="5">
        <v>52.586666666666666</v>
      </c>
      <c r="Z331" s="5">
        <v>51.076666666666668</v>
      </c>
      <c r="AA331" s="5">
        <v>50.776666666666664</v>
      </c>
      <c r="AB331" s="5">
        <v>50.166666666666664</v>
      </c>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row>
    <row r="332" spans="1:148">
      <c r="A332" s="2" t="s">
        <v>154</v>
      </c>
      <c r="B332" s="2" t="s">
        <v>79</v>
      </c>
      <c r="C332" s="2" t="s">
        <v>367</v>
      </c>
      <c r="D332" s="2" t="str">
        <f t="shared" si="5"/>
        <v>California - Arcata-Jul</v>
      </c>
      <c r="E332" s="5">
        <v>54.358064516129026</v>
      </c>
      <c r="F332" s="5">
        <v>54.58064516129032</v>
      </c>
      <c r="G332" s="5">
        <v>53.00322580645161</v>
      </c>
      <c r="H332" s="5">
        <v>52.690322580645166</v>
      </c>
      <c r="I332" s="5">
        <v>52.58387096774193</v>
      </c>
      <c r="J332" s="5">
        <v>53.296774193548387</v>
      </c>
      <c r="K332" s="5">
        <v>55.170967741935485</v>
      </c>
      <c r="L332" s="5">
        <v>56.2</v>
      </c>
      <c r="M332" s="5">
        <v>57.425806451612907</v>
      </c>
      <c r="N332" s="5">
        <v>58.670967741935485</v>
      </c>
      <c r="O332" s="5">
        <v>59.254838709677422</v>
      </c>
      <c r="P332" s="5">
        <v>60.467741935483872</v>
      </c>
      <c r="Q332" s="5">
        <v>61.267741935483869</v>
      </c>
      <c r="R332" s="5">
        <v>61.28709677419355</v>
      </c>
      <c r="S332" s="5">
        <v>61.322580645161288</v>
      </c>
      <c r="T332" s="5">
        <v>60.777419354838706</v>
      </c>
      <c r="U332" s="5">
        <v>60.016129032258064</v>
      </c>
      <c r="V332" s="5">
        <v>58.877419354838715</v>
      </c>
      <c r="W332" s="5">
        <v>57.487096774193546</v>
      </c>
      <c r="X332" s="5">
        <v>55.532258064516128</v>
      </c>
      <c r="Y332" s="5">
        <v>54.387096774193552</v>
      </c>
      <c r="Z332" s="5">
        <v>53.616129032258058</v>
      </c>
      <c r="AA332" s="5">
        <v>52.909677419354843</v>
      </c>
      <c r="AB332" s="5">
        <v>52.92258064516129</v>
      </c>
    </row>
    <row r="333" spans="1:148">
      <c r="A333" s="2" t="s">
        <v>154</v>
      </c>
      <c r="B333" s="2" t="s">
        <v>80</v>
      </c>
      <c r="C333" s="2" t="s">
        <v>368</v>
      </c>
      <c r="D333" s="2" t="str">
        <f t="shared" si="5"/>
        <v>California - Arcata-Aug</v>
      </c>
      <c r="E333" s="5">
        <v>49.780645161290323</v>
      </c>
      <c r="F333" s="5">
        <v>49.587096774193547</v>
      </c>
      <c r="G333" s="5">
        <v>51.148387096774194</v>
      </c>
      <c r="H333" s="5">
        <v>50.987096774193546</v>
      </c>
      <c r="I333" s="5">
        <v>51.738709677419358</v>
      </c>
      <c r="J333" s="5">
        <v>52.50322580645161</v>
      </c>
      <c r="K333" s="5">
        <v>53.29032258064516</v>
      </c>
      <c r="L333" s="5">
        <v>54.62903225806452</v>
      </c>
      <c r="M333" s="5">
        <v>55.935483870967744</v>
      </c>
      <c r="N333" s="5">
        <v>57.303225806451614</v>
      </c>
      <c r="O333" s="5">
        <v>58.735483870967741</v>
      </c>
      <c r="P333" s="5">
        <v>60.174193548387102</v>
      </c>
      <c r="Q333" s="5">
        <v>61.612903225806448</v>
      </c>
      <c r="R333" s="5">
        <v>61.49677419354839</v>
      </c>
      <c r="S333" s="5">
        <v>61.380645161290325</v>
      </c>
      <c r="T333" s="5">
        <v>61.264516129032259</v>
      </c>
      <c r="U333" s="5">
        <v>59.796774193548387</v>
      </c>
      <c r="V333" s="5">
        <v>58.274193548387096</v>
      </c>
      <c r="W333" s="5">
        <v>56.748387096774195</v>
      </c>
      <c r="X333" s="5">
        <v>55.445161290322581</v>
      </c>
      <c r="Y333" s="5">
        <v>54.138709677419357</v>
      </c>
      <c r="Z333" s="5">
        <v>52.858064516129026</v>
      </c>
      <c r="AA333" s="5">
        <v>52.351612903225806</v>
      </c>
      <c r="AB333" s="5">
        <v>51.877419354838715</v>
      </c>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row>
    <row r="334" spans="1:148">
      <c r="A334" s="2" t="s">
        <v>154</v>
      </c>
      <c r="B334" s="2" t="s">
        <v>81</v>
      </c>
      <c r="C334" s="2" t="s">
        <v>369</v>
      </c>
      <c r="D334" s="2" t="str">
        <f t="shared" si="5"/>
        <v>California - Arcata-Sep</v>
      </c>
      <c r="E334" s="5">
        <v>49.143333333333331</v>
      </c>
      <c r="F334" s="5">
        <v>48.92</v>
      </c>
      <c r="G334" s="5">
        <v>48.726666666666667</v>
      </c>
      <c r="H334" s="5">
        <v>48.516666666666666</v>
      </c>
      <c r="I334" s="5">
        <v>48.85</v>
      </c>
      <c r="J334" s="5">
        <v>49.193333333333335</v>
      </c>
      <c r="K334" s="5">
        <v>49.54</v>
      </c>
      <c r="L334" s="5">
        <v>52.556666666666665</v>
      </c>
      <c r="M334" s="5">
        <v>55.546666666666667</v>
      </c>
      <c r="N334" s="5">
        <v>58.57</v>
      </c>
      <c r="O334" s="5">
        <v>59.533333333333331</v>
      </c>
      <c r="P334" s="5">
        <v>60.46</v>
      </c>
      <c r="Q334" s="5">
        <v>61.426666666666662</v>
      </c>
      <c r="R334" s="5">
        <v>60.923333333333332</v>
      </c>
      <c r="S334" s="5">
        <v>60.44</v>
      </c>
      <c r="T334" s="5">
        <v>59.94</v>
      </c>
      <c r="U334" s="5">
        <v>58.196666666666673</v>
      </c>
      <c r="V334" s="5">
        <v>56.42</v>
      </c>
      <c r="W334" s="5">
        <v>54.67</v>
      </c>
      <c r="X334" s="5">
        <v>53.326666666666668</v>
      </c>
      <c r="Y334" s="5">
        <v>52.016666666666666</v>
      </c>
      <c r="Z334" s="5">
        <v>50.68</v>
      </c>
      <c r="AA334" s="5">
        <v>50.203333333333333</v>
      </c>
      <c r="AB334" s="5">
        <v>49.74</v>
      </c>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row>
    <row r="335" spans="1:148">
      <c r="A335" s="2" t="s">
        <v>154</v>
      </c>
      <c r="B335" s="2" t="s">
        <v>82</v>
      </c>
      <c r="C335" s="2" t="s">
        <v>370</v>
      </c>
      <c r="D335" s="2" t="str">
        <f t="shared" si="5"/>
        <v>California - Arcata-Oct</v>
      </c>
      <c r="E335" s="5">
        <v>47.86774193548387</v>
      </c>
      <c r="F335" s="5">
        <v>47.635483870967747</v>
      </c>
      <c r="G335" s="5">
        <v>47.429032258064517</v>
      </c>
      <c r="H335" s="5">
        <v>47.196774193548386</v>
      </c>
      <c r="I335" s="5">
        <v>47.316129032258061</v>
      </c>
      <c r="J335" s="5">
        <v>47.425806451612907</v>
      </c>
      <c r="K335" s="5">
        <v>47.525806451612901</v>
      </c>
      <c r="L335" s="5">
        <v>50.338709677419352</v>
      </c>
      <c r="M335" s="5">
        <v>53.161290322580648</v>
      </c>
      <c r="N335" s="5">
        <v>55.967741935483872</v>
      </c>
      <c r="O335" s="5">
        <v>57.20967741935484</v>
      </c>
      <c r="P335" s="5">
        <v>58.509677419354837</v>
      </c>
      <c r="Q335" s="5">
        <v>59.761290322580642</v>
      </c>
      <c r="R335" s="5">
        <v>59.538709677419355</v>
      </c>
      <c r="S335" s="5">
        <v>59.322580645161288</v>
      </c>
      <c r="T335" s="5">
        <v>59.116129032258058</v>
      </c>
      <c r="U335" s="5">
        <v>56.754838709677422</v>
      </c>
      <c r="V335" s="5">
        <v>54.406451612903226</v>
      </c>
      <c r="W335" s="5">
        <v>51.987096774193546</v>
      </c>
      <c r="X335" s="5">
        <v>51.103225806451611</v>
      </c>
      <c r="Y335" s="5">
        <v>50.238709677419358</v>
      </c>
      <c r="Z335" s="5">
        <v>49.377419354838715</v>
      </c>
      <c r="AA335" s="5">
        <v>48.79354838709677</v>
      </c>
      <c r="AB335" s="5">
        <v>48.238709677419358</v>
      </c>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row>
    <row r="336" spans="1:148">
      <c r="A336" s="2" t="s">
        <v>154</v>
      </c>
      <c r="B336" s="2" t="s">
        <v>83</v>
      </c>
      <c r="C336" s="2" t="s">
        <v>371</v>
      </c>
      <c r="D336" s="2" t="str">
        <f t="shared" si="5"/>
        <v>California - Arcata-Nov</v>
      </c>
      <c r="E336" s="5">
        <v>44.903333333333329</v>
      </c>
      <c r="F336" s="5">
        <v>44.766666666666666</v>
      </c>
      <c r="G336" s="5">
        <v>44.643333333333331</v>
      </c>
      <c r="H336" s="5">
        <v>44.516666666666666</v>
      </c>
      <c r="I336" s="5">
        <v>44.39</v>
      </c>
      <c r="J336" s="5">
        <v>44.32</v>
      </c>
      <c r="K336" s="5">
        <v>44.2</v>
      </c>
      <c r="L336" s="5">
        <v>46.606666666666669</v>
      </c>
      <c r="M336" s="5">
        <v>49</v>
      </c>
      <c r="N336" s="5">
        <v>51.39</v>
      </c>
      <c r="O336" s="5">
        <v>52.51</v>
      </c>
      <c r="P336" s="5">
        <v>53.656666666666666</v>
      </c>
      <c r="Q336" s="5">
        <v>54.77</v>
      </c>
      <c r="R336" s="5">
        <v>54.49666666666667</v>
      </c>
      <c r="S336" s="5">
        <v>54.25</v>
      </c>
      <c r="T336" s="5">
        <v>53.976666666666667</v>
      </c>
      <c r="U336" s="5">
        <v>51.47</v>
      </c>
      <c r="V336" s="5">
        <v>48.993333333333332</v>
      </c>
      <c r="W336" s="5">
        <v>46.49</v>
      </c>
      <c r="X336" s="5">
        <v>46.043333333333329</v>
      </c>
      <c r="Y336" s="5">
        <v>45.58</v>
      </c>
      <c r="Z336" s="5">
        <v>45.146666666666668</v>
      </c>
      <c r="AA336" s="5">
        <v>45.02</v>
      </c>
      <c r="AB336" s="5">
        <v>44.93666666666666</v>
      </c>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row>
    <row r="337" spans="1:148">
      <c r="A337" s="2" t="s">
        <v>154</v>
      </c>
      <c r="B337" s="2" t="s">
        <v>84</v>
      </c>
      <c r="C337" s="2" t="s">
        <v>372</v>
      </c>
      <c r="D337" s="2" t="str">
        <f t="shared" si="5"/>
        <v>California - Arcata-Dec</v>
      </c>
      <c r="E337" s="5">
        <v>41.361290322580643</v>
      </c>
      <c r="F337" s="5">
        <v>41.225806451612904</v>
      </c>
      <c r="G337" s="5">
        <v>41.112903225806448</v>
      </c>
      <c r="H337" s="5">
        <v>40.958064516129035</v>
      </c>
      <c r="I337" s="5">
        <v>40.909677419354843</v>
      </c>
      <c r="J337" s="5">
        <v>40.87096774193548</v>
      </c>
      <c r="K337" s="5">
        <v>40.819354838709678</v>
      </c>
      <c r="L337" s="5">
        <v>43.880645161290325</v>
      </c>
      <c r="M337" s="5">
        <v>46.932258064516134</v>
      </c>
      <c r="N337" s="5">
        <v>49.990322580645163</v>
      </c>
      <c r="O337" s="5">
        <v>51.909677419354843</v>
      </c>
      <c r="P337" s="5">
        <v>53.819354838709678</v>
      </c>
      <c r="Q337" s="5">
        <v>55.748387096774195</v>
      </c>
      <c r="R337" s="5">
        <v>54.91935483870968</v>
      </c>
      <c r="S337" s="5">
        <v>54.087096774193547</v>
      </c>
      <c r="T337" s="5">
        <v>53.254838709677422</v>
      </c>
      <c r="U337" s="5">
        <v>50.141935483870974</v>
      </c>
      <c r="V337" s="5">
        <v>47.074193548387093</v>
      </c>
      <c r="W337" s="5">
        <v>43.941935483870971</v>
      </c>
      <c r="X337" s="5">
        <v>43.451612903225808</v>
      </c>
      <c r="Y337" s="5">
        <v>42.977419354838709</v>
      </c>
      <c r="Z337" s="5">
        <v>42.480645161290326</v>
      </c>
      <c r="AA337" s="5">
        <v>42.174193548387102</v>
      </c>
      <c r="AB337" s="5">
        <v>41.861290322580643</v>
      </c>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row>
    <row r="338" spans="1:148">
      <c r="A338" s="2" t="s">
        <v>155</v>
      </c>
      <c r="B338" s="2" t="s">
        <v>73</v>
      </c>
      <c r="C338" s="2" t="s">
        <v>361</v>
      </c>
      <c r="D338" s="2" t="str">
        <f t="shared" si="5"/>
        <v>California - Bakersfield-Jan</v>
      </c>
      <c r="E338" s="5">
        <v>42.532258064516128</v>
      </c>
      <c r="F338" s="5">
        <v>41.70967741935484</v>
      </c>
      <c r="G338" s="5">
        <v>41.545161290322582</v>
      </c>
      <c r="H338" s="5">
        <v>41.122580645161285</v>
      </c>
      <c r="I338" s="5">
        <v>40.964516129032262</v>
      </c>
      <c r="J338" s="5">
        <v>40.680645161290322</v>
      </c>
      <c r="K338" s="5">
        <v>40.258064516129032</v>
      </c>
      <c r="L338" s="5">
        <v>40.687096774193549</v>
      </c>
      <c r="M338" s="5">
        <v>42.858064516129026</v>
      </c>
      <c r="N338" s="5">
        <v>44.980645161290326</v>
      </c>
      <c r="O338" s="5">
        <v>47.654838709677421</v>
      </c>
      <c r="P338" s="5">
        <v>49.622580645161285</v>
      </c>
      <c r="Q338" s="5">
        <v>51.351612903225806</v>
      </c>
      <c r="R338" s="5">
        <v>52.816129032258061</v>
      </c>
      <c r="S338" s="5">
        <v>53.58064516129032</v>
      </c>
      <c r="T338" s="5">
        <v>53.509677419354837</v>
      </c>
      <c r="U338" s="5">
        <v>51.538709677419355</v>
      </c>
      <c r="V338" s="5">
        <v>48.661290322580648</v>
      </c>
      <c r="W338" s="5">
        <v>46.70967741935484</v>
      </c>
      <c r="X338" s="5">
        <v>45.435483870967744</v>
      </c>
      <c r="Y338" s="5">
        <v>44.670967741935485</v>
      </c>
      <c r="Z338" s="5">
        <v>44.074193548387093</v>
      </c>
      <c r="AA338" s="5">
        <v>43.216129032258067</v>
      </c>
      <c r="AB338" s="5">
        <v>42.796774193548387</v>
      </c>
    </row>
    <row r="339" spans="1:148">
      <c r="A339" s="2" t="s">
        <v>155</v>
      </c>
      <c r="B339" s="2" t="s">
        <v>74</v>
      </c>
      <c r="C339" s="2" t="s">
        <v>362</v>
      </c>
      <c r="D339" s="2" t="str">
        <f t="shared" si="5"/>
        <v>California - Bakersfield-Feb</v>
      </c>
      <c r="E339" s="5">
        <v>49.75714285714286</v>
      </c>
      <c r="F339" s="5">
        <v>49.153571428571425</v>
      </c>
      <c r="G339" s="5">
        <v>48.539285714285711</v>
      </c>
      <c r="H339" s="5">
        <v>47.93571428571429</v>
      </c>
      <c r="I339" s="5">
        <v>47.6</v>
      </c>
      <c r="J339" s="5">
        <v>47.307142857142857</v>
      </c>
      <c r="K339" s="5">
        <v>46.98571428571428</v>
      </c>
      <c r="L339" s="5">
        <v>50.2</v>
      </c>
      <c r="M339" s="5">
        <v>53.403571428571425</v>
      </c>
      <c r="N339" s="5">
        <v>56.607142857142854</v>
      </c>
      <c r="O339" s="5">
        <v>59.11071428571428</v>
      </c>
      <c r="P339" s="5">
        <v>61.671428571428571</v>
      </c>
      <c r="Q339" s="5">
        <v>64.185714285714283</v>
      </c>
      <c r="R339" s="5">
        <v>64.885714285714286</v>
      </c>
      <c r="S339" s="5">
        <v>65.532142857142858</v>
      </c>
      <c r="T339" s="5">
        <v>66.246428571428581</v>
      </c>
      <c r="U339" s="5">
        <v>63.282142857142858</v>
      </c>
      <c r="V339" s="5">
        <v>60.31071428571429</v>
      </c>
      <c r="W339" s="5">
        <v>57.328571428571429</v>
      </c>
      <c r="X339" s="5">
        <v>55.98571428571428</v>
      </c>
      <c r="Y339" s="5">
        <v>54.653571428571425</v>
      </c>
      <c r="Z339" s="5">
        <v>53.339285714285715</v>
      </c>
      <c r="AA339" s="5">
        <v>52.23571428571428</v>
      </c>
      <c r="AB339" s="5">
        <v>51.125</v>
      </c>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row>
    <row r="340" spans="1:148">
      <c r="A340" s="2" t="s">
        <v>155</v>
      </c>
      <c r="B340" s="2" t="s">
        <v>75</v>
      </c>
      <c r="C340" s="2" t="s">
        <v>363</v>
      </c>
      <c r="D340" s="2" t="str">
        <f t="shared" si="5"/>
        <v>California - Bakersfield-Mar</v>
      </c>
      <c r="E340" s="5">
        <v>50.135483870967747</v>
      </c>
      <c r="F340" s="5">
        <v>49.00322580645161</v>
      </c>
      <c r="G340" s="5">
        <v>47.774193548387096</v>
      </c>
      <c r="H340" s="5">
        <v>47.267741935483869</v>
      </c>
      <c r="I340" s="5">
        <v>46.380645161290325</v>
      </c>
      <c r="J340" s="5">
        <v>45.603225806451611</v>
      </c>
      <c r="K340" s="5">
        <v>46.451612903225808</v>
      </c>
      <c r="L340" s="5">
        <v>49.506451612903227</v>
      </c>
      <c r="M340" s="5">
        <v>53.20645161290323</v>
      </c>
      <c r="N340" s="5">
        <v>55.925806451612907</v>
      </c>
      <c r="O340" s="5">
        <v>58.57741935483871</v>
      </c>
      <c r="P340" s="5">
        <v>60.609677419354838</v>
      </c>
      <c r="Q340" s="5">
        <v>62.196774193548386</v>
      </c>
      <c r="R340" s="5">
        <v>63.845161290322579</v>
      </c>
      <c r="S340" s="5">
        <v>65.07741935483871</v>
      </c>
      <c r="T340" s="5">
        <v>65.190322580645159</v>
      </c>
      <c r="U340" s="5">
        <v>64.777419354838713</v>
      </c>
      <c r="V340" s="5">
        <v>62.445161290322581</v>
      </c>
      <c r="W340" s="5">
        <v>59.170967741935485</v>
      </c>
      <c r="X340" s="5">
        <v>57.464516129032262</v>
      </c>
      <c r="Y340" s="5">
        <v>55.609677419354838</v>
      </c>
      <c r="Z340" s="5">
        <v>54.345161290322579</v>
      </c>
      <c r="AA340" s="5">
        <v>52.92258064516129</v>
      </c>
      <c r="AB340" s="5">
        <v>51.861290322580643</v>
      </c>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row>
    <row r="341" spans="1:148">
      <c r="A341" s="2" t="s">
        <v>155</v>
      </c>
      <c r="B341" s="2" t="s">
        <v>76</v>
      </c>
      <c r="C341" s="2" t="s">
        <v>364</v>
      </c>
      <c r="D341" s="2" t="str">
        <f t="shared" si="5"/>
        <v>California - Bakersfield-Apr</v>
      </c>
      <c r="E341" s="5">
        <v>55.43</v>
      </c>
      <c r="F341" s="5">
        <v>54.48</v>
      </c>
      <c r="G341" s="5">
        <v>53.493333333333332</v>
      </c>
      <c r="H341" s="5">
        <v>52.523333333333333</v>
      </c>
      <c r="I341" s="5">
        <v>53.153333333333329</v>
      </c>
      <c r="J341" s="5">
        <v>53.74</v>
      </c>
      <c r="K341" s="5">
        <v>54.396666666666668</v>
      </c>
      <c r="L341" s="5">
        <v>57.59</v>
      </c>
      <c r="M341" s="5">
        <v>60.78</v>
      </c>
      <c r="N341" s="5">
        <v>63.953333333333333</v>
      </c>
      <c r="O341" s="5">
        <v>66.096666666666664</v>
      </c>
      <c r="P341" s="5">
        <v>68.266666666666666</v>
      </c>
      <c r="Q341" s="5">
        <v>70.38</v>
      </c>
      <c r="R341" s="5">
        <v>71.430000000000007</v>
      </c>
      <c r="S341" s="5">
        <v>72.436666666666667</v>
      </c>
      <c r="T341" s="5">
        <v>73.476666666666674</v>
      </c>
      <c r="U341" s="5">
        <v>70.743333333333339</v>
      </c>
      <c r="V341" s="5">
        <v>68.066666666666663</v>
      </c>
      <c r="W341" s="5">
        <v>65.303333333333327</v>
      </c>
      <c r="X341" s="5">
        <v>63.593333333333334</v>
      </c>
      <c r="Y341" s="5">
        <v>61.926666666666662</v>
      </c>
      <c r="Z341" s="5">
        <v>60.27</v>
      </c>
      <c r="AA341" s="5">
        <v>58.803333333333327</v>
      </c>
      <c r="AB341" s="5">
        <v>57.293333333333329</v>
      </c>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row>
    <row r="342" spans="1:148">
      <c r="A342" s="2" t="s">
        <v>155</v>
      </c>
      <c r="B342" s="2" t="s">
        <v>77</v>
      </c>
      <c r="C342" s="2" t="s">
        <v>365</v>
      </c>
      <c r="D342" s="2" t="str">
        <f t="shared" si="5"/>
        <v>California - Bakersfield-May</v>
      </c>
      <c r="E342" s="5">
        <v>64.161290322580641</v>
      </c>
      <c r="F342" s="5">
        <v>62.729032258064514</v>
      </c>
      <c r="G342" s="5">
        <v>61.909677419354843</v>
      </c>
      <c r="H342" s="5">
        <v>61</v>
      </c>
      <c r="I342" s="5">
        <v>60.296774193548387</v>
      </c>
      <c r="J342" s="5">
        <v>61.158064516129038</v>
      </c>
      <c r="K342" s="5">
        <v>64.316129032258061</v>
      </c>
      <c r="L342" s="5">
        <v>67.880645161290332</v>
      </c>
      <c r="M342" s="5">
        <v>71.129032258064512</v>
      </c>
      <c r="N342" s="5">
        <v>73.977419354838716</v>
      </c>
      <c r="O342" s="5">
        <v>76.400000000000006</v>
      </c>
      <c r="P342" s="5">
        <v>79.032258064516128</v>
      </c>
      <c r="Q342" s="5">
        <v>81.154838709677421</v>
      </c>
      <c r="R342" s="5">
        <v>82.632258064516122</v>
      </c>
      <c r="S342" s="5">
        <v>83.667741935483861</v>
      </c>
      <c r="T342" s="5">
        <v>84.180645161290315</v>
      </c>
      <c r="U342" s="5">
        <v>83.91612903225807</v>
      </c>
      <c r="V342" s="5">
        <v>82.57741935483871</v>
      </c>
      <c r="W342" s="5">
        <v>77.338709677419359</v>
      </c>
      <c r="X342" s="5">
        <v>74.370967741935488</v>
      </c>
      <c r="Y342" s="5">
        <v>72.164516129032251</v>
      </c>
      <c r="Z342" s="5">
        <v>69.958064516129028</v>
      </c>
      <c r="AA342" s="5">
        <v>68.067741935483866</v>
      </c>
      <c r="AB342" s="5">
        <v>65.941935483870964</v>
      </c>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row>
    <row r="343" spans="1:148">
      <c r="A343" s="2" t="s">
        <v>155</v>
      </c>
      <c r="B343" s="2" t="s">
        <v>78</v>
      </c>
      <c r="C343" s="2" t="s">
        <v>366</v>
      </c>
      <c r="D343" s="2" t="str">
        <f t="shared" si="5"/>
        <v>California - Bakersfield-Jun</v>
      </c>
      <c r="E343" s="5">
        <v>72.143333333333345</v>
      </c>
      <c r="F343" s="5">
        <v>70.59</v>
      </c>
      <c r="G343" s="5">
        <v>68.953333333333333</v>
      </c>
      <c r="H343" s="5">
        <v>67.36</v>
      </c>
      <c r="I343" s="5">
        <v>68.603333333333325</v>
      </c>
      <c r="J343" s="5">
        <v>69.833333333333329</v>
      </c>
      <c r="K343" s="5">
        <v>71.066666666666663</v>
      </c>
      <c r="L343" s="5">
        <v>74.11666666666666</v>
      </c>
      <c r="M343" s="5">
        <v>77.193333333333342</v>
      </c>
      <c r="N343" s="5">
        <v>80.256666666666661</v>
      </c>
      <c r="O343" s="5">
        <v>83.1</v>
      </c>
      <c r="P343" s="5">
        <v>85.88</v>
      </c>
      <c r="Q343" s="5">
        <v>88.736666666666665</v>
      </c>
      <c r="R343" s="5">
        <v>90.183333333333337</v>
      </c>
      <c r="S343" s="5">
        <v>91.716666666666669</v>
      </c>
      <c r="T343" s="5">
        <v>93.18</v>
      </c>
      <c r="U343" s="5">
        <v>91.48</v>
      </c>
      <c r="V343" s="5">
        <v>89.793333333333337</v>
      </c>
      <c r="W343" s="5">
        <v>88.056666666666658</v>
      </c>
      <c r="X343" s="5">
        <v>85.22</v>
      </c>
      <c r="Y343" s="5">
        <v>82.47</v>
      </c>
      <c r="Z343" s="5">
        <v>79.69</v>
      </c>
      <c r="AA343" s="5">
        <v>77.166666666666671</v>
      </c>
      <c r="AB343" s="5">
        <v>74.713333333333338</v>
      </c>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row>
    <row r="344" spans="1:148">
      <c r="A344" s="2" t="s">
        <v>155</v>
      </c>
      <c r="B344" s="2" t="s">
        <v>79</v>
      </c>
      <c r="C344" s="2" t="s">
        <v>367</v>
      </c>
      <c r="D344" s="2" t="str">
        <f t="shared" si="5"/>
        <v>California - Bakersfield-Jul</v>
      </c>
      <c r="E344" s="5">
        <v>81.629032258064512</v>
      </c>
      <c r="F344" s="5">
        <v>80.00645161290322</v>
      </c>
      <c r="G344" s="5">
        <v>75.812903225806451</v>
      </c>
      <c r="H344" s="5">
        <v>74.209677419354833</v>
      </c>
      <c r="I344" s="5">
        <v>75.432258064516134</v>
      </c>
      <c r="J344" s="5">
        <v>76.670967741935485</v>
      </c>
      <c r="K344" s="5">
        <v>77.91612903225807</v>
      </c>
      <c r="L344" s="5">
        <v>81.106451612903228</v>
      </c>
      <c r="M344" s="5">
        <v>84.270967741935493</v>
      </c>
      <c r="N344" s="5">
        <v>87.454838709677418</v>
      </c>
      <c r="O344" s="5">
        <v>89.954838709677418</v>
      </c>
      <c r="P344" s="5">
        <v>92.42258064516129</v>
      </c>
      <c r="Q344" s="5">
        <v>94.91935483870968</v>
      </c>
      <c r="R344" s="5">
        <v>96.241935483870961</v>
      </c>
      <c r="S344" s="5">
        <v>97.58064516129032</v>
      </c>
      <c r="T344" s="5">
        <v>98.91290322580646</v>
      </c>
      <c r="U344" s="5">
        <v>97.029032258064518</v>
      </c>
      <c r="V344" s="5">
        <v>95.119354838709668</v>
      </c>
      <c r="W344" s="5">
        <v>93.177419354838705</v>
      </c>
      <c r="X344" s="5">
        <v>90.264516129032259</v>
      </c>
      <c r="Y344" s="5">
        <v>87.367741935483878</v>
      </c>
      <c r="Z344" s="5">
        <v>84.477419354838716</v>
      </c>
      <c r="AA344" s="5">
        <v>82.674193548387095</v>
      </c>
      <c r="AB344" s="5">
        <v>80.870967741935488</v>
      </c>
    </row>
    <row r="345" spans="1:148">
      <c r="A345" s="2" t="s">
        <v>155</v>
      </c>
      <c r="B345" s="2" t="s">
        <v>80</v>
      </c>
      <c r="C345" s="2" t="s">
        <v>368</v>
      </c>
      <c r="D345" s="2" t="str">
        <f t="shared" si="5"/>
        <v>California - Bakersfield-Aug</v>
      </c>
      <c r="E345" s="5">
        <v>73.361290322580643</v>
      </c>
      <c r="F345" s="5">
        <v>71.958064516129028</v>
      </c>
      <c r="G345" s="5">
        <v>73.129032258064512</v>
      </c>
      <c r="H345" s="5">
        <v>71.725806451612897</v>
      </c>
      <c r="I345" s="5">
        <v>72.519354838709674</v>
      </c>
      <c r="J345" s="5">
        <v>73.280645161290323</v>
      </c>
      <c r="K345" s="5">
        <v>74.058064516129036</v>
      </c>
      <c r="L345" s="5">
        <v>77.606451612903228</v>
      </c>
      <c r="M345" s="5">
        <v>81.193548387096769</v>
      </c>
      <c r="N345" s="5">
        <v>84.735483870967741</v>
      </c>
      <c r="O345" s="5">
        <v>87.283870967741947</v>
      </c>
      <c r="P345" s="5">
        <v>89.796774193548387</v>
      </c>
      <c r="Q345" s="5">
        <v>92.351612903225814</v>
      </c>
      <c r="R345" s="5">
        <v>93.248387096774181</v>
      </c>
      <c r="S345" s="5">
        <v>94.174193548387095</v>
      </c>
      <c r="T345" s="5">
        <v>95.067741935483866</v>
      </c>
      <c r="U345" s="5">
        <v>92.803225806451621</v>
      </c>
      <c r="V345" s="5">
        <v>90.561290322580646</v>
      </c>
      <c r="W345" s="5">
        <v>88.245161290322571</v>
      </c>
      <c r="X345" s="5">
        <v>85.990322580645156</v>
      </c>
      <c r="Y345" s="5">
        <v>83.729032258064507</v>
      </c>
      <c r="Z345" s="5">
        <v>81.49677419354839</v>
      </c>
      <c r="AA345" s="5">
        <v>79.58387096774193</v>
      </c>
      <c r="AB345" s="5">
        <v>77.670967741935485</v>
      </c>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row>
    <row r="346" spans="1:148">
      <c r="A346" s="2" t="s">
        <v>155</v>
      </c>
      <c r="B346" s="2" t="s">
        <v>81</v>
      </c>
      <c r="C346" s="2" t="s">
        <v>369</v>
      </c>
      <c r="D346" s="2" t="str">
        <f t="shared" si="5"/>
        <v>California - Bakersfield-Sep</v>
      </c>
      <c r="E346" s="5">
        <v>68.25333333333333</v>
      </c>
      <c r="F346" s="5">
        <v>67.17</v>
      </c>
      <c r="G346" s="5">
        <v>66.13666666666667</v>
      </c>
      <c r="H346" s="5">
        <v>65.03</v>
      </c>
      <c r="I346" s="5">
        <v>65.143333333333331</v>
      </c>
      <c r="J346" s="5">
        <v>65.25</v>
      </c>
      <c r="K346" s="5">
        <v>65.356666666666669</v>
      </c>
      <c r="L346" s="5">
        <v>68.703333333333333</v>
      </c>
      <c r="M346" s="5">
        <v>72.023333333333326</v>
      </c>
      <c r="N346" s="5">
        <v>75.37</v>
      </c>
      <c r="O346" s="5">
        <v>77.97</v>
      </c>
      <c r="P346" s="5">
        <v>80.53</v>
      </c>
      <c r="Q346" s="5">
        <v>83.14</v>
      </c>
      <c r="R346" s="5">
        <v>84.123333333333321</v>
      </c>
      <c r="S346" s="5">
        <v>85.093333333333334</v>
      </c>
      <c r="T346" s="5">
        <v>86.07</v>
      </c>
      <c r="U346" s="5">
        <v>83.5</v>
      </c>
      <c r="V346" s="5">
        <v>80.926666666666677</v>
      </c>
      <c r="W346" s="5">
        <v>78.326666666666668</v>
      </c>
      <c r="X346" s="5">
        <v>76.59</v>
      </c>
      <c r="Y346" s="5">
        <v>74.913333333333341</v>
      </c>
      <c r="Z346" s="5">
        <v>73.209999999999994</v>
      </c>
      <c r="AA346" s="5">
        <v>71.523333333333326</v>
      </c>
      <c r="AB346" s="5">
        <v>69.826666666666668</v>
      </c>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row>
    <row r="347" spans="1:148">
      <c r="A347" s="2" t="s">
        <v>155</v>
      </c>
      <c r="B347" s="2" t="s">
        <v>82</v>
      </c>
      <c r="C347" s="2" t="s">
        <v>370</v>
      </c>
      <c r="D347" s="2" t="str">
        <f t="shared" si="5"/>
        <v>California - Bakersfield-Oct</v>
      </c>
      <c r="E347" s="5">
        <v>60.361290322580643</v>
      </c>
      <c r="F347" s="5">
        <v>59.296774193548387</v>
      </c>
      <c r="G347" s="5">
        <v>58.219354838709677</v>
      </c>
      <c r="H347" s="5">
        <v>57.122580645161285</v>
      </c>
      <c r="I347" s="5">
        <v>57.074193548387093</v>
      </c>
      <c r="J347" s="5">
        <v>57.009677419354837</v>
      </c>
      <c r="K347" s="5">
        <v>56.91935483870968</v>
      </c>
      <c r="L347" s="5">
        <v>60.977419354838709</v>
      </c>
      <c r="M347" s="5">
        <v>65.00322580645161</v>
      </c>
      <c r="N347" s="5">
        <v>69.061290322580646</v>
      </c>
      <c r="O347" s="5">
        <v>71.858064516129033</v>
      </c>
      <c r="P347" s="5">
        <v>74.648387096774186</v>
      </c>
      <c r="Q347" s="5">
        <v>77.454838709677418</v>
      </c>
      <c r="R347" s="5">
        <v>78.064516129032256</v>
      </c>
      <c r="S347" s="5">
        <v>78.603225806451604</v>
      </c>
      <c r="T347" s="5">
        <v>79.232258064516117</v>
      </c>
      <c r="U347" s="5">
        <v>75.822580645161295</v>
      </c>
      <c r="V347" s="5">
        <v>72.370967741935488</v>
      </c>
      <c r="W347" s="5">
        <v>68.903225806451616</v>
      </c>
      <c r="X347" s="5">
        <v>67.274193548387103</v>
      </c>
      <c r="Y347" s="5">
        <v>65.670967741935485</v>
      </c>
      <c r="Z347" s="5">
        <v>64.08064516129032</v>
      </c>
      <c r="AA347" s="5">
        <v>62.696774193548386</v>
      </c>
      <c r="AB347" s="5">
        <v>61.29354838709677</v>
      </c>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row>
    <row r="348" spans="1:148">
      <c r="A348" s="2" t="s">
        <v>155</v>
      </c>
      <c r="B348" s="2" t="s">
        <v>83</v>
      </c>
      <c r="C348" s="2" t="s">
        <v>371</v>
      </c>
      <c r="D348" s="2" t="str">
        <f t="shared" si="5"/>
        <v>California - Bakersfield-Nov</v>
      </c>
      <c r="E348" s="5">
        <v>51.226666666666667</v>
      </c>
      <c r="F348" s="5">
        <v>50.583333333333336</v>
      </c>
      <c r="G348" s="5">
        <v>49.95</v>
      </c>
      <c r="H348" s="5">
        <v>49.323333333333338</v>
      </c>
      <c r="I348" s="5">
        <v>48.656666666666666</v>
      </c>
      <c r="J348" s="5">
        <v>48.006666666666668</v>
      </c>
      <c r="K348" s="5">
        <v>47.31666666666667</v>
      </c>
      <c r="L348" s="5">
        <v>50.303333333333327</v>
      </c>
      <c r="M348" s="5">
        <v>53.333333333333336</v>
      </c>
      <c r="N348" s="5">
        <v>56.32</v>
      </c>
      <c r="O348" s="5">
        <v>59.136666666666663</v>
      </c>
      <c r="P348" s="5">
        <v>61.91</v>
      </c>
      <c r="Q348" s="5">
        <v>64.733333333333334</v>
      </c>
      <c r="R348" s="5">
        <v>65.313333333333333</v>
      </c>
      <c r="S348" s="5">
        <v>65.826666666666668</v>
      </c>
      <c r="T348" s="5">
        <v>66.376666666666665</v>
      </c>
      <c r="U348" s="5">
        <v>63.476666666666667</v>
      </c>
      <c r="V348" s="5">
        <v>60.58</v>
      </c>
      <c r="W348" s="5">
        <v>57.663333333333334</v>
      </c>
      <c r="X348" s="5">
        <v>56.596666666666671</v>
      </c>
      <c r="Y348" s="5">
        <v>55.543333333333329</v>
      </c>
      <c r="Z348" s="5">
        <v>54.5</v>
      </c>
      <c r="AA348" s="5">
        <v>53.3</v>
      </c>
      <c r="AB348" s="5">
        <v>52.02</v>
      </c>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row>
    <row r="349" spans="1:148">
      <c r="A349" s="2" t="s">
        <v>155</v>
      </c>
      <c r="B349" s="2" t="s">
        <v>84</v>
      </c>
      <c r="C349" s="2" t="s">
        <v>372</v>
      </c>
      <c r="D349" s="2" t="str">
        <f t="shared" si="5"/>
        <v>California - Bakersfield-Dec</v>
      </c>
      <c r="E349" s="5">
        <v>43.061290322580646</v>
      </c>
      <c r="F349" s="5">
        <v>42.783870967741933</v>
      </c>
      <c r="G349" s="5">
        <v>42.470967741935482</v>
      </c>
      <c r="H349" s="5">
        <v>42.167741935483875</v>
      </c>
      <c r="I349" s="5">
        <v>41.62903225806452</v>
      </c>
      <c r="J349" s="5">
        <v>41.054838709677419</v>
      </c>
      <c r="K349" s="5">
        <v>40.49677419354839</v>
      </c>
      <c r="L349" s="5">
        <v>42.641935483870974</v>
      </c>
      <c r="M349" s="5">
        <v>44.761290322580642</v>
      </c>
      <c r="N349" s="5">
        <v>46.883870967741942</v>
      </c>
      <c r="O349" s="5">
        <v>49.12580645161291</v>
      </c>
      <c r="P349" s="5">
        <v>51.351612903225806</v>
      </c>
      <c r="Q349" s="5">
        <v>53.587096774193547</v>
      </c>
      <c r="R349" s="5">
        <v>54.12903225806452</v>
      </c>
      <c r="S349" s="5">
        <v>54.593548387096774</v>
      </c>
      <c r="T349" s="5">
        <v>55.138709677419357</v>
      </c>
      <c r="U349" s="5">
        <v>52.732258064516131</v>
      </c>
      <c r="V349" s="5">
        <v>50.348387096774189</v>
      </c>
      <c r="W349" s="5">
        <v>47.951612903225808</v>
      </c>
      <c r="X349" s="5">
        <v>46.816129032258061</v>
      </c>
      <c r="Y349" s="5">
        <v>45.664516129032258</v>
      </c>
      <c r="Z349" s="5">
        <v>44.535483870967738</v>
      </c>
      <c r="AA349" s="5">
        <v>43.970967741935482</v>
      </c>
      <c r="AB349" s="5">
        <v>43.448387096774198</v>
      </c>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row>
    <row r="350" spans="1:148">
      <c r="A350" s="2" t="s">
        <v>156</v>
      </c>
      <c r="B350" s="2" t="s">
        <v>73</v>
      </c>
      <c r="C350" s="2" t="s">
        <v>361</v>
      </c>
      <c r="D350" s="2" t="str">
        <f t="shared" si="5"/>
        <v>California - Daggett-Jan</v>
      </c>
      <c r="E350" s="5">
        <v>41.380645161290325</v>
      </c>
      <c r="F350" s="5">
        <v>40.664516129032258</v>
      </c>
      <c r="G350" s="5">
        <v>39.980645161290326</v>
      </c>
      <c r="H350" s="5">
        <v>39.261290322580642</v>
      </c>
      <c r="I350" s="5">
        <v>38.883870967741942</v>
      </c>
      <c r="J350" s="5">
        <v>38.519354838709674</v>
      </c>
      <c r="K350" s="5">
        <v>38.141935483870974</v>
      </c>
      <c r="L350" s="5">
        <v>41.977419354838709</v>
      </c>
      <c r="M350" s="5">
        <v>45.880645161290325</v>
      </c>
      <c r="N350" s="5">
        <v>49.729032258064514</v>
      </c>
      <c r="O350" s="5">
        <v>52.806451612903224</v>
      </c>
      <c r="P350" s="5">
        <v>55.858064516129026</v>
      </c>
      <c r="Q350" s="5">
        <v>58.929032258064517</v>
      </c>
      <c r="R350" s="5">
        <v>59.36774193548387</v>
      </c>
      <c r="S350" s="5">
        <v>59.79354838709677</v>
      </c>
      <c r="T350" s="5">
        <v>60.229032258064514</v>
      </c>
      <c r="U350" s="5">
        <v>56.670967741935485</v>
      </c>
      <c r="V350" s="5">
        <v>53.106451612903221</v>
      </c>
      <c r="W350" s="5">
        <v>49.493548387096773</v>
      </c>
      <c r="X350" s="5">
        <v>47.806451612903224</v>
      </c>
      <c r="Y350" s="5">
        <v>46.07741935483871</v>
      </c>
      <c r="Z350" s="5">
        <v>44.412903225806453</v>
      </c>
      <c r="AA350" s="5">
        <v>43.432258064516134</v>
      </c>
      <c r="AB350" s="5">
        <v>42.467741935483872</v>
      </c>
    </row>
    <row r="351" spans="1:148">
      <c r="A351" s="2" t="s">
        <v>156</v>
      </c>
      <c r="B351" s="2" t="s">
        <v>74</v>
      </c>
      <c r="C351" s="2" t="s">
        <v>362</v>
      </c>
      <c r="D351" s="2" t="str">
        <f t="shared" si="5"/>
        <v>California - Daggett-Feb</v>
      </c>
      <c r="E351" s="5">
        <v>45.65</v>
      </c>
      <c r="F351" s="5">
        <v>44.88928571428572</v>
      </c>
      <c r="G351" s="5">
        <v>44.182142857142857</v>
      </c>
      <c r="H351" s="5">
        <v>43.421428571428571</v>
      </c>
      <c r="I351" s="5">
        <v>42.98571428571428</v>
      </c>
      <c r="J351" s="5">
        <v>42.575000000000003</v>
      </c>
      <c r="K351" s="5">
        <v>42.153571428571425</v>
      </c>
      <c r="L351" s="5">
        <v>47.267857142857146</v>
      </c>
      <c r="M351" s="5">
        <v>52.414285714285711</v>
      </c>
      <c r="N351" s="5">
        <v>57.55</v>
      </c>
      <c r="O351" s="5">
        <v>60.424999999999997</v>
      </c>
      <c r="P351" s="5">
        <v>63.325000000000003</v>
      </c>
      <c r="Q351" s="5">
        <v>66.221428571428575</v>
      </c>
      <c r="R351" s="5">
        <v>66.98571428571428</v>
      </c>
      <c r="S351" s="5">
        <v>67.724999999999994</v>
      </c>
      <c r="T351" s="5">
        <v>68.492857142857147</v>
      </c>
      <c r="U351" s="5">
        <v>64.349999999999994</v>
      </c>
      <c r="V351" s="5">
        <v>60.164285714285711</v>
      </c>
      <c r="W351" s="5">
        <v>55.982142857142854</v>
      </c>
      <c r="X351" s="5">
        <v>53.785714285714285</v>
      </c>
      <c r="Y351" s="5">
        <v>51.607142857142854</v>
      </c>
      <c r="Z351" s="5">
        <v>49.432142857142857</v>
      </c>
      <c r="AA351" s="5">
        <v>48.221428571428575</v>
      </c>
      <c r="AB351" s="5">
        <v>47.035714285714285</v>
      </c>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row>
    <row r="352" spans="1:148">
      <c r="A352" s="2" t="s">
        <v>156</v>
      </c>
      <c r="B352" s="2" t="s">
        <v>75</v>
      </c>
      <c r="C352" s="2" t="s">
        <v>363</v>
      </c>
      <c r="D352" s="2" t="str">
        <f t="shared" si="5"/>
        <v>California - Daggett-Mar</v>
      </c>
      <c r="E352" s="5">
        <v>51.406451612903226</v>
      </c>
      <c r="F352" s="5">
        <v>50.703225806451613</v>
      </c>
      <c r="G352" s="5">
        <v>50.064516129032256</v>
      </c>
      <c r="H352" s="5">
        <v>49.364516129032253</v>
      </c>
      <c r="I352" s="5">
        <v>49.190322580645166</v>
      </c>
      <c r="J352" s="5">
        <v>49.022580645161291</v>
      </c>
      <c r="K352" s="5">
        <v>48.829032258064515</v>
      </c>
      <c r="L352" s="5">
        <v>53.012903225806454</v>
      </c>
      <c r="M352" s="5">
        <v>57.235483870967741</v>
      </c>
      <c r="N352" s="5">
        <v>61.42258064516129</v>
      </c>
      <c r="O352" s="5">
        <v>63.945161290322581</v>
      </c>
      <c r="P352" s="5">
        <v>66.461290322580652</v>
      </c>
      <c r="Q352" s="5">
        <v>68.980645161290326</v>
      </c>
      <c r="R352" s="5">
        <v>69.329032258064515</v>
      </c>
      <c r="S352" s="5">
        <v>69.58709677419354</v>
      </c>
      <c r="T352" s="5">
        <v>69.9258064516129</v>
      </c>
      <c r="U352" s="5">
        <v>67.070967741935476</v>
      </c>
      <c r="V352" s="5">
        <v>64.222580645161287</v>
      </c>
      <c r="W352" s="5">
        <v>61.316129032258061</v>
      </c>
      <c r="X352" s="5">
        <v>59.264516129032259</v>
      </c>
      <c r="Y352" s="5">
        <v>57.264516129032259</v>
      </c>
      <c r="Z352" s="5">
        <v>55.261290322580642</v>
      </c>
      <c r="AA352" s="5">
        <v>54.103225806451611</v>
      </c>
      <c r="AB352" s="5">
        <v>52.970967741935482</v>
      </c>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row>
    <row r="353" spans="1:148">
      <c r="A353" s="2" t="s">
        <v>156</v>
      </c>
      <c r="B353" s="2" t="s">
        <v>76</v>
      </c>
      <c r="C353" s="2" t="s">
        <v>364</v>
      </c>
      <c r="D353" s="2" t="str">
        <f t="shared" si="5"/>
        <v>California - Daggett-Apr</v>
      </c>
      <c r="E353" s="5">
        <v>56.976666666666667</v>
      </c>
      <c r="F353" s="5">
        <v>56.01</v>
      </c>
      <c r="G353" s="5">
        <v>55.046666666666667</v>
      </c>
      <c r="H353" s="5">
        <v>54.06333333333334</v>
      </c>
      <c r="I353" s="5">
        <v>54.526666666666664</v>
      </c>
      <c r="J353" s="5">
        <v>54.926666666666662</v>
      </c>
      <c r="K353" s="5">
        <v>55.383333333333333</v>
      </c>
      <c r="L353" s="5">
        <v>59.676666666666662</v>
      </c>
      <c r="M353" s="5">
        <v>63.93</v>
      </c>
      <c r="N353" s="5">
        <v>68.223333333333329</v>
      </c>
      <c r="O353" s="5">
        <v>70.833333333333329</v>
      </c>
      <c r="P353" s="5">
        <v>73.38</v>
      </c>
      <c r="Q353" s="5">
        <v>75.973333333333329</v>
      </c>
      <c r="R353" s="5">
        <v>76.393333333333345</v>
      </c>
      <c r="S353" s="5">
        <v>76.773333333333326</v>
      </c>
      <c r="T353" s="5">
        <v>77.180000000000007</v>
      </c>
      <c r="U353" s="5">
        <v>74.396666666666675</v>
      </c>
      <c r="V353" s="5">
        <v>71.61666666666666</v>
      </c>
      <c r="W353" s="5">
        <v>68.790000000000006</v>
      </c>
      <c r="X353" s="5">
        <v>66.436666666666667</v>
      </c>
      <c r="Y353" s="5">
        <v>64.063333333333333</v>
      </c>
      <c r="Z353" s="5">
        <v>61.743333333333332</v>
      </c>
      <c r="AA353" s="5">
        <v>60.21</v>
      </c>
      <c r="AB353" s="5">
        <v>58.666666666666664</v>
      </c>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row>
    <row r="354" spans="1:148">
      <c r="A354" s="2" t="s">
        <v>156</v>
      </c>
      <c r="B354" s="2" t="s">
        <v>77</v>
      </c>
      <c r="C354" s="2" t="s">
        <v>365</v>
      </c>
      <c r="D354" s="2" t="str">
        <f t="shared" si="5"/>
        <v>California - Daggett-May</v>
      </c>
      <c r="E354" s="5">
        <v>64.274193548387103</v>
      </c>
      <c r="F354" s="5">
        <v>62.864516129032253</v>
      </c>
      <c r="G354" s="5">
        <v>61.509677419354837</v>
      </c>
      <c r="H354" s="5">
        <v>60.090322580645157</v>
      </c>
      <c r="I354" s="5">
        <v>58.851612903225806</v>
      </c>
      <c r="J354" s="5">
        <v>60.861290322580643</v>
      </c>
      <c r="K354" s="5">
        <v>64.822580645161295</v>
      </c>
      <c r="L354" s="5">
        <v>69.880645161290332</v>
      </c>
      <c r="M354" s="5">
        <v>74.035483870967738</v>
      </c>
      <c r="N354" s="5">
        <v>77.719354838709677</v>
      </c>
      <c r="O354" s="5">
        <v>81.264516129032259</v>
      </c>
      <c r="P354" s="5">
        <v>83.638709677419357</v>
      </c>
      <c r="Q354" s="5">
        <v>85.303225806451621</v>
      </c>
      <c r="R354" s="5">
        <v>86.529032258064518</v>
      </c>
      <c r="S354" s="5">
        <v>87.064516129032256</v>
      </c>
      <c r="T354" s="5">
        <v>86.4258064516129</v>
      </c>
      <c r="U354" s="5">
        <v>84.183870967741925</v>
      </c>
      <c r="V354" s="5">
        <v>81.403225806451616</v>
      </c>
      <c r="W354" s="5">
        <v>77.358064516129033</v>
      </c>
      <c r="X354" s="5">
        <v>74.161290322580641</v>
      </c>
      <c r="Y354" s="5">
        <v>71.49354838709678</v>
      </c>
      <c r="Z354" s="5">
        <v>69.599999999999994</v>
      </c>
      <c r="AA354" s="5">
        <v>67.845161290322579</v>
      </c>
      <c r="AB354" s="5">
        <v>66.435483870967744</v>
      </c>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row>
    <row r="355" spans="1:148">
      <c r="A355" s="2" t="s">
        <v>156</v>
      </c>
      <c r="B355" s="2" t="s">
        <v>78</v>
      </c>
      <c r="C355" s="2" t="s">
        <v>366</v>
      </c>
      <c r="D355" s="2" t="str">
        <f t="shared" si="5"/>
        <v>California - Daggett-Jun</v>
      </c>
      <c r="E355" s="5">
        <v>75.13</v>
      </c>
      <c r="F355" s="5">
        <v>73.786666666666662</v>
      </c>
      <c r="G355" s="5">
        <v>72.403333333333336</v>
      </c>
      <c r="H355" s="5">
        <v>71.036666666666662</v>
      </c>
      <c r="I355" s="5">
        <v>72.099999999999994</v>
      </c>
      <c r="J355" s="5">
        <v>73.209999999999994</v>
      </c>
      <c r="K355" s="5">
        <v>74.290000000000006</v>
      </c>
      <c r="L355" s="5">
        <v>78.459999999999994</v>
      </c>
      <c r="M355" s="5">
        <v>82.653333333333336</v>
      </c>
      <c r="N355" s="5">
        <v>86.826666666666668</v>
      </c>
      <c r="O355" s="5">
        <v>89.316666666666663</v>
      </c>
      <c r="P355" s="5">
        <v>91.72</v>
      </c>
      <c r="Q355" s="5">
        <v>94.203333333333333</v>
      </c>
      <c r="R355" s="5">
        <v>94.896666666666675</v>
      </c>
      <c r="S355" s="5">
        <v>95.586666666666659</v>
      </c>
      <c r="T355" s="5">
        <v>96.286666666666662</v>
      </c>
      <c r="U355" s="5">
        <v>93.583333333333329</v>
      </c>
      <c r="V355" s="5">
        <v>90.9</v>
      </c>
      <c r="W355" s="5">
        <v>88.146666666666675</v>
      </c>
      <c r="X355" s="5">
        <v>85.34</v>
      </c>
      <c r="Y355" s="5">
        <v>82.566666666666663</v>
      </c>
      <c r="Z355" s="5">
        <v>79.813333333333333</v>
      </c>
      <c r="AA355" s="5">
        <v>78.283333333333331</v>
      </c>
      <c r="AB355" s="5">
        <v>76.723333333333329</v>
      </c>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row>
    <row r="356" spans="1:148">
      <c r="A356" s="2" t="s">
        <v>156</v>
      </c>
      <c r="B356" s="2" t="s">
        <v>79</v>
      </c>
      <c r="C356" s="2" t="s">
        <v>367</v>
      </c>
      <c r="D356" s="2" t="str">
        <f t="shared" si="5"/>
        <v>California - Daggett-Jul</v>
      </c>
      <c r="E356" s="5">
        <v>83.535483870967738</v>
      </c>
      <c r="F356" s="5">
        <v>82.048387096774192</v>
      </c>
      <c r="G356" s="5">
        <v>77.832258064516139</v>
      </c>
      <c r="H356" s="5">
        <v>76.3</v>
      </c>
      <c r="I356" s="5">
        <v>77.325806451612905</v>
      </c>
      <c r="J356" s="5">
        <v>78.409677419354836</v>
      </c>
      <c r="K356" s="5">
        <v>79.441935483870964</v>
      </c>
      <c r="L356" s="5">
        <v>83.554838709677412</v>
      </c>
      <c r="M356" s="5">
        <v>87.641935483870967</v>
      </c>
      <c r="N356" s="5">
        <v>91.758064516129039</v>
      </c>
      <c r="O356" s="5">
        <v>94.6</v>
      </c>
      <c r="P356" s="5">
        <v>97.383870967741942</v>
      </c>
      <c r="Q356" s="5">
        <v>100.24193548387096</v>
      </c>
      <c r="R356" s="5">
        <v>101.13870967741936</v>
      </c>
      <c r="S356" s="5">
        <v>102.06451612903226</v>
      </c>
      <c r="T356" s="5">
        <v>102.98064516129033</v>
      </c>
      <c r="U356" s="5">
        <v>100.45806451612903</v>
      </c>
      <c r="V356" s="5">
        <v>97.983870967741936</v>
      </c>
      <c r="W356" s="5">
        <v>95.41290322580646</v>
      </c>
      <c r="X356" s="5">
        <v>92.403225806451616</v>
      </c>
      <c r="Y356" s="5">
        <v>89.42258064516129</v>
      </c>
      <c r="Z356" s="5">
        <v>86.5</v>
      </c>
      <c r="AA356" s="5">
        <v>84.677419354838705</v>
      </c>
      <c r="AB356" s="5">
        <v>82.848387096774204</v>
      </c>
    </row>
    <row r="357" spans="1:148">
      <c r="A357" s="2" t="s">
        <v>156</v>
      </c>
      <c r="B357" s="2" t="s">
        <v>80</v>
      </c>
      <c r="C357" s="2" t="s">
        <v>368</v>
      </c>
      <c r="D357" s="2" t="str">
        <f t="shared" si="5"/>
        <v>California - Daggett-Aug</v>
      </c>
      <c r="E357" s="5">
        <v>76.429032258064524</v>
      </c>
      <c r="F357" s="5">
        <v>75.158064516129031</v>
      </c>
      <c r="G357" s="5">
        <v>76.50645161290322</v>
      </c>
      <c r="H357" s="5">
        <v>75.190322580645159</v>
      </c>
      <c r="I357" s="5">
        <v>75.41612903225807</v>
      </c>
      <c r="J357" s="5">
        <v>75.57741935483871</v>
      </c>
      <c r="K357" s="5">
        <v>75.787096774193557</v>
      </c>
      <c r="L357" s="5">
        <v>80.154838709677421</v>
      </c>
      <c r="M357" s="5">
        <v>84.525806451612908</v>
      </c>
      <c r="N357" s="5">
        <v>88.887096774193552</v>
      </c>
      <c r="O357" s="5">
        <v>91.483870967741936</v>
      </c>
      <c r="P357" s="5">
        <v>94.061290322580646</v>
      </c>
      <c r="Q357" s="5">
        <v>96.670967741935485</v>
      </c>
      <c r="R357" s="5">
        <v>97.258064516129039</v>
      </c>
      <c r="S357" s="5">
        <v>97.848387096774204</v>
      </c>
      <c r="T357" s="5">
        <v>98.435483870967744</v>
      </c>
      <c r="U357" s="5">
        <v>96.232258064516117</v>
      </c>
      <c r="V357" s="5">
        <v>93.977419354838716</v>
      </c>
      <c r="W357" s="5">
        <v>91.738709677419351</v>
      </c>
      <c r="X357" s="5">
        <v>89.161290322580641</v>
      </c>
      <c r="Y357" s="5">
        <v>86.645161290322577</v>
      </c>
      <c r="Z357" s="5">
        <v>84.096774193548384</v>
      </c>
      <c r="AA357" s="5">
        <v>82.348387096774204</v>
      </c>
      <c r="AB357" s="5">
        <v>80.641935483870967</v>
      </c>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row>
    <row r="358" spans="1:148">
      <c r="A358" s="2" t="s">
        <v>156</v>
      </c>
      <c r="B358" s="2" t="s">
        <v>81</v>
      </c>
      <c r="C358" s="2" t="s">
        <v>369</v>
      </c>
      <c r="D358" s="2" t="str">
        <f t="shared" si="5"/>
        <v>California - Daggett-Sep</v>
      </c>
      <c r="E358" s="5">
        <v>71.58</v>
      </c>
      <c r="F358" s="5">
        <v>69.993333333333339</v>
      </c>
      <c r="G358" s="5">
        <v>69.443333333333342</v>
      </c>
      <c r="H358" s="5">
        <v>67.706666666666663</v>
      </c>
      <c r="I358" s="5">
        <v>66.296666666666667</v>
      </c>
      <c r="J358" s="5">
        <v>65.833333333333329</v>
      </c>
      <c r="K358" s="5">
        <v>69.016666666666666</v>
      </c>
      <c r="L358" s="5">
        <v>74.17</v>
      </c>
      <c r="M358" s="5">
        <v>78.976666666666674</v>
      </c>
      <c r="N358" s="5">
        <v>83.083333333333329</v>
      </c>
      <c r="O358" s="5">
        <v>86.856666666666655</v>
      </c>
      <c r="P358" s="5">
        <v>89.75333333333333</v>
      </c>
      <c r="Q358" s="5">
        <v>91.683333333333337</v>
      </c>
      <c r="R358" s="5">
        <v>92.81</v>
      </c>
      <c r="S358" s="5">
        <v>93.00333333333333</v>
      </c>
      <c r="T358" s="5">
        <v>92.223333333333329</v>
      </c>
      <c r="U358" s="5">
        <v>90.153333333333336</v>
      </c>
      <c r="V358" s="5">
        <v>87.083333333333329</v>
      </c>
      <c r="W358" s="5">
        <v>83.99</v>
      </c>
      <c r="X358" s="5">
        <v>81.123333333333321</v>
      </c>
      <c r="Y358" s="5">
        <v>78.75333333333333</v>
      </c>
      <c r="Z358" s="5">
        <v>76.683333333333337</v>
      </c>
      <c r="AA358" s="5">
        <v>74.38666666666667</v>
      </c>
      <c r="AB358" s="5">
        <v>73.11666666666666</v>
      </c>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row>
    <row r="359" spans="1:148">
      <c r="A359" s="2" t="s">
        <v>156</v>
      </c>
      <c r="B359" s="2" t="s">
        <v>82</v>
      </c>
      <c r="C359" s="2" t="s">
        <v>370</v>
      </c>
      <c r="D359" s="2" t="str">
        <f t="shared" si="5"/>
        <v>California - Daggett-Oct</v>
      </c>
      <c r="E359" s="5">
        <v>61.354838709677416</v>
      </c>
      <c r="F359" s="5">
        <v>60.512903225806454</v>
      </c>
      <c r="G359" s="5">
        <v>59.693548387096776</v>
      </c>
      <c r="H359" s="5">
        <v>58.829032258064515</v>
      </c>
      <c r="I359" s="5">
        <v>58.58387096774193</v>
      </c>
      <c r="J359" s="5">
        <v>58.37419354838709</v>
      </c>
      <c r="K359" s="5">
        <v>58.13225806451613</v>
      </c>
      <c r="L359" s="5">
        <v>62.822580645161288</v>
      </c>
      <c r="M359" s="5">
        <v>67.49354838709678</v>
      </c>
      <c r="N359" s="5">
        <v>72.167741935483861</v>
      </c>
      <c r="O359" s="5">
        <v>74.99354838709678</v>
      </c>
      <c r="P359" s="5">
        <v>77.774193548387103</v>
      </c>
      <c r="Q359" s="5">
        <v>80.58064516129032</v>
      </c>
      <c r="R359" s="5">
        <v>80.983870967741936</v>
      </c>
      <c r="S359" s="5">
        <v>81.393548387096772</v>
      </c>
      <c r="T359" s="5">
        <v>81.816129032258075</v>
      </c>
      <c r="U359" s="5">
        <v>78.112903225806448</v>
      </c>
      <c r="V359" s="5">
        <v>74.474193548387092</v>
      </c>
      <c r="W359" s="5">
        <v>70.751612903225819</v>
      </c>
      <c r="X359" s="5">
        <v>68.535483870967738</v>
      </c>
      <c r="Y359" s="5">
        <v>66.351612903225814</v>
      </c>
      <c r="Z359" s="5">
        <v>64.145161290322577</v>
      </c>
      <c r="AA359" s="5">
        <v>63.090322580645157</v>
      </c>
      <c r="AB359" s="5">
        <v>62.08387096774193</v>
      </c>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row>
    <row r="360" spans="1:148">
      <c r="A360" s="2" t="s">
        <v>156</v>
      </c>
      <c r="B360" s="2" t="s">
        <v>83</v>
      </c>
      <c r="C360" s="2" t="s">
        <v>371</v>
      </c>
      <c r="D360" s="2" t="str">
        <f t="shared" si="5"/>
        <v>California - Daggett-Nov</v>
      </c>
      <c r="E360" s="5">
        <v>49.713333333333338</v>
      </c>
      <c r="F360" s="5">
        <v>48.923333333333332</v>
      </c>
      <c r="G360" s="5">
        <v>48.173333333333332</v>
      </c>
      <c r="H360" s="5">
        <v>47.373333333333335</v>
      </c>
      <c r="I360" s="5">
        <v>46.846666666666671</v>
      </c>
      <c r="J360" s="5">
        <v>46.333333333333336</v>
      </c>
      <c r="K360" s="5">
        <v>45.773333333333333</v>
      </c>
      <c r="L360" s="5">
        <v>50.173333333333332</v>
      </c>
      <c r="M360" s="5">
        <v>54.56333333333334</v>
      </c>
      <c r="N360" s="5">
        <v>58.96</v>
      </c>
      <c r="O360" s="5">
        <v>62.18333333333333</v>
      </c>
      <c r="P360" s="5">
        <v>65.47</v>
      </c>
      <c r="Q360" s="5">
        <v>68.693333333333342</v>
      </c>
      <c r="R360" s="5">
        <v>69.033333333333331</v>
      </c>
      <c r="S360" s="5">
        <v>69.36333333333333</v>
      </c>
      <c r="T360" s="5">
        <v>69.703333333333333</v>
      </c>
      <c r="U360" s="5">
        <v>65.726666666666659</v>
      </c>
      <c r="V360" s="5">
        <v>61.75333333333333</v>
      </c>
      <c r="W360" s="5">
        <v>57.743333333333332</v>
      </c>
      <c r="X360" s="5">
        <v>55.81333333333334</v>
      </c>
      <c r="Y360" s="5">
        <v>53.916666666666664</v>
      </c>
      <c r="Z360" s="5">
        <v>52.043333333333329</v>
      </c>
      <c r="AA360" s="5">
        <v>51.203333333333333</v>
      </c>
      <c r="AB360" s="5">
        <v>50.33</v>
      </c>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row>
    <row r="361" spans="1:148">
      <c r="A361" s="2" t="s">
        <v>156</v>
      </c>
      <c r="B361" s="2" t="s">
        <v>84</v>
      </c>
      <c r="C361" s="2" t="s">
        <v>372</v>
      </c>
      <c r="D361" s="2" t="str">
        <f t="shared" si="5"/>
        <v>California - Daggett-Dec</v>
      </c>
      <c r="E361" s="5">
        <v>44.587096774193547</v>
      </c>
      <c r="F361" s="5">
        <v>43.796774193548387</v>
      </c>
      <c r="G361" s="5">
        <v>43.048387096774192</v>
      </c>
      <c r="H361" s="5">
        <v>42.251612903225805</v>
      </c>
      <c r="I361" s="5">
        <v>41.883870967741942</v>
      </c>
      <c r="J361" s="5">
        <v>41.49677419354839</v>
      </c>
      <c r="K361" s="5">
        <v>41.122580645161285</v>
      </c>
      <c r="L361" s="5">
        <v>44.058064516129029</v>
      </c>
      <c r="M361" s="5">
        <v>46.983870967741936</v>
      </c>
      <c r="N361" s="5">
        <v>49.935483870967744</v>
      </c>
      <c r="O361" s="5">
        <v>52.8</v>
      </c>
      <c r="P361" s="5">
        <v>55.732258064516131</v>
      </c>
      <c r="Q361" s="5">
        <v>58.619354838709675</v>
      </c>
      <c r="R361" s="5">
        <v>58.841935483870962</v>
      </c>
      <c r="S361" s="5">
        <v>59</v>
      </c>
      <c r="T361" s="5">
        <v>59.238709677419358</v>
      </c>
      <c r="U361" s="5">
        <v>56.506451612903227</v>
      </c>
      <c r="V361" s="5">
        <v>53.8</v>
      </c>
      <c r="W361" s="5">
        <v>51.08387096774193</v>
      </c>
      <c r="X361" s="5">
        <v>49.603225806451611</v>
      </c>
      <c r="Y361" s="5">
        <v>48.148387096774194</v>
      </c>
      <c r="Z361" s="5">
        <v>46.677419354838712</v>
      </c>
      <c r="AA361" s="5">
        <v>45.91935483870968</v>
      </c>
      <c r="AB361" s="5">
        <v>45.193548387096776</v>
      </c>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row>
    <row r="362" spans="1:148">
      <c r="A362" s="2" t="s">
        <v>157</v>
      </c>
      <c r="B362" s="2" t="s">
        <v>73</v>
      </c>
      <c r="C362" s="2" t="s">
        <v>361</v>
      </c>
      <c r="D362" s="2" t="str">
        <f t="shared" si="5"/>
        <v>California - Fresno-Jan</v>
      </c>
      <c r="E362" s="5">
        <v>41.403225806451616</v>
      </c>
      <c r="F362" s="5">
        <v>40.729032258064514</v>
      </c>
      <c r="G362" s="5">
        <v>40.532258064516128</v>
      </c>
      <c r="H362" s="5">
        <v>40.222580645161294</v>
      </c>
      <c r="I362" s="5">
        <v>39.729032258064514</v>
      </c>
      <c r="J362" s="5">
        <v>39.564516129032256</v>
      </c>
      <c r="K362" s="5">
        <v>39.319354838709678</v>
      </c>
      <c r="L362" s="5">
        <v>39.890322580645162</v>
      </c>
      <c r="M362" s="5">
        <v>42.187096774193549</v>
      </c>
      <c r="N362" s="5">
        <v>44.890322580645162</v>
      </c>
      <c r="O362" s="5">
        <v>47.903225806451616</v>
      </c>
      <c r="P362" s="5">
        <v>50.074193548387093</v>
      </c>
      <c r="Q362" s="5">
        <v>51.322580645161288</v>
      </c>
      <c r="R362" s="5">
        <v>52.358064516129026</v>
      </c>
      <c r="S362" s="5">
        <v>52.770967741935486</v>
      </c>
      <c r="T362" s="5">
        <v>52.567741935483866</v>
      </c>
      <c r="U362" s="5">
        <v>51.061290322580646</v>
      </c>
      <c r="V362" s="5">
        <v>49.345161290322579</v>
      </c>
      <c r="W362" s="5">
        <v>47.448387096774198</v>
      </c>
      <c r="X362" s="5">
        <v>45.848387096774189</v>
      </c>
      <c r="Y362" s="5">
        <v>44.783870967741933</v>
      </c>
      <c r="Z362" s="5">
        <v>43.803225806451614</v>
      </c>
      <c r="AA362" s="5">
        <v>42.690322580645166</v>
      </c>
      <c r="AB362" s="5">
        <v>41.964516129032262</v>
      </c>
    </row>
    <row r="363" spans="1:148">
      <c r="A363" s="2" t="s">
        <v>157</v>
      </c>
      <c r="B363" s="2" t="s">
        <v>74</v>
      </c>
      <c r="C363" s="2" t="s">
        <v>362</v>
      </c>
      <c r="D363" s="2" t="str">
        <f t="shared" si="5"/>
        <v>California - Fresno-Feb</v>
      </c>
      <c r="E363" s="5">
        <v>43.767857142857146</v>
      </c>
      <c r="F363" s="5">
        <v>43.15</v>
      </c>
      <c r="G363" s="5">
        <v>42.528571428571425</v>
      </c>
      <c r="H363" s="5">
        <v>41.86785714285714</v>
      </c>
      <c r="I363" s="5">
        <v>41.460714285714289</v>
      </c>
      <c r="J363" s="5">
        <v>41.06428571428571</v>
      </c>
      <c r="K363" s="5">
        <v>40.660714285714285</v>
      </c>
      <c r="L363" s="5">
        <v>43.88928571428572</v>
      </c>
      <c r="M363" s="5">
        <v>47.135714285714286</v>
      </c>
      <c r="N363" s="5">
        <v>50.36785714285714</v>
      </c>
      <c r="O363" s="5">
        <v>52.471428571428575</v>
      </c>
      <c r="P363" s="5">
        <v>54.575000000000003</v>
      </c>
      <c r="Q363" s="5">
        <v>56.692857142857143</v>
      </c>
      <c r="R363" s="5">
        <v>57.607142857142854</v>
      </c>
      <c r="S363" s="5">
        <v>58.460714285714289</v>
      </c>
      <c r="T363" s="5">
        <v>59.36785714285714</v>
      </c>
      <c r="U363" s="5">
        <v>57.153571428571425</v>
      </c>
      <c r="V363" s="5">
        <v>54.953571428571429</v>
      </c>
      <c r="W363" s="5">
        <v>52.7</v>
      </c>
      <c r="X363" s="5">
        <v>50.864285714285714</v>
      </c>
      <c r="Y363" s="5">
        <v>49.082142857142856</v>
      </c>
      <c r="Z363" s="5">
        <v>47.282142857142858</v>
      </c>
      <c r="AA363" s="5">
        <v>46.192857142857143</v>
      </c>
      <c r="AB363" s="5">
        <v>45.1</v>
      </c>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row>
    <row r="364" spans="1:148">
      <c r="A364" s="2" t="s">
        <v>157</v>
      </c>
      <c r="B364" s="2" t="s">
        <v>75</v>
      </c>
      <c r="C364" s="2" t="s">
        <v>363</v>
      </c>
      <c r="D364" s="2" t="str">
        <f t="shared" si="5"/>
        <v>California - Fresno-Mar</v>
      </c>
      <c r="E364" s="5">
        <v>48.648387096774194</v>
      </c>
      <c r="F364" s="5">
        <v>47.841935483870962</v>
      </c>
      <c r="G364" s="5">
        <v>47.029032258064518</v>
      </c>
      <c r="H364" s="5">
        <v>46.203225806451613</v>
      </c>
      <c r="I364" s="5">
        <v>46.164516129032258</v>
      </c>
      <c r="J364" s="5">
        <v>46.12903225806452</v>
      </c>
      <c r="K364" s="5">
        <v>46.08387096774193</v>
      </c>
      <c r="L364" s="5">
        <v>50.2</v>
      </c>
      <c r="M364" s="5">
        <v>54.329032258064515</v>
      </c>
      <c r="N364" s="5">
        <v>58.448387096774198</v>
      </c>
      <c r="O364" s="5">
        <v>60.687096774193549</v>
      </c>
      <c r="P364" s="5">
        <v>62.925806451612907</v>
      </c>
      <c r="Q364" s="5">
        <v>65.177419354838705</v>
      </c>
      <c r="R364" s="5">
        <v>65.903225806451616</v>
      </c>
      <c r="S364" s="5">
        <v>66.5741935483871</v>
      </c>
      <c r="T364" s="5">
        <v>67.306451612903231</v>
      </c>
      <c r="U364" s="5">
        <v>64.4258064516129</v>
      </c>
      <c r="V364" s="5">
        <v>61.58387096774193</v>
      </c>
      <c r="W364" s="5">
        <v>58.62580645161291</v>
      </c>
      <c r="X364" s="5">
        <v>56.545161290322582</v>
      </c>
      <c r="Y364" s="5">
        <v>54.532258064516128</v>
      </c>
      <c r="Z364" s="5">
        <v>52.522580645161291</v>
      </c>
      <c r="AA364" s="5">
        <v>51.187096774193549</v>
      </c>
      <c r="AB364" s="5">
        <v>49.877419354838715</v>
      </c>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row>
    <row r="365" spans="1:148">
      <c r="A365" s="2" t="s">
        <v>157</v>
      </c>
      <c r="B365" s="2" t="s">
        <v>76</v>
      </c>
      <c r="C365" s="2" t="s">
        <v>364</v>
      </c>
      <c r="D365" s="2" t="str">
        <f t="shared" si="5"/>
        <v>California - Fresno-Apr</v>
      </c>
      <c r="E365" s="5">
        <v>50.2</v>
      </c>
      <c r="F365" s="5">
        <v>49.113333333333337</v>
      </c>
      <c r="G365" s="5">
        <v>48.016666666666666</v>
      </c>
      <c r="H365" s="5">
        <v>46.926666666666662</v>
      </c>
      <c r="I365" s="5">
        <v>47.74666666666667</v>
      </c>
      <c r="J365" s="5">
        <v>48.533333333333331</v>
      </c>
      <c r="K365" s="5">
        <v>49.346666666666671</v>
      </c>
      <c r="L365" s="5">
        <v>53.556666666666665</v>
      </c>
      <c r="M365" s="5">
        <v>57.77</v>
      </c>
      <c r="N365" s="5">
        <v>62</v>
      </c>
      <c r="O365" s="5">
        <v>64.306666666666672</v>
      </c>
      <c r="P365" s="5">
        <v>66.603333333333325</v>
      </c>
      <c r="Q365" s="5">
        <v>68.923333333333332</v>
      </c>
      <c r="R365" s="5">
        <v>69.743333333333339</v>
      </c>
      <c r="S365" s="5">
        <v>70.506666666666661</v>
      </c>
      <c r="T365" s="5">
        <v>71.33</v>
      </c>
      <c r="U365" s="5">
        <v>68.706666666666663</v>
      </c>
      <c r="V365" s="5">
        <v>66.076666666666668</v>
      </c>
      <c r="W365" s="5">
        <v>63.386666666666663</v>
      </c>
      <c r="X365" s="5">
        <v>60.73</v>
      </c>
      <c r="Y365" s="5">
        <v>58.133333333333333</v>
      </c>
      <c r="Z365" s="5">
        <v>55.553333333333327</v>
      </c>
      <c r="AA365" s="5">
        <v>53.88</v>
      </c>
      <c r="AB365" s="5">
        <v>52.18333333333333</v>
      </c>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row>
    <row r="366" spans="1:148">
      <c r="A366" s="2" t="s">
        <v>157</v>
      </c>
      <c r="B366" s="2" t="s">
        <v>77</v>
      </c>
      <c r="C366" s="2" t="s">
        <v>365</v>
      </c>
      <c r="D366" s="2" t="str">
        <f t="shared" si="5"/>
        <v>California - Fresno-May</v>
      </c>
      <c r="E366" s="5">
        <v>58.458064516129035</v>
      </c>
      <c r="F366" s="5">
        <v>56.87096774193548</v>
      </c>
      <c r="G366" s="5">
        <v>55.274193548387096</v>
      </c>
      <c r="H366" s="5">
        <v>53.648387096774194</v>
      </c>
      <c r="I366" s="5">
        <v>55.490322580645163</v>
      </c>
      <c r="J366" s="5">
        <v>57.329032258064515</v>
      </c>
      <c r="K366" s="5">
        <v>59.219354838709677</v>
      </c>
      <c r="L366" s="5">
        <v>63.135483870967747</v>
      </c>
      <c r="M366" s="5">
        <v>67.054838709677412</v>
      </c>
      <c r="N366" s="5">
        <v>70.954838709677418</v>
      </c>
      <c r="O366" s="5">
        <v>73.806451612903231</v>
      </c>
      <c r="P366" s="5">
        <v>76.661290322580641</v>
      </c>
      <c r="Q366" s="5">
        <v>79.516129032258064</v>
      </c>
      <c r="R366" s="5">
        <v>80.658064516129031</v>
      </c>
      <c r="S366" s="5">
        <v>81.825806451612905</v>
      </c>
      <c r="T366" s="5">
        <v>82.974193548387092</v>
      </c>
      <c r="U366" s="5">
        <v>80.335483870967749</v>
      </c>
      <c r="V366" s="5">
        <v>77.680645161290315</v>
      </c>
      <c r="W366" s="5">
        <v>74.9258064516129</v>
      </c>
      <c r="X366" s="5">
        <v>71.522580645161284</v>
      </c>
      <c r="Y366" s="5">
        <v>68.174193548387095</v>
      </c>
      <c r="Z366" s="5">
        <v>64.848387096774189</v>
      </c>
      <c r="AA366" s="5">
        <v>62.719354838709677</v>
      </c>
      <c r="AB366" s="5">
        <v>60.654838709677421</v>
      </c>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row>
    <row r="367" spans="1:148">
      <c r="A367" s="2" t="s">
        <v>157</v>
      </c>
      <c r="B367" s="2" t="s">
        <v>78</v>
      </c>
      <c r="C367" s="2" t="s">
        <v>366</v>
      </c>
      <c r="D367" s="2" t="str">
        <f t="shared" si="5"/>
        <v>California - Fresno-Jun</v>
      </c>
      <c r="E367" s="5">
        <v>66.876666666666665</v>
      </c>
      <c r="F367" s="5">
        <v>65.153333333333336</v>
      </c>
      <c r="G367" s="5">
        <v>63.41</v>
      </c>
      <c r="H367" s="5">
        <v>61.67</v>
      </c>
      <c r="I367" s="5">
        <v>63.58</v>
      </c>
      <c r="J367" s="5">
        <v>65.53</v>
      </c>
      <c r="K367" s="5">
        <v>67.466666666666669</v>
      </c>
      <c r="L367" s="5">
        <v>71.709999999999994</v>
      </c>
      <c r="M367" s="5">
        <v>75.936666666666667</v>
      </c>
      <c r="N367" s="5">
        <v>80.17</v>
      </c>
      <c r="O367" s="5">
        <v>82.986666666666665</v>
      </c>
      <c r="P367" s="5">
        <v>85.756666666666661</v>
      </c>
      <c r="Q367" s="5">
        <v>88.556666666666658</v>
      </c>
      <c r="R367" s="5">
        <v>89.736666666666665</v>
      </c>
      <c r="S367" s="5">
        <v>90.89</v>
      </c>
      <c r="T367" s="5">
        <v>92.056666666666658</v>
      </c>
      <c r="U367" s="5">
        <v>89.773333333333326</v>
      </c>
      <c r="V367" s="5">
        <v>87.47</v>
      </c>
      <c r="W367" s="5">
        <v>85.106666666666655</v>
      </c>
      <c r="X367" s="5">
        <v>81.290000000000006</v>
      </c>
      <c r="Y367" s="5">
        <v>77.510000000000005</v>
      </c>
      <c r="Z367" s="5">
        <v>73.783333333333331</v>
      </c>
      <c r="AA367" s="5">
        <v>71.513333333333335</v>
      </c>
      <c r="AB367" s="5">
        <v>69.296666666666667</v>
      </c>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row>
    <row r="368" spans="1:148">
      <c r="A368" s="2" t="s">
        <v>157</v>
      </c>
      <c r="B368" s="2" t="s">
        <v>79</v>
      </c>
      <c r="C368" s="2" t="s">
        <v>367</v>
      </c>
      <c r="D368" s="2" t="str">
        <f t="shared" si="5"/>
        <v>California - Fresno-Jul</v>
      </c>
      <c r="E368" s="5">
        <v>74.222580645161287</v>
      </c>
      <c r="F368" s="5">
        <v>72.335483870967749</v>
      </c>
      <c r="G368" s="5">
        <v>68.225806451612897</v>
      </c>
      <c r="H368" s="5">
        <v>66.345161290322579</v>
      </c>
      <c r="I368" s="5">
        <v>68.183870967741925</v>
      </c>
      <c r="J368" s="5">
        <v>70.061290322580646</v>
      </c>
      <c r="K368" s="5">
        <v>71.935483870967744</v>
      </c>
      <c r="L368" s="5">
        <v>76.316129032258075</v>
      </c>
      <c r="M368" s="5">
        <v>80.677419354838705</v>
      </c>
      <c r="N368" s="5">
        <v>85.058064516129036</v>
      </c>
      <c r="O368" s="5">
        <v>88.287096774193557</v>
      </c>
      <c r="P368" s="5">
        <v>91.474193548387092</v>
      </c>
      <c r="Q368" s="5">
        <v>94.693548387096769</v>
      </c>
      <c r="R368" s="5">
        <v>95.848387096774204</v>
      </c>
      <c r="S368" s="5">
        <v>96.974193548387092</v>
      </c>
      <c r="T368" s="5">
        <v>98.129032258064512</v>
      </c>
      <c r="U368" s="5">
        <v>95.835483870967749</v>
      </c>
      <c r="V368" s="5">
        <v>93.529032258064518</v>
      </c>
      <c r="W368" s="5">
        <v>91.141935483870967</v>
      </c>
      <c r="X368" s="5">
        <v>87.380645161290332</v>
      </c>
      <c r="Y368" s="5">
        <v>83.638709677419357</v>
      </c>
      <c r="Z368" s="5">
        <v>79.951612903225808</v>
      </c>
      <c r="AA368" s="5">
        <v>77.270967741935493</v>
      </c>
      <c r="AB368" s="5">
        <v>74.658064516129031</v>
      </c>
    </row>
    <row r="369" spans="1:148">
      <c r="A369" s="2" t="s">
        <v>157</v>
      </c>
      <c r="B369" s="2" t="s">
        <v>80</v>
      </c>
      <c r="C369" s="2" t="s">
        <v>368</v>
      </c>
      <c r="D369" s="2" t="str">
        <f t="shared" si="5"/>
        <v>California - Fresno-Aug</v>
      </c>
      <c r="E369" s="5">
        <v>69.07741935483871</v>
      </c>
      <c r="F369" s="5">
        <v>67.0741935483871</v>
      </c>
      <c r="G369" s="5">
        <v>67.935483870967744</v>
      </c>
      <c r="H369" s="5">
        <v>66.4258064516129</v>
      </c>
      <c r="I369" s="5">
        <v>65.435483870967744</v>
      </c>
      <c r="J369" s="5">
        <v>65.441935483870964</v>
      </c>
      <c r="K369" s="5">
        <v>68.790322580645167</v>
      </c>
      <c r="L369" s="5">
        <v>73.451612903225808</v>
      </c>
      <c r="M369" s="5">
        <v>78.067741935483866</v>
      </c>
      <c r="N369" s="5">
        <v>82</v>
      </c>
      <c r="O369" s="5">
        <v>85.870967741935488</v>
      </c>
      <c r="P369" s="5">
        <v>89.970967741935482</v>
      </c>
      <c r="Q369" s="5">
        <v>92.751612903225819</v>
      </c>
      <c r="R369" s="5">
        <v>94.441935483870964</v>
      </c>
      <c r="S369" s="5">
        <v>95.748387096774181</v>
      </c>
      <c r="T369" s="5">
        <v>96.009677419354844</v>
      </c>
      <c r="U369" s="5">
        <v>95.567741935483866</v>
      </c>
      <c r="V369" s="5">
        <v>93.948387096774198</v>
      </c>
      <c r="W369" s="5">
        <v>89.42258064516129</v>
      </c>
      <c r="X369" s="5">
        <v>85.541935483870972</v>
      </c>
      <c r="Y369" s="5">
        <v>82.664516129032251</v>
      </c>
      <c r="Z369" s="5">
        <v>79.348387096774204</v>
      </c>
      <c r="AA369" s="5">
        <v>76.541935483870972</v>
      </c>
      <c r="AB369" s="5">
        <v>73.661290322580641</v>
      </c>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row>
    <row r="370" spans="1:148">
      <c r="A370" s="2" t="s">
        <v>157</v>
      </c>
      <c r="B370" s="2" t="s">
        <v>81</v>
      </c>
      <c r="C370" s="2" t="s">
        <v>369</v>
      </c>
      <c r="D370" s="2" t="str">
        <f t="shared" si="5"/>
        <v>California - Fresno-Sep</v>
      </c>
      <c r="E370" s="5">
        <v>65.989999999999995</v>
      </c>
      <c r="F370" s="5">
        <v>64.756666666666675</v>
      </c>
      <c r="G370" s="5">
        <v>63.31333333333334</v>
      </c>
      <c r="H370" s="5">
        <v>62.086666666666666</v>
      </c>
      <c r="I370" s="5">
        <v>61.173333333333332</v>
      </c>
      <c r="J370" s="5">
        <v>60.386666666666663</v>
      </c>
      <c r="K370" s="5">
        <v>63.35</v>
      </c>
      <c r="L370" s="5">
        <v>67.88</v>
      </c>
      <c r="M370" s="5">
        <v>72.593333333333334</v>
      </c>
      <c r="N370" s="5">
        <v>76.599999999999994</v>
      </c>
      <c r="O370" s="5">
        <v>80.34</v>
      </c>
      <c r="P370" s="5">
        <v>83.27</v>
      </c>
      <c r="Q370" s="5">
        <v>85.26</v>
      </c>
      <c r="R370" s="5">
        <v>86.61666666666666</v>
      </c>
      <c r="S370" s="5">
        <v>87.286666666666662</v>
      </c>
      <c r="T370" s="5">
        <v>87.28</v>
      </c>
      <c r="U370" s="5">
        <v>86.443333333333342</v>
      </c>
      <c r="V370" s="5">
        <v>83.176666666666677</v>
      </c>
      <c r="W370" s="5">
        <v>78.943333333333342</v>
      </c>
      <c r="X370" s="5">
        <v>75.903333333333336</v>
      </c>
      <c r="Y370" s="5">
        <v>73.5</v>
      </c>
      <c r="Z370" s="5">
        <v>71.286666666666662</v>
      </c>
      <c r="AA370" s="5">
        <v>69.556666666666658</v>
      </c>
      <c r="AB370" s="5">
        <v>67.403333333333336</v>
      </c>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row>
    <row r="371" spans="1:148">
      <c r="A371" s="2" t="s">
        <v>157</v>
      </c>
      <c r="B371" s="2" t="s">
        <v>82</v>
      </c>
      <c r="C371" s="2" t="s">
        <v>370</v>
      </c>
      <c r="D371" s="2" t="str">
        <f t="shared" si="5"/>
        <v>California - Fresno-Oct</v>
      </c>
      <c r="E371" s="5">
        <v>57.316129032258061</v>
      </c>
      <c r="F371" s="5">
        <v>56.383870967741942</v>
      </c>
      <c r="G371" s="5">
        <v>55.322580645161288</v>
      </c>
      <c r="H371" s="5">
        <v>54.232258064516131</v>
      </c>
      <c r="I371" s="5">
        <v>53.861290322580643</v>
      </c>
      <c r="J371" s="5">
        <v>53.170967741935485</v>
      </c>
      <c r="K371" s="5">
        <v>53.977419354838709</v>
      </c>
      <c r="L371" s="5">
        <v>58.087096774193547</v>
      </c>
      <c r="M371" s="5">
        <v>62.838709677419352</v>
      </c>
      <c r="N371" s="5">
        <v>67.032258064516128</v>
      </c>
      <c r="O371" s="5">
        <v>70.383870967741942</v>
      </c>
      <c r="P371" s="5">
        <v>73.177419354838705</v>
      </c>
      <c r="Q371" s="5">
        <v>75.477419354838716</v>
      </c>
      <c r="R371" s="5">
        <v>76.954838709677418</v>
      </c>
      <c r="S371" s="5">
        <v>77.632258064516122</v>
      </c>
      <c r="T371" s="5">
        <v>77.651612903225796</v>
      </c>
      <c r="U371" s="5">
        <v>75.896774193548396</v>
      </c>
      <c r="V371" s="5">
        <v>71.861290322580643</v>
      </c>
      <c r="W371" s="5">
        <v>68.680645161290315</v>
      </c>
      <c r="X371" s="5">
        <v>66.319354838709685</v>
      </c>
      <c r="Y371" s="5">
        <v>63.380645161290325</v>
      </c>
      <c r="Z371" s="5">
        <v>61.41612903225807</v>
      </c>
      <c r="AA371" s="5">
        <v>59.464516129032262</v>
      </c>
      <c r="AB371" s="5">
        <v>58.28709677419355</v>
      </c>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row>
    <row r="372" spans="1:148">
      <c r="A372" s="2" t="s">
        <v>157</v>
      </c>
      <c r="B372" s="2" t="s">
        <v>83</v>
      </c>
      <c r="C372" s="2" t="s">
        <v>371</v>
      </c>
      <c r="D372" s="2" t="str">
        <f t="shared" si="5"/>
        <v>California - Fresno-Nov</v>
      </c>
      <c r="E372" s="5">
        <v>47.803333333333327</v>
      </c>
      <c r="F372" s="5">
        <v>47.126666666666665</v>
      </c>
      <c r="G372" s="5">
        <v>46.53</v>
      </c>
      <c r="H372" s="5">
        <v>45.82</v>
      </c>
      <c r="I372" s="5">
        <v>45.426666666666662</v>
      </c>
      <c r="J372" s="5">
        <v>45.076666666666668</v>
      </c>
      <c r="K372" s="5">
        <v>44.66</v>
      </c>
      <c r="L372" s="5">
        <v>48.97</v>
      </c>
      <c r="M372" s="5">
        <v>53.25</v>
      </c>
      <c r="N372" s="5">
        <v>57.556666666666665</v>
      </c>
      <c r="O372" s="5">
        <v>60.276666666666664</v>
      </c>
      <c r="P372" s="5">
        <v>63.04</v>
      </c>
      <c r="Q372" s="5">
        <v>65.756666666666675</v>
      </c>
      <c r="R372" s="5">
        <v>65.926666666666662</v>
      </c>
      <c r="S372" s="5">
        <v>66.076666666666668</v>
      </c>
      <c r="T372" s="5">
        <v>66.22</v>
      </c>
      <c r="U372" s="5">
        <v>62.736666666666665</v>
      </c>
      <c r="V372" s="5">
        <v>59.263333333333335</v>
      </c>
      <c r="W372" s="5">
        <v>55.75333333333333</v>
      </c>
      <c r="X372" s="5">
        <v>54.07</v>
      </c>
      <c r="Y372" s="5">
        <v>52.376666666666665</v>
      </c>
      <c r="Z372" s="5">
        <v>50.723333333333336</v>
      </c>
      <c r="AA372" s="5">
        <v>49.74</v>
      </c>
      <c r="AB372" s="5">
        <v>48.763333333333335</v>
      </c>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row>
    <row r="373" spans="1:148">
      <c r="A373" s="2" t="s">
        <v>157</v>
      </c>
      <c r="B373" s="2" t="s">
        <v>84</v>
      </c>
      <c r="C373" s="2" t="s">
        <v>372</v>
      </c>
      <c r="D373" s="2" t="str">
        <f t="shared" si="5"/>
        <v>California - Fresno-Dec</v>
      </c>
      <c r="E373" s="5">
        <v>39.509677419354837</v>
      </c>
      <c r="F373" s="5">
        <v>38.925806451612907</v>
      </c>
      <c r="G373" s="5">
        <v>38.348387096774189</v>
      </c>
      <c r="H373" s="5">
        <v>37.754838709677422</v>
      </c>
      <c r="I373" s="5">
        <v>37.396774193548389</v>
      </c>
      <c r="J373" s="5">
        <v>37.048387096774192</v>
      </c>
      <c r="K373" s="5">
        <v>36.683870967741939</v>
      </c>
      <c r="L373" s="5">
        <v>38.890322580645162</v>
      </c>
      <c r="M373" s="5">
        <v>41.07741935483871</v>
      </c>
      <c r="N373" s="5">
        <v>43.277419354838706</v>
      </c>
      <c r="O373" s="5">
        <v>45.316129032258061</v>
      </c>
      <c r="P373" s="5">
        <v>47.36774193548387</v>
      </c>
      <c r="Q373" s="5">
        <v>49.4</v>
      </c>
      <c r="R373" s="5">
        <v>49.516129032258064</v>
      </c>
      <c r="S373" s="5">
        <v>49.62903225806452</v>
      </c>
      <c r="T373" s="5">
        <v>49.754838709677422</v>
      </c>
      <c r="U373" s="5">
        <v>47.677419354838712</v>
      </c>
      <c r="V373" s="5">
        <v>45.645161290322584</v>
      </c>
      <c r="W373" s="5">
        <v>43.574193548387093</v>
      </c>
      <c r="X373" s="5">
        <v>42.6</v>
      </c>
      <c r="Y373" s="5">
        <v>41.609677419354838</v>
      </c>
      <c r="Z373" s="5">
        <v>40.641935483870974</v>
      </c>
      <c r="AA373" s="5">
        <v>40.187096774193549</v>
      </c>
      <c r="AB373" s="5">
        <v>39.719354838709677</v>
      </c>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row>
    <row r="374" spans="1:148">
      <c r="A374" s="2" t="s">
        <v>158</v>
      </c>
      <c r="B374" s="2" t="s">
        <v>73</v>
      </c>
      <c r="C374" s="2" t="s">
        <v>361</v>
      </c>
      <c r="D374" s="2" t="str">
        <f t="shared" si="5"/>
        <v>California - Long Beach-Jan</v>
      </c>
      <c r="E374" s="5">
        <v>48.880645161290325</v>
      </c>
      <c r="F374" s="5">
        <v>48.29354838709677</v>
      </c>
      <c r="G374" s="5">
        <v>47.741935483870968</v>
      </c>
      <c r="H374" s="5">
        <v>47.154838709677421</v>
      </c>
      <c r="I374" s="5">
        <v>46.683870967741939</v>
      </c>
      <c r="J374" s="5">
        <v>46.245161290322578</v>
      </c>
      <c r="K374" s="5">
        <v>45.764516129032259</v>
      </c>
      <c r="L374" s="5">
        <v>49.4</v>
      </c>
      <c r="M374" s="5">
        <v>53.016129032258064</v>
      </c>
      <c r="N374" s="5">
        <v>56.645161290322584</v>
      </c>
      <c r="O374" s="5">
        <v>59.21290322580645</v>
      </c>
      <c r="P374" s="5">
        <v>61.761290322580642</v>
      </c>
      <c r="Q374" s="5">
        <v>64.322580645161295</v>
      </c>
      <c r="R374" s="5">
        <v>63.758064516129032</v>
      </c>
      <c r="S374" s="5">
        <v>63.20645161290323</v>
      </c>
      <c r="T374" s="5">
        <v>62.635483870967747</v>
      </c>
      <c r="U374" s="5">
        <v>60.393548387096779</v>
      </c>
      <c r="V374" s="5">
        <v>58.13225806451613</v>
      </c>
      <c r="W374" s="5">
        <v>55.835483870967742</v>
      </c>
      <c r="X374" s="5">
        <v>54.380645161290325</v>
      </c>
      <c r="Y374" s="5">
        <v>52.92258064516129</v>
      </c>
      <c r="Z374" s="5">
        <v>51.487096774193546</v>
      </c>
      <c r="AA374" s="5">
        <v>50.670967741935485</v>
      </c>
      <c r="AB374" s="5">
        <v>49.86774193548387</v>
      </c>
    </row>
    <row r="375" spans="1:148">
      <c r="A375" s="2" t="s">
        <v>158</v>
      </c>
      <c r="B375" s="2" t="s">
        <v>74</v>
      </c>
      <c r="C375" s="2" t="s">
        <v>362</v>
      </c>
      <c r="D375" s="2" t="str">
        <f t="shared" si="5"/>
        <v>California - Long Beach-Feb</v>
      </c>
      <c r="E375" s="5">
        <v>50.732142857142854</v>
      </c>
      <c r="F375" s="5">
        <v>50.096428571428575</v>
      </c>
      <c r="G375" s="5">
        <v>49.467857142857142</v>
      </c>
      <c r="H375" s="5">
        <v>48.828571428571429</v>
      </c>
      <c r="I375" s="5">
        <v>48.707142857142856</v>
      </c>
      <c r="J375" s="5">
        <v>48.63928571428572</v>
      </c>
      <c r="K375" s="5">
        <v>48.503571428571426</v>
      </c>
      <c r="L375" s="5">
        <v>51.81428571428571</v>
      </c>
      <c r="M375" s="5">
        <v>55.125</v>
      </c>
      <c r="N375" s="5">
        <v>58.407142857142858</v>
      </c>
      <c r="O375" s="5">
        <v>60.546428571428571</v>
      </c>
      <c r="P375" s="5">
        <v>62.621428571428574</v>
      </c>
      <c r="Q375" s="5">
        <v>64.75</v>
      </c>
      <c r="R375" s="5">
        <v>64.43214285714285</v>
      </c>
      <c r="S375" s="5">
        <v>64.125</v>
      </c>
      <c r="T375" s="5">
        <v>63.8</v>
      </c>
      <c r="U375" s="5">
        <v>61.289285714285711</v>
      </c>
      <c r="V375" s="5">
        <v>58.807142857142857</v>
      </c>
      <c r="W375" s="5">
        <v>56.296428571428571</v>
      </c>
      <c r="X375" s="5">
        <v>55.35</v>
      </c>
      <c r="Y375" s="5">
        <v>54.43928571428571</v>
      </c>
      <c r="Z375" s="5">
        <v>53.50714285714286</v>
      </c>
      <c r="AA375" s="5">
        <v>52.703571428571429</v>
      </c>
      <c r="AB375" s="5">
        <v>51.88214285714286</v>
      </c>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row>
    <row r="376" spans="1:148">
      <c r="A376" s="2" t="s">
        <v>158</v>
      </c>
      <c r="B376" s="2" t="s">
        <v>75</v>
      </c>
      <c r="C376" s="2" t="s">
        <v>363</v>
      </c>
      <c r="D376" s="2" t="str">
        <f t="shared" si="5"/>
        <v>California - Long Beach-Mar</v>
      </c>
      <c r="E376" s="5">
        <v>54.609677419354838</v>
      </c>
      <c r="F376" s="5">
        <v>53.974193548387099</v>
      </c>
      <c r="G376" s="5">
        <v>53.37419354838709</v>
      </c>
      <c r="H376" s="5">
        <v>52.729032258064514</v>
      </c>
      <c r="I376" s="5">
        <v>52.729032258064514</v>
      </c>
      <c r="J376" s="5">
        <v>52.703225806451613</v>
      </c>
      <c r="K376" s="5">
        <v>52.7</v>
      </c>
      <c r="L376" s="5">
        <v>55.696774193548386</v>
      </c>
      <c r="M376" s="5">
        <v>58.680645161290322</v>
      </c>
      <c r="N376" s="5">
        <v>61.683870967741939</v>
      </c>
      <c r="O376" s="5">
        <v>63.058064516129029</v>
      </c>
      <c r="P376" s="5">
        <v>64.445161290322574</v>
      </c>
      <c r="Q376" s="5">
        <v>65.825806451612905</v>
      </c>
      <c r="R376" s="5">
        <v>65.745161290322571</v>
      </c>
      <c r="S376" s="5">
        <v>65.712903225806443</v>
      </c>
      <c r="T376" s="5">
        <v>65.651612903225811</v>
      </c>
      <c r="U376" s="5">
        <v>63.645161290322584</v>
      </c>
      <c r="V376" s="5">
        <v>61.545161290322582</v>
      </c>
      <c r="W376" s="5">
        <v>59.493548387096773</v>
      </c>
      <c r="X376" s="5">
        <v>58.567741935483866</v>
      </c>
      <c r="Y376" s="5">
        <v>57.70645161290323</v>
      </c>
      <c r="Z376" s="5">
        <v>56.803225806451614</v>
      </c>
      <c r="AA376" s="5">
        <v>56.048387096774192</v>
      </c>
      <c r="AB376" s="5">
        <v>55.306451612903224</v>
      </c>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row>
    <row r="377" spans="1:148">
      <c r="A377" s="2" t="s">
        <v>158</v>
      </c>
      <c r="B377" s="2" t="s">
        <v>76</v>
      </c>
      <c r="C377" s="2" t="s">
        <v>364</v>
      </c>
      <c r="D377" s="2" t="str">
        <f t="shared" si="5"/>
        <v>California - Long Beach-Apr</v>
      </c>
      <c r="E377" s="5">
        <v>57.243333333333332</v>
      </c>
      <c r="F377" s="5">
        <v>56.81666666666667</v>
      </c>
      <c r="G377" s="5">
        <v>56.403333333333329</v>
      </c>
      <c r="H377" s="5">
        <v>55.93666666666666</v>
      </c>
      <c r="I377" s="5">
        <v>56.68666666666666</v>
      </c>
      <c r="J377" s="5">
        <v>57.416666666666664</v>
      </c>
      <c r="K377" s="5">
        <v>58.196666666666673</v>
      </c>
      <c r="L377" s="5">
        <v>60.743333333333332</v>
      </c>
      <c r="M377" s="5">
        <v>63.286666666666662</v>
      </c>
      <c r="N377" s="5">
        <v>65.83</v>
      </c>
      <c r="O377" s="5">
        <v>67.13</v>
      </c>
      <c r="P377" s="5">
        <v>68.39</v>
      </c>
      <c r="Q377" s="5">
        <v>69.683333333333337</v>
      </c>
      <c r="R377" s="5">
        <v>69.233333333333334</v>
      </c>
      <c r="S377" s="5">
        <v>68.81</v>
      </c>
      <c r="T377" s="5">
        <v>68.36</v>
      </c>
      <c r="U377" s="5">
        <v>65.993333333333325</v>
      </c>
      <c r="V377" s="5">
        <v>63.65</v>
      </c>
      <c r="W377" s="5">
        <v>61.26</v>
      </c>
      <c r="X377" s="5">
        <v>60.486666666666665</v>
      </c>
      <c r="Y377" s="5">
        <v>59.74666666666667</v>
      </c>
      <c r="Z377" s="5">
        <v>58.976666666666667</v>
      </c>
      <c r="AA377" s="5">
        <v>58.463333333333338</v>
      </c>
      <c r="AB377" s="5">
        <v>57.953333333333333</v>
      </c>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row>
    <row r="378" spans="1:148">
      <c r="A378" s="2" t="s">
        <v>158</v>
      </c>
      <c r="B378" s="2" t="s">
        <v>77</v>
      </c>
      <c r="C378" s="2" t="s">
        <v>365</v>
      </c>
      <c r="D378" s="2" t="str">
        <f t="shared" si="5"/>
        <v>California - Long Beach-May</v>
      </c>
      <c r="E378" s="5">
        <v>60.016129032258064</v>
      </c>
      <c r="F378" s="5">
        <v>59.587096774193547</v>
      </c>
      <c r="G378" s="5">
        <v>59.183870967741939</v>
      </c>
      <c r="H378" s="5">
        <v>58.7</v>
      </c>
      <c r="I378" s="5">
        <v>59.825806451612898</v>
      </c>
      <c r="J378" s="5">
        <v>60.958064516129035</v>
      </c>
      <c r="K378" s="5">
        <v>62.112903225806448</v>
      </c>
      <c r="L378" s="5">
        <v>64.209677419354833</v>
      </c>
      <c r="M378" s="5">
        <v>66.354838709677423</v>
      </c>
      <c r="N378" s="5">
        <v>68.454838709677418</v>
      </c>
      <c r="O378" s="5">
        <v>69.91612903225807</v>
      </c>
      <c r="P378" s="5">
        <v>71.312903225806451</v>
      </c>
      <c r="Q378" s="5">
        <v>72.777419354838713</v>
      </c>
      <c r="R378" s="5">
        <v>72.554838709677412</v>
      </c>
      <c r="S378" s="5">
        <v>72.306451612903231</v>
      </c>
      <c r="T378" s="5">
        <v>72.07741935483871</v>
      </c>
      <c r="U378" s="5">
        <v>69.661290322580641</v>
      </c>
      <c r="V378" s="5">
        <v>67.238709677419351</v>
      </c>
      <c r="W378" s="5">
        <v>64.783870967741933</v>
      </c>
      <c r="X378" s="5">
        <v>63.716129032258067</v>
      </c>
      <c r="Y378" s="5">
        <v>62.670967741935485</v>
      </c>
      <c r="Z378" s="5">
        <v>61.619354838709675</v>
      </c>
      <c r="AA378" s="5">
        <v>61.061290322580646</v>
      </c>
      <c r="AB378" s="5">
        <v>60.603225806451611</v>
      </c>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row>
    <row r="379" spans="1:148">
      <c r="A379" s="2" t="s">
        <v>158</v>
      </c>
      <c r="B379" s="2" t="s">
        <v>78</v>
      </c>
      <c r="C379" s="2" t="s">
        <v>366</v>
      </c>
      <c r="D379" s="2" t="str">
        <f t="shared" si="5"/>
        <v>California - Long Beach-Jun</v>
      </c>
      <c r="E379" s="5">
        <v>61.906666666666666</v>
      </c>
      <c r="F379" s="5">
        <v>61.67</v>
      </c>
      <c r="G379" s="5">
        <v>61.453333333333333</v>
      </c>
      <c r="H379" s="5">
        <v>61.213333333333338</v>
      </c>
      <c r="I379" s="5">
        <v>61.92</v>
      </c>
      <c r="J379" s="5">
        <v>62.59</v>
      </c>
      <c r="K379" s="5">
        <v>63.37</v>
      </c>
      <c r="L379" s="5">
        <v>65.36</v>
      </c>
      <c r="M379" s="5">
        <v>67.316666666666663</v>
      </c>
      <c r="N379" s="5">
        <v>69.303333333333327</v>
      </c>
      <c r="O379" s="5">
        <v>70.49666666666667</v>
      </c>
      <c r="P379" s="5">
        <v>71.66</v>
      </c>
      <c r="Q379" s="5">
        <v>72.856666666666655</v>
      </c>
      <c r="R379" s="5">
        <v>72.88666666666667</v>
      </c>
      <c r="S379" s="5">
        <v>72.963333333333338</v>
      </c>
      <c r="T379" s="5">
        <v>72.989999999999995</v>
      </c>
      <c r="U379" s="5">
        <v>70.726666666666674</v>
      </c>
      <c r="V379" s="5">
        <v>68.416666666666671</v>
      </c>
      <c r="W379" s="5">
        <v>66.13333333333334</v>
      </c>
      <c r="X379" s="5">
        <v>65.13333333333334</v>
      </c>
      <c r="Y379" s="5">
        <v>64.2</v>
      </c>
      <c r="Z379" s="5">
        <v>63.233333333333334</v>
      </c>
      <c r="AA379" s="5">
        <v>62.75</v>
      </c>
      <c r="AB379" s="5">
        <v>62.403333333333329</v>
      </c>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row>
    <row r="380" spans="1:148">
      <c r="A380" s="2" t="s">
        <v>158</v>
      </c>
      <c r="B380" s="2" t="s">
        <v>79</v>
      </c>
      <c r="C380" s="2" t="s">
        <v>367</v>
      </c>
      <c r="D380" s="2" t="str">
        <f t="shared" si="5"/>
        <v>California - Long Beach-Jul</v>
      </c>
      <c r="E380" s="5">
        <v>66.851612903225814</v>
      </c>
      <c r="F380" s="5">
        <v>66.722580645161287</v>
      </c>
      <c r="G380" s="5">
        <v>64.438709677419354</v>
      </c>
      <c r="H380" s="5">
        <v>64.267741935483869</v>
      </c>
      <c r="I380" s="5">
        <v>65.109677419354838</v>
      </c>
      <c r="J380" s="5">
        <v>65.91612903225807</v>
      </c>
      <c r="K380" s="5">
        <v>66.761290322580649</v>
      </c>
      <c r="L380" s="5">
        <v>69.145161290322577</v>
      </c>
      <c r="M380" s="5">
        <v>71.512903225806454</v>
      </c>
      <c r="N380" s="5">
        <v>73.890322580645162</v>
      </c>
      <c r="O380" s="5">
        <v>75.787096774193557</v>
      </c>
      <c r="P380" s="5">
        <v>77.690322580645159</v>
      </c>
      <c r="Q380" s="5">
        <v>79.58064516129032</v>
      </c>
      <c r="R380" s="5">
        <v>79.409677419354836</v>
      </c>
      <c r="S380" s="5">
        <v>79.251612903225819</v>
      </c>
      <c r="T380" s="5">
        <v>79.08064516129032</v>
      </c>
      <c r="U380" s="5">
        <v>75.851612903225814</v>
      </c>
      <c r="V380" s="5">
        <v>72.625806451612902</v>
      </c>
      <c r="W380" s="5">
        <v>69.335483870967749</v>
      </c>
      <c r="X380" s="5">
        <v>68.212903225806443</v>
      </c>
      <c r="Y380" s="5">
        <v>67.129032258064512</v>
      </c>
      <c r="Z380" s="5">
        <v>66.038709677419362</v>
      </c>
      <c r="AA380" s="5">
        <v>65.651612903225811</v>
      </c>
      <c r="AB380" s="5">
        <v>65.283870967741933</v>
      </c>
    </row>
    <row r="381" spans="1:148">
      <c r="A381" s="2" t="s">
        <v>158</v>
      </c>
      <c r="B381" s="2" t="s">
        <v>80</v>
      </c>
      <c r="C381" s="2" t="s">
        <v>368</v>
      </c>
      <c r="D381" s="2" t="str">
        <f t="shared" si="5"/>
        <v>California - Long Beach-Aug</v>
      </c>
      <c r="E381" s="5">
        <v>63.622580645161285</v>
      </c>
      <c r="F381" s="5">
        <v>63.441935483870971</v>
      </c>
      <c r="G381" s="5">
        <v>65.3</v>
      </c>
      <c r="H381" s="5">
        <v>65.158064516129031</v>
      </c>
      <c r="I381" s="5">
        <v>64.822580645161295</v>
      </c>
      <c r="J381" s="5">
        <v>65.087096774193554</v>
      </c>
      <c r="K381" s="5">
        <v>66.683870967741925</v>
      </c>
      <c r="L381" s="5">
        <v>68.935483870967744</v>
      </c>
      <c r="M381" s="5">
        <v>72.148387096774186</v>
      </c>
      <c r="N381" s="5">
        <v>75.090322580645164</v>
      </c>
      <c r="O381" s="5">
        <v>76.935483870967744</v>
      </c>
      <c r="P381" s="5">
        <v>78.941935483870964</v>
      </c>
      <c r="Q381" s="5">
        <v>80.312903225806451</v>
      </c>
      <c r="R381" s="5">
        <v>81.280645161290323</v>
      </c>
      <c r="S381" s="5">
        <v>81.158064516129031</v>
      </c>
      <c r="T381" s="5">
        <v>79.067741935483866</v>
      </c>
      <c r="U381" s="5">
        <v>75.99677419354839</v>
      </c>
      <c r="V381" s="5">
        <v>72.522580645161284</v>
      </c>
      <c r="W381" s="5">
        <v>69.341935483870969</v>
      </c>
      <c r="X381" s="5">
        <v>67.970967741935482</v>
      </c>
      <c r="Y381" s="5">
        <v>67.270967741935493</v>
      </c>
      <c r="Z381" s="5">
        <v>66.745161290322571</v>
      </c>
      <c r="AA381" s="5">
        <v>66.274193548387103</v>
      </c>
      <c r="AB381" s="5">
        <v>65.91612903225807</v>
      </c>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row>
    <row r="382" spans="1:148">
      <c r="A382" s="2" t="s">
        <v>158</v>
      </c>
      <c r="B382" s="2" t="s">
        <v>81</v>
      </c>
      <c r="C382" s="2" t="s">
        <v>369</v>
      </c>
      <c r="D382" s="2" t="str">
        <f t="shared" si="5"/>
        <v>California - Long Beach-Sep</v>
      </c>
      <c r="E382" s="5">
        <v>64.576666666666668</v>
      </c>
      <c r="F382" s="5">
        <v>64.209999999999994</v>
      </c>
      <c r="G382" s="5">
        <v>63.93</v>
      </c>
      <c r="H382" s="5">
        <v>63.59</v>
      </c>
      <c r="I382" s="5">
        <v>64.213333333333338</v>
      </c>
      <c r="J382" s="5">
        <v>64.766666666666666</v>
      </c>
      <c r="K382" s="5">
        <v>65.39</v>
      </c>
      <c r="L382" s="5">
        <v>68.163333333333341</v>
      </c>
      <c r="M382" s="5">
        <v>70.92</v>
      </c>
      <c r="N382" s="5">
        <v>73.683333333333337</v>
      </c>
      <c r="O382" s="5">
        <v>75.173333333333332</v>
      </c>
      <c r="P382" s="5">
        <v>76.686666666666667</v>
      </c>
      <c r="Q382" s="5">
        <v>78.173333333333332</v>
      </c>
      <c r="R382" s="5">
        <v>77.716666666666669</v>
      </c>
      <c r="S382" s="5">
        <v>77.260000000000005</v>
      </c>
      <c r="T382" s="5">
        <v>76.796666666666667</v>
      </c>
      <c r="U382" s="5">
        <v>74.243333333333339</v>
      </c>
      <c r="V382" s="5">
        <v>71.683333333333337</v>
      </c>
      <c r="W382" s="5">
        <v>69.083333333333329</v>
      </c>
      <c r="X382" s="5">
        <v>68.223333333333329</v>
      </c>
      <c r="Y382" s="5">
        <v>67.403333333333336</v>
      </c>
      <c r="Z382" s="5">
        <v>66.553333333333327</v>
      </c>
      <c r="AA382" s="5">
        <v>65.876666666666665</v>
      </c>
      <c r="AB382" s="5">
        <v>65.17</v>
      </c>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row>
    <row r="383" spans="1:148">
      <c r="A383" s="2" t="s">
        <v>158</v>
      </c>
      <c r="B383" s="2" t="s">
        <v>82</v>
      </c>
      <c r="C383" s="2" t="s">
        <v>370</v>
      </c>
      <c r="D383" s="2" t="str">
        <f t="shared" si="5"/>
        <v>California - Long Beach-Oct</v>
      </c>
      <c r="E383" s="5">
        <v>61.032258064516128</v>
      </c>
      <c r="F383" s="5">
        <v>60.677419354838712</v>
      </c>
      <c r="G383" s="5">
        <v>60.37419354838709</v>
      </c>
      <c r="H383" s="5">
        <v>60.009677419354837</v>
      </c>
      <c r="I383" s="5">
        <v>60.364516129032253</v>
      </c>
      <c r="J383" s="5">
        <v>60.683870967741939</v>
      </c>
      <c r="K383" s="5">
        <v>61.038709677419355</v>
      </c>
      <c r="L383" s="5">
        <v>63.893548387096779</v>
      </c>
      <c r="M383" s="5">
        <v>66.767741935483883</v>
      </c>
      <c r="N383" s="5">
        <v>69.606451612903228</v>
      </c>
      <c r="O383" s="5">
        <v>71.048387096774192</v>
      </c>
      <c r="P383" s="5">
        <v>72.541935483870972</v>
      </c>
      <c r="Q383" s="5">
        <v>73.974193548387092</v>
      </c>
      <c r="R383" s="5">
        <v>73.42258064516129</v>
      </c>
      <c r="S383" s="5">
        <v>72.870967741935488</v>
      </c>
      <c r="T383" s="5">
        <v>72.293548387096777</v>
      </c>
      <c r="U383" s="5">
        <v>70.035483870967738</v>
      </c>
      <c r="V383" s="5">
        <v>67.748387096774181</v>
      </c>
      <c r="W383" s="5">
        <v>65.445161290322574</v>
      </c>
      <c r="X383" s="5">
        <v>64.551612903225802</v>
      </c>
      <c r="Y383" s="5">
        <v>63.683870967741939</v>
      </c>
      <c r="Z383" s="5">
        <v>62.803225806451614</v>
      </c>
      <c r="AA383" s="5">
        <v>62.08387096774193</v>
      </c>
      <c r="AB383" s="5">
        <v>61.380645161290325</v>
      </c>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row>
    <row r="384" spans="1:148">
      <c r="A384" s="2" t="s">
        <v>158</v>
      </c>
      <c r="B384" s="2" t="s">
        <v>83</v>
      </c>
      <c r="C384" s="2" t="s">
        <v>371</v>
      </c>
      <c r="D384" s="2" t="str">
        <f t="shared" si="5"/>
        <v>California - Long Beach-Nov</v>
      </c>
      <c r="E384" s="5">
        <v>54.23</v>
      </c>
      <c r="F384" s="5">
        <v>53.776666666666664</v>
      </c>
      <c r="G384" s="5">
        <v>53.393333333333331</v>
      </c>
      <c r="H384" s="5">
        <v>52.95</v>
      </c>
      <c r="I384" s="5">
        <v>53.06333333333334</v>
      </c>
      <c r="J384" s="5">
        <v>53.176666666666662</v>
      </c>
      <c r="K384" s="5">
        <v>53.296666666666667</v>
      </c>
      <c r="L384" s="5">
        <v>56.81</v>
      </c>
      <c r="M384" s="5">
        <v>60.38</v>
      </c>
      <c r="N384" s="5">
        <v>63.9</v>
      </c>
      <c r="O384" s="5">
        <v>65.569999999999993</v>
      </c>
      <c r="P384" s="5">
        <v>67.226666666666659</v>
      </c>
      <c r="Q384" s="5">
        <v>68.903333333333336</v>
      </c>
      <c r="R384" s="5">
        <v>68.216666666666669</v>
      </c>
      <c r="S384" s="5">
        <v>67.58</v>
      </c>
      <c r="T384" s="5">
        <v>66.88666666666667</v>
      </c>
      <c r="U384" s="5">
        <v>64.756666666666675</v>
      </c>
      <c r="V384" s="5">
        <v>62.643333333333331</v>
      </c>
      <c r="W384" s="5">
        <v>60.48</v>
      </c>
      <c r="X384" s="5">
        <v>59.24</v>
      </c>
      <c r="Y384" s="5">
        <v>58</v>
      </c>
      <c r="Z384" s="5">
        <v>56.806666666666665</v>
      </c>
      <c r="AA384" s="5">
        <v>55.913333333333334</v>
      </c>
      <c r="AB384" s="5">
        <v>55.053333333333327</v>
      </c>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row>
    <row r="385" spans="1:148">
      <c r="A385" s="2" t="s">
        <v>158</v>
      </c>
      <c r="B385" s="2" t="s">
        <v>84</v>
      </c>
      <c r="C385" s="2" t="s">
        <v>372</v>
      </c>
      <c r="D385" s="2" t="str">
        <f t="shared" si="5"/>
        <v>California - Long Beach-Dec</v>
      </c>
      <c r="E385" s="5">
        <v>49.958064516129035</v>
      </c>
      <c r="F385" s="5">
        <v>49.545161290322582</v>
      </c>
      <c r="G385" s="5">
        <v>48.567741935483866</v>
      </c>
      <c r="H385" s="5">
        <v>48.280645161290323</v>
      </c>
      <c r="I385" s="5">
        <v>47.909677419354843</v>
      </c>
      <c r="J385" s="5">
        <v>47.564516129032256</v>
      </c>
      <c r="K385" s="5">
        <v>47.593548387096774</v>
      </c>
      <c r="L385" s="5">
        <v>49.993548387096773</v>
      </c>
      <c r="M385" s="5">
        <v>55.270967741935486</v>
      </c>
      <c r="N385" s="5">
        <v>60.193548387096776</v>
      </c>
      <c r="O385" s="5">
        <v>64.009677419354844</v>
      </c>
      <c r="P385" s="5">
        <v>67.032258064516128</v>
      </c>
      <c r="Q385" s="5">
        <v>68.07741935483871</v>
      </c>
      <c r="R385" s="5">
        <v>67.645161290322577</v>
      </c>
      <c r="S385" s="5">
        <v>66.651612903225796</v>
      </c>
      <c r="T385" s="5">
        <v>64.409677419354836</v>
      </c>
      <c r="U385" s="5">
        <v>60.967741935483872</v>
      </c>
      <c r="V385" s="5">
        <v>58.251612903225805</v>
      </c>
      <c r="W385" s="5">
        <v>56.829032258064515</v>
      </c>
      <c r="X385" s="5">
        <v>55.41612903225807</v>
      </c>
      <c r="Y385" s="5">
        <v>54.358064516129026</v>
      </c>
      <c r="Z385" s="5">
        <v>53.158064516129038</v>
      </c>
      <c r="AA385" s="5">
        <v>51.977419354838709</v>
      </c>
      <c r="AB385" s="5">
        <v>51.096774193548384</v>
      </c>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row>
    <row r="386" spans="1:148">
      <c r="A386" s="2" t="s">
        <v>521</v>
      </c>
      <c r="B386" s="2" t="s">
        <v>73</v>
      </c>
      <c r="C386" s="2" t="s">
        <v>361</v>
      </c>
      <c r="D386" s="2" t="str">
        <f t="shared" si="5"/>
        <v>California - Los Angeles-Jan</v>
      </c>
      <c r="E386" s="5">
        <v>52.71290322580645</v>
      </c>
      <c r="F386" s="5">
        <v>51.961290322580645</v>
      </c>
      <c r="G386" s="5">
        <v>51.096774193548384</v>
      </c>
      <c r="H386" s="5">
        <v>50.148387096774194</v>
      </c>
      <c r="I386" s="5">
        <v>49.703225806451613</v>
      </c>
      <c r="J386" s="5">
        <v>49.851612903225806</v>
      </c>
      <c r="K386" s="5">
        <v>50.203225806451613</v>
      </c>
      <c r="L386" s="5">
        <v>52.735483870967741</v>
      </c>
      <c r="M386" s="5">
        <v>55.019354838709674</v>
      </c>
      <c r="N386" s="5">
        <v>58.8</v>
      </c>
      <c r="O386" s="5">
        <v>61.851612903225806</v>
      </c>
      <c r="P386" s="5">
        <v>63.358064516129026</v>
      </c>
      <c r="Q386" s="5">
        <v>63.264516129032259</v>
      </c>
      <c r="R386" s="5">
        <v>62.980645161290326</v>
      </c>
      <c r="S386" s="5">
        <v>61.835483870967742</v>
      </c>
      <c r="T386" s="5">
        <v>60.254838709677422</v>
      </c>
      <c r="U386" s="5">
        <v>58.190322580645166</v>
      </c>
      <c r="V386" s="5">
        <v>56.783870967741933</v>
      </c>
      <c r="W386" s="5">
        <v>56.703225806451613</v>
      </c>
      <c r="X386" s="5">
        <v>56.57741935483871</v>
      </c>
      <c r="Y386" s="5">
        <v>56.332258064516125</v>
      </c>
      <c r="Z386" s="5">
        <v>55.606451612903221</v>
      </c>
      <c r="AA386" s="5">
        <v>54.777419354838706</v>
      </c>
      <c r="AB386" s="5">
        <v>54.058064516129029</v>
      </c>
    </row>
    <row r="387" spans="1:148">
      <c r="A387" s="2" t="s">
        <v>521</v>
      </c>
      <c r="B387" s="2" t="s">
        <v>74</v>
      </c>
      <c r="C387" s="2" t="s">
        <v>362</v>
      </c>
      <c r="D387" s="2" t="str">
        <f t="shared" ref="D387:D450" si="6">CONCATENATE(A387,"-",B387)</f>
        <v>California - Los Angeles-Feb</v>
      </c>
      <c r="E387" s="5">
        <v>53.232142857142854</v>
      </c>
      <c r="F387" s="5">
        <v>52.339285714285715</v>
      </c>
      <c r="G387" s="5">
        <v>50.957142857142856</v>
      </c>
      <c r="H387" s="5">
        <v>50.635714285714286</v>
      </c>
      <c r="I387" s="5">
        <v>50.157142857142858</v>
      </c>
      <c r="J387" s="5">
        <v>50.142857142857146</v>
      </c>
      <c r="K387" s="5">
        <v>50.107142857142854</v>
      </c>
      <c r="L387" s="5">
        <v>52.364285714285714</v>
      </c>
      <c r="M387" s="5">
        <v>55.782142857142858</v>
      </c>
      <c r="N387" s="5">
        <v>58.825000000000003</v>
      </c>
      <c r="O387" s="5">
        <v>60.95</v>
      </c>
      <c r="P387" s="5">
        <v>62.221428571428575</v>
      </c>
      <c r="Q387" s="5">
        <v>62.18571428571429</v>
      </c>
      <c r="R387" s="5">
        <v>62.039285714285711</v>
      </c>
      <c r="S387" s="5">
        <v>61.38214285714286</v>
      </c>
      <c r="T387" s="5">
        <v>60.460714285714289</v>
      </c>
      <c r="U387" s="5">
        <v>59.078571428571429</v>
      </c>
      <c r="V387" s="5">
        <v>57.05</v>
      </c>
      <c r="W387" s="5">
        <v>56.067857142857143</v>
      </c>
      <c r="X387" s="5">
        <v>55.774999999999999</v>
      </c>
      <c r="Y387" s="5">
        <v>55.339285714285715</v>
      </c>
      <c r="Z387" s="5">
        <v>54.892857142857146</v>
      </c>
      <c r="AA387" s="5">
        <v>54.796428571428571</v>
      </c>
      <c r="AB387" s="5">
        <v>54.06428571428571</v>
      </c>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row>
    <row r="388" spans="1:148">
      <c r="A388" s="2" t="s">
        <v>521</v>
      </c>
      <c r="B388" s="2" t="s">
        <v>75</v>
      </c>
      <c r="C388" s="2" t="s">
        <v>363</v>
      </c>
      <c r="D388" s="2" t="str">
        <f t="shared" si="6"/>
        <v>California - Los Angeles-Mar</v>
      </c>
      <c r="E388" s="5">
        <v>55.038709677419355</v>
      </c>
      <c r="F388" s="5">
        <v>54.406451612903226</v>
      </c>
      <c r="G388" s="5">
        <v>53.70967741935484</v>
      </c>
      <c r="H388" s="5">
        <v>53.277419354838706</v>
      </c>
      <c r="I388" s="5">
        <v>52.79032258064516</v>
      </c>
      <c r="J388" s="5">
        <v>52.92258064516129</v>
      </c>
      <c r="K388" s="5">
        <v>54.36774193548387</v>
      </c>
      <c r="L388" s="5">
        <v>57.238709677419358</v>
      </c>
      <c r="M388" s="5">
        <v>60.21290322580645</v>
      </c>
      <c r="N388" s="5">
        <v>62.532258064516128</v>
      </c>
      <c r="O388" s="5">
        <v>64.141935483870967</v>
      </c>
      <c r="P388" s="5">
        <v>64.441935483870964</v>
      </c>
      <c r="Q388" s="5">
        <v>64.019354838709674</v>
      </c>
      <c r="R388" s="5">
        <v>63.62903225806452</v>
      </c>
      <c r="S388" s="5">
        <v>62.716129032258067</v>
      </c>
      <c r="T388" s="5">
        <v>61.567741935483866</v>
      </c>
      <c r="U388" s="5">
        <v>60.425806451612907</v>
      </c>
      <c r="V388" s="5">
        <v>58.50322580645161</v>
      </c>
      <c r="W388" s="5">
        <v>57.635483870967747</v>
      </c>
      <c r="X388" s="5">
        <v>57.380645161290325</v>
      </c>
      <c r="Y388" s="5">
        <v>56.86774193548387</v>
      </c>
      <c r="Z388" s="5">
        <v>56.861290322580643</v>
      </c>
      <c r="AA388" s="5">
        <v>56.358064516129026</v>
      </c>
      <c r="AB388" s="5">
        <v>55.654838709677421</v>
      </c>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row>
    <row r="389" spans="1:148">
      <c r="A389" s="2" t="s">
        <v>521</v>
      </c>
      <c r="B389" s="2" t="s">
        <v>76</v>
      </c>
      <c r="C389" s="2" t="s">
        <v>364</v>
      </c>
      <c r="D389" s="2" t="str">
        <f t="shared" si="6"/>
        <v>California - Los Angeles-Apr</v>
      </c>
      <c r="E389" s="5">
        <v>57.17</v>
      </c>
      <c r="F389" s="5">
        <v>56.636666666666663</v>
      </c>
      <c r="G389" s="5">
        <v>55.34</v>
      </c>
      <c r="H389" s="5">
        <v>55.453333333333333</v>
      </c>
      <c r="I389" s="5">
        <v>54.83</v>
      </c>
      <c r="J389" s="5">
        <v>54.84</v>
      </c>
      <c r="K389" s="5">
        <v>57.093333333333334</v>
      </c>
      <c r="L389" s="5">
        <v>60.013333333333335</v>
      </c>
      <c r="M389" s="5">
        <v>62.53</v>
      </c>
      <c r="N389" s="5">
        <v>64.296666666666667</v>
      </c>
      <c r="O389" s="5">
        <v>64.88666666666667</v>
      </c>
      <c r="P389" s="5">
        <v>64.61333333333333</v>
      </c>
      <c r="Q389" s="5">
        <v>64.48</v>
      </c>
      <c r="R389" s="5">
        <v>64.296666666666667</v>
      </c>
      <c r="S389" s="5">
        <v>63.766666666666666</v>
      </c>
      <c r="T389" s="5">
        <v>63.56666666666667</v>
      </c>
      <c r="U389" s="5">
        <v>62.34</v>
      </c>
      <c r="V389" s="5">
        <v>60.703333333333333</v>
      </c>
      <c r="W389" s="5">
        <v>59.236666666666665</v>
      </c>
      <c r="X389" s="5">
        <v>59.073333333333338</v>
      </c>
      <c r="Y389" s="5">
        <v>58.81666666666667</v>
      </c>
      <c r="Z389" s="5">
        <v>58.883333333333333</v>
      </c>
      <c r="AA389" s="5">
        <v>58.373333333333335</v>
      </c>
      <c r="AB389" s="5">
        <v>58.483333333333334</v>
      </c>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row>
    <row r="390" spans="1:148">
      <c r="A390" s="2" t="s">
        <v>521</v>
      </c>
      <c r="B390" s="2" t="s">
        <v>77</v>
      </c>
      <c r="C390" s="2" t="s">
        <v>365</v>
      </c>
      <c r="D390" s="2" t="str">
        <f t="shared" si="6"/>
        <v>California - Los Angeles-May</v>
      </c>
      <c r="E390" s="5">
        <v>58.935483870967744</v>
      </c>
      <c r="F390" s="5">
        <v>58.63225806451613</v>
      </c>
      <c r="G390" s="5">
        <v>58.403225806451616</v>
      </c>
      <c r="H390" s="5">
        <v>58.145161290322584</v>
      </c>
      <c r="I390" s="5">
        <v>57.777419354838706</v>
      </c>
      <c r="J390" s="5">
        <v>58.145161290322584</v>
      </c>
      <c r="K390" s="5">
        <v>60.319354838709678</v>
      </c>
      <c r="L390" s="5">
        <v>63.1</v>
      </c>
      <c r="M390" s="5">
        <v>65.206451612903223</v>
      </c>
      <c r="N390" s="5">
        <v>66.590322580645164</v>
      </c>
      <c r="O390" s="5">
        <v>67.380645161290332</v>
      </c>
      <c r="P390" s="5">
        <v>68.167741935483861</v>
      </c>
      <c r="Q390" s="5">
        <v>68.832258064516139</v>
      </c>
      <c r="R390" s="5">
        <v>68.322580645161295</v>
      </c>
      <c r="S390" s="5">
        <v>67.570967741935476</v>
      </c>
      <c r="T390" s="5">
        <v>66.5741935483871</v>
      </c>
      <c r="U390" s="5">
        <v>65.380645161290317</v>
      </c>
      <c r="V390" s="5">
        <v>63.558064516129029</v>
      </c>
      <c r="W390" s="5">
        <v>61.525806451612901</v>
      </c>
      <c r="X390" s="5">
        <v>60.464516129032262</v>
      </c>
      <c r="Y390" s="5">
        <v>60.08387096774193</v>
      </c>
      <c r="Z390" s="5">
        <v>59.92258064516129</v>
      </c>
      <c r="AA390" s="5">
        <v>59.516129032258064</v>
      </c>
      <c r="AB390" s="5">
        <v>59.432258064516134</v>
      </c>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row>
    <row r="391" spans="1:148">
      <c r="A391" s="2" t="s">
        <v>521</v>
      </c>
      <c r="B391" s="2" t="s">
        <v>78</v>
      </c>
      <c r="C391" s="2" t="s">
        <v>366</v>
      </c>
      <c r="D391" s="2" t="str">
        <f t="shared" si="6"/>
        <v>California - Los Angeles-Jun</v>
      </c>
      <c r="E391" s="5">
        <v>60.48</v>
      </c>
      <c r="F391" s="5">
        <v>60.1</v>
      </c>
      <c r="G391" s="5">
        <v>60.01</v>
      </c>
      <c r="H391" s="5">
        <v>60.163333333333334</v>
      </c>
      <c r="I391" s="5">
        <v>60.123333333333335</v>
      </c>
      <c r="J391" s="5">
        <v>60.88</v>
      </c>
      <c r="K391" s="5">
        <v>62.203333333333333</v>
      </c>
      <c r="L391" s="5">
        <v>64.073333333333338</v>
      </c>
      <c r="M391" s="5">
        <v>65.853333333333325</v>
      </c>
      <c r="N391" s="5">
        <v>67.353333333333325</v>
      </c>
      <c r="O391" s="5">
        <v>68.33</v>
      </c>
      <c r="P391" s="5">
        <v>68.946666666666673</v>
      </c>
      <c r="Q391" s="5">
        <v>69.196666666666673</v>
      </c>
      <c r="R391" s="5">
        <v>68.84</v>
      </c>
      <c r="S391" s="5">
        <v>68.346666666666664</v>
      </c>
      <c r="T391" s="5">
        <v>67.406666666666666</v>
      </c>
      <c r="U391" s="5">
        <v>66.056666666666672</v>
      </c>
      <c r="V391" s="5">
        <v>64.319999999999993</v>
      </c>
      <c r="W391" s="5">
        <v>62.463333333333338</v>
      </c>
      <c r="X391" s="5">
        <v>61.653333333333329</v>
      </c>
      <c r="Y391" s="5">
        <v>61.226666666666667</v>
      </c>
      <c r="Z391" s="5">
        <v>61.056666666666665</v>
      </c>
      <c r="AA391" s="5">
        <v>60.75333333333333</v>
      </c>
      <c r="AB391" s="5">
        <v>60.68</v>
      </c>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row>
    <row r="392" spans="1:148">
      <c r="A392" s="2" t="s">
        <v>521</v>
      </c>
      <c r="B392" s="2" t="s">
        <v>79</v>
      </c>
      <c r="C392" s="2" t="s">
        <v>367</v>
      </c>
      <c r="D392" s="2" t="str">
        <f t="shared" si="6"/>
        <v>California - Los Angeles-Jul</v>
      </c>
      <c r="E392" s="5">
        <v>66.564516129032256</v>
      </c>
      <c r="F392" s="5">
        <v>66.309677419354841</v>
      </c>
      <c r="G392" s="5">
        <v>64.177419354838705</v>
      </c>
      <c r="H392" s="5">
        <v>64.229032258064507</v>
      </c>
      <c r="I392" s="5">
        <v>64.212903225806443</v>
      </c>
      <c r="J392" s="5">
        <v>64.777419354838713</v>
      </c>
      <c r="K392" s="5">
        <v>65.435483870967744</v>
      </c>
      <c r="L392" s="5">
        <v>67.158064516129031</v>
      </c>
      <c r="M392" s="5">
        <v>69.716129032258053</v>
      </c>
      <c r="N392" s="5">
        <v>71.032258064516128</v>
      </c>
      <c r="O392" s="5">
        <v>71.677419354838705</v>
      </c>
      <c r="P392" s="5">
        <v>71.890322580645162</v>
      </c>
      <c r="Q392" s="5">
        <v>72.148387096774186</v>
      </c>
      <c r="R392" s="5">
        <v>72.116129032258058</v>
      </c>
      <c r="S392" s="5">
        <v>72.058064516129036</v>
      </c>
      <c r="T392" s="5">
        <v>71.258064516129039</v>
      </c>
      <c r="U392" s="5">
        <v>70.264516129032259</v>
      </c>
      <c r="V392" s="5">
        <v>68.716129032258053</v>
      </c>
      <c r="W392" s="5">
        <v>66.603225806451604</v>
      </c>
      <c r="X392" s="5">
        <v>65.674193548387095</v>
      </c>
      <c r="Y392" s="5">
        <v>65.232258064516131</v>
      </c>
      <c r="Z392" s="5">
        <v>65.132258064516122</v>
      </c>
      <c r="AA392" s="5">
        <v>65.180645161290315</v>
      </c>
      <c r="AB392" s="5">
        <v>64.793548387096777</v>
      </c>
    </row>
    <row r="393" spans="1:148">
      <c r="A393" s="2" t="s">
        <v>521</v>
      </c>
      <c r="B393" s="2" t="s">
        <v>80</v>
      </c>
      <c r="C393" s="2" t="s">
        <v>368</v>
      </c>
      <c r="D393" s="2" t="str">
        <f t="shared" si="6"/>
        <v>California - Los Angeles-Aug</v>
      </c>
      <c r="E393" s="5">
        <v>62.9</v>
      </c>
      <c r="F393" s="5">
        <v>62.587096774193547</v>
      </c>
      <c r="G393" s="5">
        <v>64.512903225806454</v>
      </c>
      <c r="H393" s="5">
        <v>64.558064516129036</v>
      </c>
      <c r="I393" s="5">
        <v>64.338709677419359</v>
      </c>
      <c r="J393" s="5">
        <v>64.564516129032256</v>
      </c>
      <c r="K393" s="5">
        <v>66.770967741935493</v>
      </c>
      <c r="L393" s="5">
        <v>69.674193548387095</v>
      </c>
      <c r="M393" s="5">
        <v>72.335483870967749</v>
      </c>
      <c r="N393" s="5">
        <v>73.177419354838705</v>
      </c>
      <c r="O393" s="5">
        <v>73.383870967741942</v>
      </c>
      <c r="P393" s="5">
        <v>73.745161290322571</v>
      </c>
      <c r="Q393" s="5">
        <v>73.712903225806443</v>
      </c>
      <c r="R393" s="5">
        <v>73.151612903225796</v>
      </c>
      <c r="S393" s="5">
        <v>72.393548387096772</v>
      </c>
      <c r="T393" s="5">
        <v>71.432258064516134</v>
      </c>
      <c r="U393" s="5">
        <v>70.164516129032251</v>
      </c>
      <c r="V393" s="5">
        <v>68.125806451612902</v>
      </c>
      <c r="W393" s="5">
        <v>66.222580645161287</v>
      </c>
      <c r="X393" s="5">
        <v>65.516129032258064</v>
      </c>
      <c r="Y393" s="5">
        <v>64.980645161290326</v>
      </c>
      <c r="Z393" s="5">
        <v>64.867741935483878</v>
      </c>
      <c r="AA393" s="5">
        <v>64.738709677419351</v>
      </c>
      <c r="AB393" s="5">
        <v>64.816129032258061</v>
      </c>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row>
    <row r="394" spans="1:148">
      <c r="A394" s="2" t="s">
        <v>521</v>
      </c>
      <c r="B394" s="2" t="s">
        <v>81</v>
      </c>
      <c r="C394" s="2" t="s">
        <v>369</v>
      </c>
      <c r="D394" s="2" t="str">
        <f t="shared" si="6"/>
        <v>California - Los Angeles-Sep</v>
      </c>
      <c r="E394" s="5">
        <v>64.95</v>
      </c>
      <c r="F394" s="5">
        <v>64.536666666666662</v>
      </c>
      <c r="G394" s="5">
        <v>64.056666666666672</v>
      </c>
      <c r="H394" s="5">
        <v>63.93333333333333</v>
      </c>
      <c r="I394" s="5">
        <v>63.423333333333332</v>
      </c>
      <c r="J394" s="5">
        <v>63.68333333333333</v>
      </c>
      <c r="K394" s="5">
        <v>64.873333333333335</v>
      </c>
      <c r="L394" s="5">
        <v>67.316666666666663</v>
      </c>
      <c r="M394" s="5">
        <v>69.88666666666667</v>
      </c>
      <c r="N394" s="5">
        <v>71.790000000000006</v>
      </c>
      <c r="O394" s="5">
        <v>73.22</v>
      </c>
      <c r="P394" s="5">
        <v>73.153333333333336</v>
      </c>
      <c r="Q394" s="5">
        <v>73.48</v>
      </c>
      <c r="R394" s="5">
        <v>73.099999999999994</v>
      </c>
      <c r="S394" s="5">
        <v>72.349999999999994</v>
      </c>
      <c r="T394" s="5">
        <v>71.44</v>
      </c>
      <c r="U394" s="5">
        <v>70</v>
      </c>
      <c r="V394" s="5">
        <v>67.823333333333338</v>
      </c>
      <c r="W394" s="5">
        <v>66.926666666666662</v>
      </c>
      <c r="X394" s="5">
        <v>66.583333333333329</v>
      </c>
      <c r="Y394" s="5">
        <v>66.266666666666666</v>
      </c>
      <c r="Z394" s="5">
        <v>65.83</v>
      </c>
      <c r="AA394" s="5">
        <v>65.626666666666665</v>
      </c>
      <c r="AB394" s="5">
        <v>65.38333333333334</v>
      </c>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row>
    <row r="395" spans="1:148">
      <c r="A395" s="2" t="s">
        <v>521</v>
      </c>
      <c r="B395" s="2" t="s">
        <v>82</v>
      </c>
      <c r="C395" s="2" t="s">
        <v>370</v>
      </c>
      <c r="D395" s="2" t="str">
        <f t="shared" si="6"/>
        <v>California - Los Angeles-Oct</v>
      </c>
      <c r="E395" s="5">
        <v>62.141935483870974</v>
      </c>
      <c r="F395" s="5">
        <v>61.570967741935483</v>
      </c>
      <c r="G395" s="5">
        <v>61.112903225806448</v>
      </c>
      <c r="H395" s="5">
        <v>60.722580645161294</v>
      </c>
      <c r="I395" s="5">
        <v>59.70967741935484</v>
      </c>
      <c r="J395" s="5">
        <v>59.9</v>
      </c>
      <c r="K395" s="5">
        <v>61.016129032258064</v>
      </c>
      <c r="L395" s="5">
        <v>63.851612903225806</v>
      </c>
      <c r="M395" s="5">
        <v>66.780645161290323</v>
      </c>
      <c r="N395" s="5">
        <v>69.174193548387095</v>
      </c>
      <c r="O395" s="5">
        <v>70.361290322580643</v>
      </c>
      <c r="P395" s="5">
        <v>70.270967741935493</v>
      </c>
      <c r="Q395" s="5">
        <v>70.5741935483871</v>
      </c>
      <c r="R395" s="5">
        <v>69.909677419354836</v>
      </c>
      <c r="S395" s="5">
        <v>68.809677419354841</v>
      </c>
      <c r="T395" s="5">
        <v>67.08387096774193</v>
      </c>
      <c r="U395" s="5">
        <v>65.183870967741939</v>
      </c>
      <c r="V395" s="5">
        <v>63.980645161290326</v>
      </c>
      <c r="W395" s="5">
        <v>63.883870967741942</v>
      </c>
      <c r="X395" s="5">
        <v>63.645161290322584</v>
      </c>
      <c r="Y395" s="5">
        <v>63.441935483870971</v>
      </c>
      <c r="Z395" s="5">
        <v>63.141935483870974</v>
      </c>
      <c r="AA395" s="5">
        <v>62.948387096774198</v>
      </c>
      <c r="AB395" s="5">
        <v>62.341935483870962</v>
      </c>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row>
    <row r="396" spans="1:148">
      <c r="A396" s="2" t="s">
        <v>521</v>
      </c>
      <c r="B396" s="2" t="s">
        <v>83</v>
      </c>
      <c r="C396" s="2" t="s">
        <v>371</v>
      </c>
      <c r="D396" s="2" t="str">
        <f t="shared" si="6"/>
        <v>California - Los Angeles-Nov</v>
      </c>
      <c r="E396" s="5">
        <v>57.716666666666669</v>
      </c>
      <c r="F396" s="5">
        <v>57.3</v>
      </c>
      <c r="G396" s="5">
        <v>56.62</v>
      </c>
      <c r="H396" s="5">
        <v>55.726666666666667</v>
      </c>
      <c r="I396" s="5">
        <v>55.166666666666664</v>
      </c>
      <c r="J396" s="5">
        <v>54.77</v>
      </c>
      <c r="K396" s="5">
        <v>54.68333333333333</v>
      </c>
      <c r="L396" s="5">
        <v>57.43</v>
      </c>
      <c r="M396" s="5">
        <v>61.206666666666671</v>
      </c>
      <c r="N396" s="5">
        <v>64.296666666666667</v>
      </c>
      <c r="O396" s="5">
        <v>66.97</v>
      </c>
      <c r="P396" s="5">
        <v>68.13</v>
      </c>
      <c r="Q396" s="5">
        <v>68.516666666666666</v>
      </c>
      <c r="R396" s="5">
        <v>67.713333333333338</v>
      </c>
      <c r="S396" s="5">
        <v>66.646666666666675</v>
      </c>
      <c r="T396" s="5">
        <v>64.493333333333325</v>
      </c>
      <c r="U396" s="5">
        <v>62.173333333333332</v>
      </c>
      <c r="V396" s="5">
        <v>61.206666666666671</v>
      </c>
      <c r="W396" s="5">
        <v>60.523333333333333</v>
      </c>
      <c r="X396" s="5">
        <v>60.426666666666662</v>
      </c>
      <c r="Y396" s="5">
        <v>59.883333333333333</v>
      </c>
      <c r="Z396" s="5">
        <v>58.98</v>
      </c>
      <c r="AA396" s="5">
        <v>58.773333333333333</v>
      </c>
      <c r="AB396" s="5">
        <v>58.366666666666667</v>
      </c>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row>
    <row r="397" spans="1:148">
      <c r="A397" s="2" t="s">
        <v>521</v>
      </c>
      <c r="B397" s="2" t="s">
        <v>84</v>
      </c>
      <c r="C397" s="2" t="s">
        <v>372</v>
      </c>
      <c r="D397" s="2" t="str">
        <f t="shared" si="6"/>
        <v>California - Los Angeles-Dec</v>
      </c>
      <c r="E397" s="5">
        <v>54.638709677419357</v>
      </c>
      <c r="F397" s="5">
        <v>53.270967741935486</v>
      </c>
      <c r="G397" s="5">
        <v>52.038709677419355</v>
      </c>
      <c r="H397" s="5">
        <v>52.390322580645162</v>
      </c>
      <c r="I397" s="5">
        <v>51.512903225806454</v>
      </c>
      <c r="J397" s="5">
        <v>51.109677419354838</v>
      </c>
      <c r="K397" s="5">
        <v>51.351612903225806</v>
      </c>
      <c r="L397" s="5">
        <v>54.196774193548386</v>
      </c>
      <c r="M397" s="5">
        <v>58.432258064516134</v>
      </c>
      <c r="N397" s="5">
        <v>62.316129032258061</v>
      </c>
      <c r="O397" s="5">
        <v>65.764516129032259</v>
      </c>
      <c r="P397" s="5">
        <v>67.132258064516122</v>
      </c>
      <c r="Q397" s="5">
        <v>66.377419354838707</v>
      </c>
      <c r="R397" s="5">
        <v>64.938709677419354</v>
      </c>
      <c r="S397" s="5">
        <v>63.5</v>
      </c>
      <c r="T397" s="5">
        <v>62.038709677419355</v>
      </c>
      <c r="U397" s="5">
        <v>59.254838709677422</v>
      </c>
      <c r="V397" s="5">
        <v>58.554838709677419</v>
      </c>
      <c r="W397" s="5">
        <v>58.229032258064514</v>
      </c>
      <c r="X397" s="5">
        <v>58.00322580645161</v>
      </c>
      <c r="Y397" s="5">
        <v>57.574193548387093</v>
      </c>
      <c r="Z397" s="5">
        <v>56.745161290322578</v>
      </c>
      <c r="AA397" s="5">
        <v>56.090322580645157</v>
      </c>
      <c r="AB397" s="5">
        <v>55.974193548387099</v>
      </c>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row>
    <row r="398" spans="1:148">
      <c r="A398" s="2" t="s">
        <v>159</v>
      </c>
      <c r="B398" s="2" t="s">
        <v>73</v>
      </c>
      <c r="C398" s="2" t="s">
        <v>361</v>
      </c>
      <c r="D398" s="2" t="str">
        <f t="shared" si="6"/>
        <v>California - Sacramento-Jan</v>
      </c>
      <c r="E398" s="5">
        <v>42.412903225806453</v>
      </c>
      <c r="F398" s="5">
        <v>41.993548387096773</v>
      </c>
      <c r="G398" s="5">
        <v>41.62580645161291</v>
      </c>
      <c r="H398" s="5">
        <v>41.20967741935484</v>
      </c>
      <c r="I398" s="5">
        <v>40.87419354838709</v>
      </c>
      <c r="J398" s="5">
        <v>40.529032258064518</v>
      </c>
      <c r="K398" s="5">
        <v>40.167741935483875</v>
      </c>
      <c r="L398" s="5">
        <v>41.561290322580646</v>
      </c>
      <c r="M398" s="5">
        <v>42.887096774193552</v>
      </c>
      <c r="N398" s="5">
        <v>44.264516129032259</v>
      </c>
      <c r="O398" s="5">
        <v>46.393548387096779</v>
      </c>
      <c r="P398" s="5">
        <v>48.522580645161291</v>
      </c>
      <c r="Q398" s="5">
        <v>50.638709677419357</v>
      </c>
      <c r="R398" s="5">
        <v>51.21290322580645</v>
      </c>
      <c r="S398" s="5">
        <v>51.696774193548386</v>
      </c>
      <c r="T398" s="5">
        <v>52.267741935483869</v>
      </c>
      <c r="U398" s="5">
        <v>50.667741935483875</v>
      </c>
      <c r="V398" s="5">
        <v>49.109677419354838</v>
      </c>
      <c r="W398" s="5">
        <v>47.470967741935482</v>
      </c>
      <c r="X398" s="5">
        <v>46.477419354838709</v>
      </c>
      <c r="Y398" s="5">
        <v>45.529032258064518</v>
      </c>
      <c r="Z398" s="5">
        <v>44.564516129032256</v>
      </c>
      <c r="AA398" s="5">
        <v>43.887096774193552</v>
      </c>
      <c r="AB398" s="5">
        <v>43.20967741935484</v>
      </c>
    </row>
    <row r="399" spans="1:148">
      <c r="A399" s="2" t="s">
        <v>159</v>
      </c>
      <c r="B399" s="2" t="s">
        <v>74</v>
      </c>
      <c r="C399" s="2" t="s">
        <v>362</v>
      </c>
      <c r="D399" s="2" t="str">
        <f t="shared" si="6"/>
        <v>California - Sacramento-Feb</v>
      </c>
      <c r="E399" s="5">
        <v>46.11785714285714</v>
      </c>
      <c r="F399" s="5">
        <v>45.25</v>
      </c>
      <c r="G399" s="5">
        <v>44.38928571428572</v>
      </c>
      <c r="H399" s="5">
        <v>43.792857142857144</v>
      </c>
      <c r="I399" s="5">
        <v>43.228571428571435</v>
      </c>
      <c r="J399" s="5">
        <v>42.710714285714289</v>
      </c>
      <c r="K399" s="5">
        <v>42.589285714285715</v>
      </c>
      <c r="L399" s="5">
        <v>43.807142857142857</v>
      </c>
      <c r="M399" s="5">
        <v>46.628571428571426</v>
      </c>
      <c r="N399" s="5">
        <v>49.346428571428575</v>
      </c>
      <c r="O399" s="5">
        <v>52.746428571428574</v>
      </c>
      <c r="P399" s="5">
        <v>55.239285714285714</v>
      </c>
      <c r="Q399" s="5">
        <v>57.210714285714289</v>
      </c>
      <c r="R399" s="5">
        <v>58.071428571428569</v>
      </c>
      <c r="S399" s="5">
        <v>58.9</v>
      </c>
      <c r="T399" s="5">
        <v>58.853571428571435</v>
      </c>
      <c r="U399" s="5">
        <v>57.35</v>
      </c>
      <c r="V399" s="5">
        <v>54.875</v>
      </c>
      <c r="W399" s="5">
        <v>52.18571428571429</v>
      </c>
      <c r="X399" s="5">
        <v>50.771428571428565</v>
      </c>
      <c r="Y399" s="5">
        <v>49.38214285714286</v>
      </c>
      <c r="Z399" s="5">
        <v>47.932142857142857</v>
      </c>
      <c r="AA399" s="5">
        <v>47.085714285714289</v>
      </c>
      <c r="AB399" s="5">
        <v>46.721428571428575</v>
      </c>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row>
    <row r="400" spans="1:148">
      <c r="A400" s="2" t="s">
        <v>159</v>
      </c>
      <c r="B400" s="2" t="s">
        <v>75</v>
      </c>
      <c r="C400" s="2" t="s">
        <v>363</v>
      </c>
      <c r="D400" s="2" t="str">
        <f t="shared" si="6"/>
        <v>California - Sacramento-Mar</v>
      </c>
      <c r="E400" s="5">
        <v>44.809677419354834</v>
      </c>
      <c r="F400" s="5">
        <v>43.964516129032262</v>
      </c>
      <c r="G400" s="5">
        <v>43.032258064516128</v>
      </c>
      <c r="H400" s="5">
        <v>42.667741935483875</v>
      </c>
      <c r="I400" s="5">
        <v>42.467741935483872</v>
      </c>
      <c r="J400" s="5">
        <v>42.019354838709674</v>
      </c>
      <c r="K400" s="5">
        <v>43.006451612903227</v>
      </c>
      <c r="L400" s="5">
        <v>45.745161290322578</v>
      </c>
      <c r="M400" s="5">
        <v>48.738709677419358</v>
      </c>
      <c r="N400" s="5">
        <v>52.051612903225802</v>
      </c>
      <c r="O400" s="5">
        <v>54.57741935483871</v>
      </c>
      <c r="P400" s="5">
        <v>56.361290322580643</v>
      </c>
      <c r="Q400" s="5">
        <v>57.861290322580643</v>
      </c>
      <c r="R400" s="5">
        <v>59.167741935483875</v>
      </c>
      <c r="S400" s="5">
        <v>59.861290322580643</v>
      </c>
      <c r="T400" s="5">
        <v>59.861290322580643</v>
      </c>
      <c r="U400" s="5">
        <v>59.009677419354837</v>
      </c>
      <c r="V400" s="5">
        <v>56.274193548387096</v>
      </c>
      <c r="W400" s="5">
        <v>52.990322580645163</v>
      </c>
      <c r="X400" s="5">
        <v>50.645161290322584</v>
      </c>
      <c r="Y400" s="5">
        <v>49.112903225806448</v>
      </c>
      <c r="Z400" s="5">
        <v>47.91612903225807</v>
      </c>
      <c r="AA400" s="5">
        <v>46.554838709677419</v>
      </c>
      <c r="AB400" s="5">
        <v>45.63225806451613</v>
      </c>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row>
    <row r="401" spans="1:148">
      <c r="A401" s="2" t="s">
        <v>159</v>
      </c>
      <c r="B401" s="2" t="s">
        <v>76</v>
      </c>
      <c r="C401" s="2" t="s">
        <v>364</v>
      </c>
      <c r="D401" s="2" t="str">
        <f t="shared" si="6"/>
        <v>California - Sacramento-Apr</v>
      </c>
      <c r="E401" s="5">
        <v>49.373333333333335</v>
      </c>
      <c r="F401" s="5">
        <v>48.6</v>
      </c>
      <c r="G401" s="5">
        <v>47.81666666666667</v>
      </c>
      <c r="H401" s="5">
        <v>47.043333333333329</v>
      </c>
      <c r="I401" s="5">
        <v>47.843333333333334</v>
      </c>
      <c r="J401" s="5">
        <v>48.6</v>
      </c>
      <c r="K401" s="5">
        <v>49.396666666666668</v>
      </c>
      <c r="L401" s="5">
        <v>52.93</v>
      </c>
      <c r="M401" s="5">
        <v>56.466666666666669</v>
      </c>
      <c r="N401" s="5">
        <v>60</v>
      </c>
      <c r="O401" s="5">
        <v>61.93666666666666</v>
      </c>
      <c r="P401" s="5">
        <v>63.833333333333336</v>
      </c>
      <c r="Q401" s="5">
        <v>65.766666666666666</v>
      </c>
      <c r="R401" s="5">
        <v>66.11666666666666</v>
      </c>
      <c r="S401" s="5">
        <v>66.403333333333336</v>
      </c>
      <c r="T401" s="5">
        <v>66.766666666666666</v>
      </c>
      <c r="U401" s="5">
        <v>64.36</v>
      </c>
      <c r="V401" s="5">
        <v>61.983333333333334</v>
      </c>
      <c r="W401" s="5">
        <v>59.52</v>
      </c>
      <c r="X401" s="5">
        <v>57.006666666666668</v>
      </c>
      <c r="Y401" s="5">
        <v>54.533333333333331</v>
      </c>
      <c r="Z401" s="5">
        <v>52.09</v>
      </c>
      <c r="AA401" s="5">
        <v>51.16</v>
      </c>
      <c r="AB401" s="5">
        <v>50.31333333333334</v>
      </c>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row>
    <row r="402" spans="1:148">
      <c r="A402" s="2" t="s">
        <v>159</v>
      </c>
      <c r="B402" s="2" t="s">
        <v>77</v>
      </c>
      <c r="C402" s="2" t="s">
        <v>365</v>
      </c>
      <c r="D402" s="2" t="str">
        <f t="shared" si="6"/>
        <v>California - Sacramento-May</v>
      </c>
      <c r="E402" s="5">
        <v>54.306451612903224</v>
      </c>
      <c r="F402" s="5">
        <v>53.567741935483866</v>
      </c>
      <c r="G402" s="5">
        <v>52.854838709677416</v>
      </c>
      <c r="H402" s="5">
        <v>52.116129032258058</v>
      </c>
      <c r="I402" s="5">
        <v>53.62580645161291</v>
      </c>
      <c r="J402" s="5">
        <v>55.187096774193549</v>
      </c>
      <c r="K402" s="5">
        <v>56.741935483870968</v>
      </c>
      <c r="L402" s="5">
        <v>60.770967741935486</v>
      </c>
      <c r="M402" s="5">
        <v>64.8</v>
      </c>
      <c r="N402" s="5">
        <v>68.803225806451621</v>
      </c>
      <c r="O402" s="5">
        <v>71.664516129032251</v>
      </c>
      <c r="P402" s="5">
        <v>74.49677419354839</v>
      </c>
      <c r="Q402" s="5">
        <v>77.348387096774204</v>
      </c>
      <c r="R402" s="5">
        <v>77.961290322580652</v>
      </c>
      <c r="S402" s="5">
        <v>78.619354838709668</v>
      </c>
      <c r="T402" s="5">
        <v>79.225806451612897</v>
      </c>
      <c r="U402" s="5">
        <v>75.429032258064524</v>
      </c>
      <c r="V402" s="5">
        <v>71.641935483870967</v>
      </c>
      <c r="W402" s="5">
        <v>67.787096774193557</v>
      </c>
      <c r="X402" s="5">
        <v>64.312903225806451</v>
      </c>
      <c r="Y402" s="5">
        <v>60.851612903225806</v>
      </c>
      <c r="Z402" s="5">
        <v>57.406451612903226</v>
      </c>
      <c r="AA402" s="5">
        <v>56.332258064516125</v>
      </c>
      <c r="AB402" s="5">
        <v>55.274193548387096</v>
      </c>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row>
    <row r="403" spans="1:148">
      <c r="A403" s="2" t="s">
        <v>159</v>
      </c>
      <c r="B403" s="2" t="s">
        <v>78</v>
      </c>
      <c r="C403" s="2" t="s">
        <v>366</v>
      </c>
      <c r="D403" s="2" t="str">
        <f t="shared" si="6"/>
        <v>California - Sacramento-Jun</v>
      </c>
      <c r="E403" s="5">
        <v>57.43666666666666</v>
      </c>
      <c r="F403" s="5">
        <v>56.57</v>
      </c>
      <c r="G403" s="5">
        <v>55.723333333333336</v>
      </c>
      <c r="H403" s="5">
        <v>54.85</v>
      </c>
      <c r="I403" s="5">
        <v>56.886666666666663</v>
      </c>
      <c r="J403" s="5">
        <v>58.963333333333338</v>
      </c>
      <c r="K403" s="5">
        <v>61.026666666666664</v>
      </c>
      <c r="L403" s="5">
        <v>65.349999999999994</v>
      </c>
      <c r="M403" s="5">
        <v>69.650000000000006</v>
      </c>
      <c r="N403" s="5">
        <v>73.966666666666669</v>
      </c>
      <c r="O403" s="5">
        <v>77.043333333333337</v>
      </c>
      <c r="P403" s="5">
        <v>80.150000000000006</v>
      </c>
      <c r="Q403" s="5">
        <v>83.24</v>
      </c>
      <c r="R403" s="5">
        <v>83.763333333333335</v>
      </c>
      <c r="S403" s="5">
        <v>84.243333333333339</v>
      </c>
      <c r="T403" s="5">
        <v>84.766666666666666</v>
      </c>
      <c r="U403" s="5">
        <v>81.036666666666662</v>
      </c>
      <c r="V403" s="5">
        <v>77.303333333333327</v>
      </c>
      <c r="W403" s="5">
        <v>73.489999999999995</v>
      </c>
      <c r="X403" s="5">
        <v>69.506666666666661</v>
      </c>
      <c r="Y403" s="5">
        <v>65.62</v>
      </c>
      <c r="Z403" s="5">
        <v>61.75333333333333</v>
      </c>
      <c r="AA403" s="5">
        <v>60.406666666666666</v>
      </c>
      <c r="AB403" s="5">
        <v>59.096666666666671</v>
      </c>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row>
    <row r="404" spans="1:148">
      <c r="A404" s="2" t="s">
        <v>159</v>
      </c>
      <c r="B404" s="2" t="s">
        <v>79</v>
      </c>
      <c r="C404" s="2" t="s">
        <v>367</v>
      </c>
      <c r="D404" s="2" t="str">
        <f t="shared" si="6"/>
        <v>California - Sacramento-Jul</v>
      </c>
      <c r="E404" s="5">
        <v>64.538709677419362</v>
      </c>
      <c r="F404" s="5">
        <v>63.41612903225807</v>
      </c>
      <c r="G404" s="5">
        <v>60.377419354838715</v>
      </c>
      <c r="H404" s="5">
        <v>59.254838709677422</v>
      </c>
      <c r="I404" s="5">
        <v>60.390322580645162</v>
      </c>
      <c r="J404" s="5">
        <v>61.535483870967738</v>
      </c>
      <c r="K404" s="5">
        <v>62.690322580645166</v>
      </c>
      <c r="L404" s="5">
        <v>67.480645161290326</v>
      </c>
      <c r="M404" s="5">
        <v>72.229032258064507</v>
      </c>
      <c r="N404" s="5">
        <v>77.019354838709674</v>
      </c>
      <c r="O404" s="5">
        <v>80.864516129032268</v>
      </c>
      <c r="P404" s="5">
        <v>84.670967741935485</v>
      </c>
      <c r="Q404" s="5">
        <v>88.519354838709674</v>
      </c>
      <c r="R404" s="5">
        <v>89.748387096774181</v>
      </c>
      <c r="S404" s="5">
        <v>90.987096774193546</v>
      </c>
      <c r="T404" s="5">
        <v>92.196774193548379</v>
      </c>
      <c r="U404" s="5">
        <v>87.964516129032262</v>
      </c>
      <c r="V404" s="5">
        <v>83.732258064516117</v>
      </c>
      <c r="W404" s="5">
        <v>79.454838709677418</v>
      </c>
      <c r="X404" s="5">
        <v>75.138709677419357</v>
      </c>
      <c r="Y404" s="5">
        <v>70.809677419354841</v>
      </c>
      <c r="Z404" s="5">
        <v>66.529032258064518</v>
      </c>
      <c r="AA404" s="5">
        <v>65.212903225806443</v>
      </c>
      <c r="AB404" s="5">
        <v>63.86774193548387</v>
      </c>
    </row>
    <row r="405" spans="1:148">
      <c r="A405" s="2" t="s">
        <v>159</v>
      </c>
      <c r="B405" s="2" t="s">
        <v>80</v>
      </c>
      <c r="C405" s="2" t="s">
        <v>368</v>
      </c>
      <c r="D405" s="2" t="str">
        <f t="shared" si="6"/>
        <v>California - Sacramento-Aug</v>
      </c>
      <c r="E405" s="5">
        <v>60.606451612903221</v>
      </c>
      <c r="F405" s="5">
        <v>59.8</v>
      </c>
      <c r="G405" s="5">
        <v>61.038709677419355</v>
      </c>
      <c r="H405" s="5">
        <v>60.164516129032258</v>
      </c>
      <c r="I405" s="5">
        <v>59.225806451612904</v>
      </c>
      <c r="J405" s="5">
        <v>59.058064516129029</v>
      </c>
      <c r="K405" s="5">
        <v>61.912903225806453</v>
      </c>
      <c r="L405" s="5">
        <v>66.796774193548387</v>
      </c>
      <c r="M405" s="5">
        <v>71.467741935483872</v>
      </c>
      <c r="N405" s="5">
        <v>75.790322580645167</v>
      </c>
      <c r="O405" s="5">
        <v>80.467741935483872</v>
      </c>
      <c r="P405" s="5">
        <v>84.483870967741936</v>
      </c>
      <c r="Q405" s="5">
        <v>87.741935483870961</v>
      </c>
      <c r="R405" s="5">
        <v>90.070967741935476</v>
      </c>
      <c r="S405" s="5">
        <v>91.287096774193557</v>
      </c>
      <c r="T405" s="5">
        <v>91.309677419354841</v>
      </c>
      <c r="U405" s="5">
        <v>88.832258064516139</v>
      </c>
      <c r="V405" s="5">
        <v>84.383870967741942</v>
      </c>
      <c r="W405" s="5">
        <v>77.477419354838716</v>
      </c>
      <c r="X405" s="5">
        <v>71.696774193548379</v>
      </c>
      <c r="Y405" s="5">
        <v>68.245161290322571</v>
      </c>
      <c r="Z405" s="5">
        <v>66.08387096774193</v>
      </c>
      <c r="AA405" s="5">
        <v>64.49677419354839</v>
      </c>
      <c r="AB405" s="5">
        <v>63.783870967741933</v>
      </c>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row>
    <row r="406" spans="1:148">
      <c r="A406" s="2" t="s">
        <v>159</v>
      </c>
      <c r="B406" s="2" t="s">
        <v>81</v>
      </c>
      <c r="C406" s="2" t="s">
        <v>369</v>
      </c>
      <c r="D406" s="2" t="str">
        <f t="shared" si="6"/>
        <v>California - Sacramento-Sep</v>
      </c>
      <c r="E406" s="5">
        <v>60.773333333333333</v>
      </c>
      <c r="F406" s="5">
        <v>59.853333333333332</v>
      </c>
      <c r="G406" s="5">
        <v>58.943333333333335</v>
      </c>
      <c r="H406" s="5">
        <v>58</v>
      </c>
      <c r="I406" s="5">
        <v>58.476666666666667</v>
      </c>
      <c r="J406" s="5">
        <v>58.916666666666664</v>
      </c>
      <c r="K406" s="5">
        <v>59.393333333333331</v>
      </c>
      <c r="L406" s="5">
        <v>64.026666666666671</v>
      </c>
      <c r="M406" s="5">
        <v>68.663333333333341</v>
      </c>
      <c r="N406" s="5">
        <v>73.296666666666667</v>
      </c>
      <c r="O406" s="5">
        <v>76.7</v>
      </c>
      <c r="P406" s="5">
        <v>80.11333333333333</v>
      </c>
      <c r="Q406" s="5">
        <v>83.5</v>
      </c>
      <c r="R406" s="5">
        <v>84.273333333333326</v>
      </c>
      <c r="S406" s="5">
        <v>84.95</v>
      </c>
      <c r="T406" s="5">
        <v>85.703333333333333</v>
      </c>
      <c r="U406" s="5">
        <v>81.336666666666659</v>
      </c>
      <c r="V406" s="5">
        <v>76.993333333333339</v>
      </c>
      <c r="W406" s="5">
        <v>72.593333333333334</v>
      </c>
      <c r="X406" s="5">
        <v>69.843333333333334</v>
      </c>
      <c r="Y406" s="5">
        <v>67.156666666666666</v>
      </c>
      <c r="Z406" s="5">
        <v>64.433333333333337</v>
      </c>
      <c r="AA406" s="5">
        <v>63.243333333333332</v>
      </c>
      <c r="AB406" s="5">
        <v>62.13</v>
      </c>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row>
    <row r="407" spans="1:148">
      <c r="A407" s="2" t="s">
        <v>159</v>
      </c>
      <c r="B407" s="2" t="s">
        <v>82</v>
      </c>
      <c r="C407" s="2" t="s">
        <v>370</v>
      </c>
      <c r="D407" s="2" t="str">
        <f t="shared" si="6"/>
        <v>California - Sacramento-Oct</v>
      </c>
      <c r="E407" s="5">
        <v>55.406451612903226</v>
      </c>
      <c r="F407" s="5">
        <v>55.022580645161291</v>
      </c>
      <c r="G407" s="5">
        <v>53.993548387096773</v>
      </c>
      <c r="H407" s="5">
        <v>52.951612903225808</v>
      </c>
      <c r="I407" s="5">
        <v>52.716129032258067</v>
      </c>
      <c r="J407" s="5">
        <v>52.158064516129038</v>
      </c>
      <c r="K407" s="5">
        <v>52.425806451612907</v>
      </c>
      <c r="L407" s="5">
        <v>56.845161290322579</v>
      </c>
      <c r="M407" s="5">
        <v>61.493548387096773</v>
      </c>
      <c r="N407" s="5">
        <v>65.635483870967747</v>
      </c>
      <c r="O407" s="5">
        <v>69.312903225806451</v>
      </c>
      <c r="P407" s="5">
        <v>71.725806451612897</v>
      </c>
      <c r="Q407" s="5">
        <v>73.780645161290323</v>
      </c>
      <c r="R407" s="5">
        <v>75.025806451612908</v>
      </c>
      <c r="S407" s="5">
        <v>75.693548387096769</v>
      </c>
      <c r="T407" s="5">
        <v>74.825806451612905</v>
      </c>
      <c r="U407" s="5">
        <v>72.264516129032259</v>
      </c>
      <c r="V407" s="5">
        <v>67.364516129032268</v>
      </c>
      <c r="W407" s="5">
        <v>63.812903225806451</v>
      </c>
      <c r="X407" s="5">
        <v>61.729032258064514</v>
      </c>
      <c r="Y407" s="5">
        <v>60.2</v>
      </c>
      <c r="Z407" s="5">
        <v>59.019354838709674</v>
      </c>
      <c r="AA407" s="5">
        <v>57.670967741935485</v>
      </c>
      <c r="AB407" s="5">
        <v>56.58064516129032</v>
      </c>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row>
    <row r="408" spans="1:148">
      <c r="A408" s="2" t="s">
        <v>159</v>
      </c>
      <c r="B408" s="2" t="s">
        <v>83</v>
      </c>
      <c r="C408" s="2" t="s">
        <v>371</v>
      </c>
      <c r="D408" s="2" t="str">
        <f t="shared" si="6"/>
        <v>California - Sacramento-Nov</v>
      </c>
      <c r="E408" s="5">
        <v>48.203333333333333</v>
      </c>
      <c r="F408" s="5">
        <v>47.77</v>
      </c>
      <c r="G408" s="5">
        <v>47.553333333333327</v>
      </c>
      <c r="H408" s="5">
        <v>47.416666666666664</v>
      </c>
      <c r="I408" s="5">
        <v>46.886666666666663</v>
      </c>
      <c r="J408" s="5">
        <v>46.413333333333334</v>
      </c>
      <c r="K408" s="5">
        <v>45.696666666666673</v>
      </c>
      <c r="L408" s="5">
        <v>47.393333333333331</v>
      </c>
      <c r="M408" s="5">
        <v>50.736666666666665</v>
      </c>
      <c r="N408" s="5">
        <v>53.81333333333334</v>
      </c>
      <c r="O408" s="5">
        <v>55.74</v>
      </c>
      <c r="P408" s="5">
        <v>58.06</v>
      </c>
      <c r="Q408" s="5">
        <v>59.806666666666665</v>
      </c>
      <c r="R408" s="5">
        <v>61.006666666666668</v>
      </c>
      <c r="S408" s="5">
        <v>61.23</v>
      </c>
      <c r="T408" s="5">
        <v>60.963333333333338</v>
      </c>
      <c r="U408" s="5">
        <v>57.973333333333336</v>
      </c>
      <c r="V408" s="5">
        <v>54.99666666666667</v>
      </c>
      <c r="W408" s="5">
        <v>53.623333333333335</v>
      </c>
      <c r="X408" s="5">
        <v>52.773333333333333</v>
      </c>
      <c r="Y408" s="5">
        <v>51.723333333333336</v>
      </c>
      <c r="Z408" s="5">
        <v>50.49666666666667</v>
      </c>
      <c r="AA408" s="5">
        <v>49.47</v>
      </c>
      <c r="AB408" s="5">
        <v>48.406666666666666</v>
      </c>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row>
    <row r="409" spans="1:148">
      <c r="A409" s="2" t="s">
        <v>159</v>
      </c>
      <c r="B409" s="2" t="s">
        <v>84</v>
      </c>
      <c r="C409" s="2" t="s">
        <v>372</v>
      </c>
      <c r="D409" s="2" t="str">
        <f t="shared" si="6"/>
        <v>California - Sacramento-Dec</v>
      </c>
      <c r="E409" s="5">
        <v>41.619354838709675</v>
      </c>
      <c r="F409" s="5">
        <v>41.445161290322581</v>
      </c>
      <c r="G409" s="5">
        <v>41.36774193548387</v>
      </c>
      <c r="H409" s="5">
        <v>41.245161290322578</v>
      </c>
      <c r="I409" s="5">
        <v>40.822580645161288</v>
      </c>
      <c r="J409" s="5">
        <v>40.435483870967744</v>
      </c>
      <c r="K409" s="5">
        <v>40.174193548387102</v>
      </c>
      <c r="L409" s="5">
        <v>40.525806451612901</v>
      </c>
      <c r="M409" s="5">
        <v>42.638709677419357</v>
      </c>
      <c r="N409" s="5">
        <v>45.13225806451613</v>
      </c>
      <c r="O409" s="5">
        <v>47.522580645161291</v>
      </c>
      <c r="P409" s="5">
        <v>49.345161290322579</v>
      </c>
      <c r="Q409" s="5">
        <v>51.119354838709675</v>
      </c>
      <c r="R409" s="5">
        <v>52.316129032258061</v>
      </c>
      <c r="S409" s="5">
        <v>52.845161290322579</v>
      </c>
      <c r="T409" s="5">
        <v>52.225806451612904</v>
      </c>
      <c r="U409" s="5">
        <v>49.716129032258067</v>
      </c>
      <c r="V409" s="5">
        <v>47.425806451612907</v>
      </c>
      <c r="W409" s="5">
        <v>46.067741935483866</v>
      </c>
      <c r="X409" s="5">
        <v>44.845161290322579</v>
      </c>
      <c r="Y409" s="5">
        <v>44.122580645161285</v>
      </c>
      <c r="Z409" s="5">
        <v>43.338709677419352</v>
      </c>
      <c r="AA409" s="5">
        <v>42.751612903225805</v>
      </c>
      <c r="AB409" s="5">
        <v>42.29032258064516</v>
      </c>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row>
    <row r="410" spans="1:148">
      <c r="A410" s="2" t="s">
        <v>160</v>
      </c>
      <c r="B410" s="2" t="s">
        <v>73</v>
      </c>
      <c r="C410" s="2" t="s">
        <v>361</v>
      </c>
      <c r="D410" s="2" t="str">
        <f t="shared" si="6"/>
        <v>California - San Diego-Jan</v>
      </c>
      <c r="E410" s="5">
        <v>52.13225806451613</v>
      </c>
      <c r="F410" s="5">
        <v>51.651612903225811</v>
      </c>
      <c r="G410" s="5">
        <v>50.841935483870962</v>
      </c>
      <c r="H410" s="5">
        <v>50.516129032258064</v>
      </c>
      <c r="I410" s="5">
        <v>49.954838709677418</v>
      </c>
      <c r="J410" s="5">
        <v>49.806451612903224</v>
      </c>
      <c r="K410" s="5">
        <v>50.1</v>
      </c>
      <c r="L410" s="5">
        <v>51.983870967741936</v>
      </c>
      <c r="M410" s="5">
        <v>55.70645161290323</v>
      </c>
      <c r="N410" s="5">
        <v>59.28709677419355</v>
      </c>
      <c r="O410" s="5">
        <v>62.461290322580645</v>
      </c>
      <c r="P410" s="5">
        <v>63.819354838709678</v>
      </c>
      <c r="Q410" s="5">
        <v>63.664516129032258</v>
      </c>
      <c r="R410" s="5">
        <v>63.725806451612904</v>
      </c>
      <c r="S410" s="5">
        <v>63.08064516129032</v>
      </c>
      <c r="T410" s="5">
        <v>61.812903225806451</v>
      </c>
      <c r="U410" s="5">
        <v>59.458064516129035</v>
      </c>
      <c r="V410" s="5">
        <v>57.9</v>
      </c>
      <c r="W410" s="5">
        <v>57.093548387096774</v>
      </c>
      <c r="X410" s="5">
        <v>56.351612903225806</v>
      </c>
      <c r="Y410" s="5">
        <v>55.203225806451613</v>
      </c>
      <c r="Z410" s="5">
        <v>54.41935483870968</v>
      </c>
      <c r="AA410" s="5">
        <v>53.283870967741933</v>
      </c>
      <c r="AB410" s="5">
        <v>52.883870967741942</v>
      </c>
    </row>
    <row r="411" spans="1:148">
      <c r="A411" s="2" t="s">
        <v>160</v>
      </c>
      <c r="B411" s="2" t="s">
        <v>74</v>
      </c>
      <c r="C411" s="2" t="s">
        <v>362</v>
      </c>
      <c r="D411" s="2" t="str">
        <f t="shared" si="6"/>
        <v>California - San Diego-Feb</v>
      </c>
      <c r="E411" s="5">
        <v>55.774999999999999</v>
      </c>
      <c r="F411" s="5">
        <v>55.246428571428574</v>
      </c>
      <c r="G411" s="5">
        <v>54.778571428571425</v>
      </c>
      <c r="H411" s="5">
        <v>54.239285714285714</v>
      </c>
      <c r="I411" s="5">
        <v>54.05</v>
      </c>
      <c r="J411" s="5">
        <v>53.885714285714286</v>
      </c>
      <c r="K411" s="5">
        <v>53.710714285714289</v>
      </c>
      <c r="L411" s="5">
        <v>56.646428571428565</v>
      </c>
      <c r="M411" s="5">
        <v>59.567857142857143</v>
      </c>
      <c r="N411" s="5">
        <v>62.503571428571426</v>
      </c>
      <c r="O411" s="5">
        <v>63.621428571428574</v>
      </c>
      <c r="P411" s="5">
        <v>64.724999999999994</v>
      </c>
      <c r="Q411" s="5">
        <v>65.857142857142861</v>
      </c>
      <c r="R411" s="5">
        <v>64.98571428571428</v>
      </c>
      <c r="S411" s="5">
        <v>64.078571428571436</v>
      </c>
      <c r="T411" s="5">
        <v>63.239285714285714</v>
      </c>
      <c r="U411" s="5">
        <v>62.232142857142854</v>
      </c>
      <c r="V411" s="5">
        <v>61.232142857142854</v>
      </c>
      <c r="W411" s="5">
        <v>60.217857142857142</v>
      </c>
      <c r="X411" s="5">
        <v>59.460714285714289</v>
      </c>
      <c r="Y411" s="5">
        <v>58.725000000000001</v>
      </c>
      <c r="Z411" s="5">
        <v>57.953571428571429</v>
      </c>
      <c r="AA411" s="5">
        <v>57.321428571428569</v>
      </c>
      <c r="AB411" s="5">
        <v>56.678571428571431</v>
      </c>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row>
    <row r="412" spans="1:148">
      <c r="A412" s="2" t="s">
        <v>160</v>
      </c>
      <c r="B412" s="2" t="s">
        <v>75</v>
      </c>
      <c r="C412" s="2" t="s">
        <v>363</v>
      </c>
      <c r="D412" s="2" t="str">
        <f t="shared" si="6"/>
        <v>California - San Diego-Mar</v>
      </c>
      <c r="E412" s="5">
        <v>57.42258064516129</v>
      </c>
      <c r="F412" s="5">
        <v>56.912903225806453</v>
      </c>
      <c r="G412" s="5">
        <v>56.438709677419354</v>
      </c>
      <c r="H412" s="5">
        <v>55.909677419354843</v>
      </c>
      <c r="I412" s="5">
        <v>55.858064516129026</v>
      </c>
      <c r="J412" s="5">
        <v>55.8</v>
      </c>
      <c r="K412" s="5">
        <v>55.722580645161294</v>
      </c>
      <c r="L412" s="5">
        <v>57.896774193548389</v>
      </c>
      <c r="M412" s="5">
        <v>60.106451612903221</v>
      </c>
      <c r="N412" s="5">
        <v>62.280645161290323</v>
      </c>
      <c r="O412" s="5">
        <v>63.325806451612898</v>
      </c>
      <c r="P412" s="5">
        <v>64.329032258064515</v>
      </c>
      <c r="Q412" s="5">
        <v>65.390322580645162</v>
      </c>
      <c r="R412" s="5">
        <v>64.91612903225807</v>
      </c>
      <c r="S412" s="5">
        <v>64.458064516129028</v>
      </c>
      <c r="T412" s="5">
        <v>64</v>
      </c>
      <c r="U412" s="5">
        <v>62.848387096774189</v>
      </c>
      <c r="V412" s="5">
        <v>61.664516129032258</v>
      </c>
      <c r="W412" s="5">
        <v>60.49677419354839</v>
      </c>
      <c r="X412" s="5">
        <v>60.045161290322582</v>
      </c>
      <c r="Y412" s="5">
        <v>59.661290322580648</v>
      </c>
      <c r="Z412" s="5">
        <v>59.21290322580645</v>
      </c>
      <c r="AA412" s="5">
        <v>58.593548387096774</v>
      </c>
      <c r="AB412" s="5">
        <v>58.032258064516128</v>
      </c>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row>
    <row r="413" spans="1:148">
      <c r="A413" s="2" t="s">
        <v>160</v>
      </c>
      <c r="B413" s="2" t="s">
        <v>76</v>
      </c>
      <c r="C413" s="2" t="s">
        <v>364</v>
      </c>
      <c r="D413" s="2" t="str">
        <f t="shared" si="6"/>
        <v>California - San Diego-Apr</v>
      </c>
      <c r="E413" s="5">
        <v>58.903333333333329</v>
      </c>
      <c r="F413" s="5">
        <v>58.523333333333333</v>
      </c>
      <c r="G413" s="5">
        <v>58.146666666666668</v>
      </c>
      <c r="H413" s="5">
        <v>57.75</v>
      </c>
      <c r="I413" s="5">
        <v>58.31333333333334</v>
      </c>
      <c r="J413" s="5">
        <v>58.893333333333331</v>
      </c>
      <c r="K413" s="5">
        <v>59.453333333333333</v>
      </c>
      <c r="L413" s="5">
        <v>61.506666666666668</v>
      </c>
      <c r="M413" s="5">
        <v>63.543333333333329</v>
      </c>
      <c r="N413" s="5">
        <v>65.59</v>
      </c>
      <c r="O413" s="5">
        <v>66.349999999999994</v>
      </c>
      <c r="P413" s="5">
        <v>67.076666666666668</v>
      </c>
      <c r="Q413" s="5">
        <v>67.826666666666668</v>
      </c>
      <c r="R413" s="5">
        <v>67.446666666666673</v>
      </c>
      <c r="S413" s="5">
        <v>67.13</v>
      </c>
      <c r="T413" s="5">
        <v>66.743333333333325</v>
      </c>
      <c r="U413" s="5">
        <v>65.400000000000006</v>
      </c>
      <c r="V413" s="5">
        <v>63.99666666666667</v>
      </c>
      <c r="W413" s="5">
        <v>62.67</v>
      </c>
      <c r="X413" s="5">
        <v>62.02</v>
      </c>
      <c r="Y413" s="5">
        <v>61.453333333333333</v>
      </c>
      <c r="Z413" s="5">
        <v>60.826666666666668</v>
      </c>
      <c r="AA413" s="5">
        <v>60.166666666666664</v>
      </c>
      <c r="AB413" s="5">
        <v>59.56333333333334</v>
      </c>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row>
    <row r="414" spans="1:148">
      <c r="A414" s="2" t="s">
        <v>160</v>
      </c>
      <c r="B414" s="2" t="s">
        <v>77</v>
      </c>
      <c r="C414" s="2" t="s">
        <v>365</v>
      </c>
      <c r="D414" s="2" t="str">
        <f t="shared" si="6"/>
        <v>California - San Diego-May</v>
      </c>
      <c r="E414" s="5">
        <v>59.016129032258064</v>
      </c>
      <c r="F414" s="5">
        <v>58.767741935483869</v>
      </c>
      <c r="G414" s="5">
        <v>58.58387096774193</v>
      </c>
      <c r="H414" s="5">
        <v>58.341935483870962</v>
      </c>
      <c r="I414" s="5">
        <v>59.119354838709675</v>
      </c>
      <c r="J414" s="5">
        <v>59.87096774193548</v>
      </c>
      <c r="K414" s="5">
        <v>60.674193548387102</v>
      </c>
      <c r="L414" s="5">
        <v>61.948387096774198</v>
      </c>
      <c r="M414" s="5">
        <v>63.251612903225805</v>
      </c>
      <c r="N414" s="5">
        <v>64.519354838709674</v>
      </c>
      <c r="O414" s="5">
        <v>65.07741935483871</v>
      </c>
      <c r="P414" s="5">
        <v>65.554838709677426</v>
      </c>
      <c r="Q414" s="5">
        <v>66.090322580645164</v>
      </c>
      <c r="R414" s="5">
        <v>65.516129032258064</v>
      </c>
      <c r="S414" s="5">
        <v>64.958064516129028</v>
      </c>
      <c r="T414" s="5">
        <v>64.380645161290317</v>
      </c>
      <c r="U414" s="5">
        <v>63.119354838709675</v>
      </c>
      <c r="V414" s="5">
        <v>61.796774193548387</v>
      </c>
      <c r="W414" s="5">
        <v>60.545161290322582</v>
      </c>
      <c r="X414" s="5">
        <v>60.264516129032259</v>
      </c>
      <c r="Y414" s="5">
        <v>60.064516129032256</v>
      </c>
      <c r="Z414" s="5">
        <v>59.809677419354834</v>
      </c>
      <c r="AA414" s="5">
        <v>59.554838709677419</v>
      </c>
      <c r="AB414" s="5">
        <v>59.325806451612898</v>
      </c>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row>
    <row r="415" spans="1:148">
      <c r="A415" s="2" t="s">
        <v>160</v>
      </c>
      <c r="B415" s="2" t="s">
        <v>78</v>
      </c>
      <c r="C415" s="2" t="s">
        <v>366</v>
      </c>
      <c r="D415" s="2" t="str">
        <f t="shared" si="6"/>
        <v>California - San Diego-Jun</v>
      </c>
      <c r="E415" s="5">
        <v>64.173333333333332</v>
      </c>
      <c r="F415" s="5">
        <v>64.023333333333341</v>
      </c>
      <c r="G415" s="5">
        <v>63.89</v>
      </c>
      <c r="H415" s="5">
        <v>63.736666666666665</v>
      </c>
      <c r="I415" s="5">
        <v>64.243333333333325</v>
      </c>
      <c r="J415" s="5">
        <v>64.726666666666659</v>
      </c>
      <c r="K415" s="5">
        <v>65.213333333333338</v>
      </c>
      <c r="L415" s="5">
        <v>66.756666666666675</v>
      </c>
      <c r="M415" s="5">
        <v>68.296666666666667</v>
      </c>
      <c r="N415" s="5">
        <v>69.826666666666668</v>
      </c>
      <c r="O415" s="5">
        <v>70.36</v>
      </c>
      <c r="P415" s="5">
        <v>70.826666666666668</v>
      </c>
      <c r="Q415" s="5">
        <v>71.37</v>
      </c>
      <c r="R415" s="5">
        <v>71.023333333333326</v>
      </c>
      <c r="S415" s="5">
        <v>70.766666666666666</v>
      </c>
      <c r="T415" s="5">
        <v>70.436666666666667</v>
      </c>
      <c r="U415" s="5">
        <v>69.180000000000007</v>
      </c>
      <c r="V415" s="5">
        <v>67.986666666666665</v>
      </c>
      <c r="W415" s="5">
        <v>66.716666666666669</v>
      </c>
      <c r="X415" s="5">
        <v>66.13</v>
      </c>
      <c r="Y415" s="5">
        <v>65.63</v>
      </c>
      <c r="Z415" s="5">
        <v>65.016666666666666</v>
      </c>
      <c r="AA415" s="5">
        <v>64.75333333333333</v>
      </c>
      <c r="AB415" s="5">
        <v>64.516666666666666</v>
      </c>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row>
    <row r="416" spans="1:148">
      <c r="A416" s="2" t="s">
        <v>160</v>
      </c>
      <c r="B416" s="2" t="s">
        <v>79</v>
      </c>
      <c r="C416" s="2" t="s">
        <v>367</v>
      </c>
      <c r="D416" s="2" t="str">
        <f t="shared" si="6"/>
        <v>California - San Diego-Jul</v>
      </c>
      <c r="E416" s="5">
        <v>70.167741935483861</v>
      </c>
      <c r="F416" s="5">
        <v>69.932258064516134</v>
      </c>
      <c r="G416" s="5">
        <v>67.490322580645156</v>
      </c>
      <c r="H416" s="5">
        <v>67.474193548387092</v>
      </c>
      <c r="I416" s="5">
        <v>67.345161290322579</v>
      </c>
      <c r="J416" s="5">
        <v>67.725806451612897</v>
      </c>
      <c r="K416" s="5">
        <v>68.590322580645164</v>
      </c>
      <c r="L416" s="5">
        <v>70.403225806451616</v>
      </c>
      <c r="M416" s="5">
        <v>71.845161290322579</v>
      </c>
      <c r="N416" s="5">
        <v>73.180645161290315</v>
      </c>
      <c r="O416" s="5">
        <v>73.754838709677429</v>
      </c>
      <c r="P416" s="5">
        <v>74.161290322580641</v>
      </c>
      <c r="Q416" s="5">
        <v>74.329032258064515</v>
      </c>
      <c r="R416" s="5">
        <v>74.212903225806443</v>
      </c>
      <c r="S416" s="5">
        <v>73.564516129032256</v>
      </c>
      <c r="T416" s="5">
        <v>73.206451612903223</v>
      </c>
      <c r="U416" s="5">
        <v>72.435483870967744</v>
      </c>
      <c r="V416" s="5">
        <v>71.196774193548379</v>
      </c>
      <c r="W416" s="5">
        <v>69.761290322580649</v>
      </c>
      <c r="X416" s="5">
        <v>69.229032258064507</v>
      </c>
      <c r="Y416" s="5">
        <v>69.035483870967738</v>
      </c>
      <c r="Z416" s="5">
        <v>68.606451612903228</v>
      </c>
      <c r="AA416" s="5">
        <v>68.470967741935482</v>
      </c>
      <c r="AB416" s="5">
        <v>68.438709677419354</v>
      </c>
    </row>
    <row r="417" spans="1:148">
      <c r="A417" s="2" t="s">
        <v>160</v>
      </c>
      <c r="B417" s="2" t="s">
        <v>80</v>
      </c>
      <c r="C417" s="2" t="s">
        <v>368</v>
      </c>
      <c r="D417" s="2" t="str">
        <f t="shared" si="6"/>
        <v>California - San Diego-Aug</v>
      </c>
      <c r="E417" s="5">
        <v>65.683870967741939</v>
      </c>
      <c r="F417" s="5">
        <v>65.748387096774195</v>
      </c>
      <c r="G417" s="5">
        <v>67.7</v>
      </c>
      <c r="H417" s="5">
        <v>67.551612903225802</v>
      </c>
      <c r="I417" s="5">
        <v>67.483870967741936</v>
      </c>
      <c r="J417" s="5">
        <v>67.690322580645159</v>
      </c>
      <c r="K417" s="5">
        <v>69.119354838709668</v>
      </c>
      <c r="L417" s="5">
        <v>71.019354838709674</v>
      </c>
      <c r="M417" s="5">
        <v>72.819354838709685</v>
      </c>
      <c r="N417" s="5">
        <v>74.777419354838713</v>
      </c>
      <c r="O417" s="5">
        <v>75.677419354838705</v>
      </c>
      <c r="P417" s="5">
        <v>76.567741935483866</v>
      </c>
      <c r="Q417" s="5">
        <v>76.396774193548396</v>
      </c>
      <c r="R417" s="5">
        <v>75.890322580645162</v>
      </c>
      <c r="S417" s="5">
        <v>75.670967741935485</v>
      </c>
      <c r="T417" s="5">
        <v>74.093548387096774</v>
      </c>
      <c r="U417" s="5">
        <v>72.316129032258075</v>
      </c>
      <c r="V417" s="5">
        <v>70.567741935483866</v>
      </c>
      <c r="W417" s="5">
        <v>69.019354838709674</v>
      </c>
      <c r="X417" s="5">
        <v>68.49677419354839</v>
      </c>
      <c r="Y417" s="5">
        <v>68.212903225806443</v>
      </c>
      <c r="Z417" s="5">
        <v>67.974193548387092</v>
      </c>
      <c r="AA417" s="5">
        <v>67.767741935483883</v>
      </c>
      <c r="AB417" s="5">
        <v>67.741935483870961</v>
      </c>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row>
    <row r="418" spans="1:148">
      <c r="A418" s="2" t="s">
        <v>160</v>
      </c>
      <c r="B418" s="2" t="s">
        <v>81</v>
      </c>
      <c r="C418" s="2" t="s">
        <v>369</v>
      </c>
      <c r="D418" s="2" t="str">
        <f t="shared" si="6"/>
        <v>California - San Diego-Sep</v>
      </c>
      <c r="E418" s="5">
        <v>67.47</v>
      </c>
      <c r="F418" s="5">
        <v>67.163333333333341</v>
      </c>
      <c r="G418" s="5">
        <v>66.88666666666667</v>
      </c>
      <c r="H418" s="5">
        <v>66.58</v>
      </c>
      <c r="I418" s="5">
        <v>67.09</v>
      </c>
      <c r="J418" s="5">
        <v>67.52</v>
      </c>
      <c r="K418" s="5">
        <v>68.040000000000006</v>
      </c>
      <c r="L418" s="5">
        <v>69.826666666666668</v>
      </c>
      <c r="M418" s="5">
        <v>71.56</v>
      </c>
      <c r="N418" s="5">
        <v>73.36</v>
      </c>
      <c r="O418" s="5">
        <v>74.013333333333335</v>
      </c>
      <c r="P418" s="5">
        <v>74.650000000000006</v>
      </c>
      <c r="Q418" s="5">
        <v>75.316666666666663</v>
      </c>
      <c r="R418" s="5">
        <v>74.97</v>
      </c>
      <c r="S418" s="5">
        <v>74.62</v>
      </c>
      <c r="T418" s="5">
        <v>74.276666666666671</v>
      </c>
      <c r="U418" s="5">
        <v>73.016666666666666</v>
      </c>
      <c r="V418" s="5">
        <v>71.736666666666665</v>
      </c>
      <c r="W418" s="5">
        <v>70.48</v>
      </c>
      <c r="X418" s="5">
        <v>69.926666666666677</v>
      </c>
      <c r="Y418" s="5">
        <v>69.403333333333336</v>
      </c>
      <c r="Z418" s="5">
        <v>68.843333333333334</v>
      </c>
      <c r="AA418" s="5">
        <v>68.403333333333336</v>
      </c>
      <c r="AB418" s="5">
        <v>67.956666666666663</v>
      </c>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row>
    <row r="419" spans="1:148">
      <c r="A419" s="2" t="s">
        <v>160</v>
      </c>
      <c r="B419" s="2" t="s">
        <v>82</v>
      </c>
      <c r="C419" s="2" t="s">
        <v>370</v>
      </c>
      <c r="D419" s="2" t="str">
        <f t="shared" si="6"/>
        <v>California - San Diego-Oct</v>
      </c>
      <c r="E419" s="5">
        <v>63.925806451612907</v>
      </c>
      <c r="F419" s="5">
        <v>63.593548387096774</v>
      </c>
      <c r="G419" s="5">
        <v>63.251612903225805</v>
      </c>
      <c r="H419" s="5">
        <v>62.741935483870968</v>
      </c>
      <c r="I419" s="5">
        <v>62.37419354838709</v>
      </c>
      <c r="J419" s="5">
        <v>61.993548387096773</v>
      </c>
      <c r="K419" s="5">
        <v>62.896774193548389</v>
      </c>
      <c r="L419" s="5">
        <v>65.403225806451616</v>
      </c>
      <c r="M419" s="5">
        <v>67.7</v>
      </c>
      <c r="N419" s="5">
        <v>69.612903225806448</v>
      </c>
      <c r="O419" s="5">
        <v>70.929032258064524</v>
      </c>
      <c r="P419" s="5">
        <v>71.716129032258053</v>
      </c>
      <c r="Q419" s="5">
        <v>72</v>
      </c>
      <c r="R419" s="5">
        <v>72.193548387096769</v>
      </c>
      <c r="S419" s="5">
        <v>71.564516129032256</v>
      </c>
      <c r="T419" s="5">
        <v>70.758064516129039</v>
      </c>
      <c r="U419" s="5">
        <v>68.99677419354839</v>
      </c>
      <c r="V419" s="5">
        <v>67.722580645161287</v>
      </c>
      <c r="W419" s="5">
        <v>67.232258064516117</v>
      </c>
      <c r="X419" s="5">
        <v>66.641935483870967</v>
      </c>
      <c r="Y419" s="5">
        <v>65.912903225806446</v>
      </c>
      <c r="Z419" s="5">
        <v>65.451612903225808</v>
      </c>
      <c r="AA419" s="5">
        <v>64.890322580645162</v>
      </c>
      <c r="AB419" s="5">
        <v>64.329032258064515</v>
      </c>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row>
    <row r="420" spans="1:148">
      <c r="A420" s="2" t="s">
        <v>160</v>
      </c>
      <c r="B420" s="2" t="s">
        <v>83</v>
      </c>
      <c r="C420" s="2" t="s">
        <v>371</v>
      </c>
      <c r="D420" s="2" t="str">
        <f t="shared" si="6"/>
        <v>California - San Diego-Nov</v>
      </c>
      <c r="E420" s="5">
        <v>58.083333333333336</v>
      </c>
      <c r="F420" s="5">
        <v>57.286666666666662</v>
      </c>
      <c r="G420" s="5">
        <v>56.556666666666665</v>
      </c>
      <c r="H420" s="5">
        <v>55.74</v>
      </c>
      <c r="I420" s="5">
        <v>55.82</v>
      </c>
      <c r="J420" s="5">
        <v>55.886666666666663</v>
      </c>
      <c r="K420" s="5">
        <v>55.94</v>
      </c>
      <c r="L420" s="5">
        <v>58.893333333333331</v>
      </c>
      <c r="M420" s="5">
        <v>61.82</v>
      </c>
      <c r="N420" s="5">
        <v>64.763333333333335</v>
      </c>
      <c r="O420" s="5">
        <v>65.796666666666667</v>
      </c>
      <c r="P420" s="5">
        <v>66.793333333333337</v>
      </c>
      <c r="Q420" s="5">
        <v>67.819999999999993</v>
      </c>
      <c r="R420" s="5">
        <v>67.05</v>
      </c>
      <c r="S420" s="5">
        <v>66.31</v>
      </c>
      <c r="T420" s="5">
        <v>65.523333333333341</v>
      </c>
      <c r="U420" s="5">
        <v>64.466666666666669</v>
      </c>
      <c r="V420" s="5">
        <v>63.363333333333337</v>
      </c>
      <c r="W420" s="5">
        <v>62.276666666666664</v>
      </c>
      <c r="X420" s="5">
        <v>61.48</v>
      </c>
      <c r="Y420" s="5">
        <v>60.756666666666668</v>
      </c>
      <c r="Z420" s="5">
        <v>59.97</v>
      </c>
      <c r="AA420" s="5">
        <v>59.256666666666668</v>
      </c>
      <c r="AB420" s="5">
        <v>58.61</v>
      </c>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row>
    <row r="421" spans="1:148">
      <c r="A421" s="2" t="s">
        <v>160</v>
      </c>
      <c r="B421" s="2" t="s">
        <v>84</v>
      </c>
      <c r="C421" s="2" t="s">
        <v>372</v>
      </c>
      <c r="D421" s="2" t="str">
        <f t="shared" si="6"/>
        <v>California - San Diego-Dec</v>
      </c>
      <c r="E421" s="5">
        <v>52.664516129032258</v>
      </c>
      <c r="F421" s="5">
        <v>51.79354838709677</v>
      </c>
      <c r="G421" s="5">
        <v>50.909677419354843</v>
      </c>
      <c r="H421" s="5">
        <v>50.090322580645157</v>
      </c>
      <c r="I421" s="5">
        <v>50.093548387096774</v>
      </c>
      <c r="J421" s="5">
        <v>49.848387096774189</v>
      </c>
      <c r="K421" s="5">
        <v>49.741935483870968</v>
      </c>
      <c r="L421" s="5">
        <v>52.683870967741939</v>
      </c>
      <c r="M421" s="5">
        <v>56.670967741935485</v>
      </c>
      <c r="N421" s="5">
        <v>60.809677419354834</v>
      </c>
      <c r="O421" s="5">
        <v>64.587096774193554</v>
      </c>
      <c r="P421" s="5">
        <v>66.354838709677423</v>
      </c>
      <c r="Q421" s="5">
        <v>66.354838709677423</v>
      </c>
      <c r="R421" s="5">
        <v>65.8</v>
      </c>
      <c r="S421" s="5">
        <v>64.541935483870972</v>
      </c>
      <c r="T421" s="5">
        <v>63.49677419354839</v>
      </c>
      <c r="U421" s="5">
        <v>60.467741935483872</v>
      </c>
      <c r="V421" s="5">
        <v>59.103225806451611</v>
      </c>
      <c r="W421" s="5">
        <v>58.041935483870965</v>
      </c>
      <c r="X421" s="5">
        <v>56.758064516129032</v>
      </c>
      <c r="Y421" s="5">
        <v>55.693548387096776</v>
      </c>
      <c r="Z421" s="5">
        <v>54.983870967741936</v>
      </c>
      <c r="AA421" s="5">
        <v>54.251612903225805</v>
      </c>
      <c r="AB421" s="5">
        <v>53.735483870967741</v>
      </c>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row>
    <row r="422" spans="1:148">
      <c r="A422" s="2" t="s">
        <v>161</v>
      </c>
      <c r="B422" s="2" t="s">
        <v>73</v>
      </c>
      <c r="C422" s="2" t="s">
        <v>361</v>
      </c>
      <c r="D422" s="2" t="str">
        <f t="shared" si="6"/>
        <v>California - San Francisco-Jan</v>
      </c>
      <c r="E422" s="5">
        <v>44.57741935483871</v>
      </c>
      <c r="F422" s="5">
        <v>43.635483870967747</v>
      </c>
      <c r="G422" s="5">
        <v>42.806451612903224</v>
      </c>
      <c r="H422" s="5">
        <v>42.816129032258061</v>
      </c>
      <c r="I422" s="5">
        <v>42.306451612903224</v>
      </c>
      <c r="J422" s="5">
        <v>41.722580645161294</v>
      </c>
      <c r="K422" s="5">
        <v>41.509677419354837</v>
      </c>
      <c r="L422" s="5">
        <v>42.86774193548387</v>
      </c>
      <c r="M422" s="5">
        <v>45.732258064516131</v>
      </c>
      <c r="N422" s="5">
        <v>48.074193548387093</v>
      </c>
      <c r="O422" s="5">
        <v>49.71290322580645</v>
      </c>
      <c r="P422" s="5">
        <v>51.196774193548386</v>
      </c>
      <c r="Q422" s="5">
        <v>52.519354838709674</v>
      </c>
      <c r="R422" s="5">
        <v>53.612903225806448</v>
      </c>
      <c r="S422" s="5">
        <v>53.854838709677416</v>
      </c>
      <c r="T422" s="5">
        <v>54.058064516129029</v>
      </c>
      <c r="U422" s="5">
        <v>52.458064516129035</v>
      </c>
      <c r="V422" s="5">
        <v>50.738709677419358</v>
      </c>
      <c r="W422" s="5">
        <v>49.967741935483872</v>
      </c>
      <c r="X422" s="5">
        <v>48.91935483870968</v>
      </c>
      <c r="Y422" s="5">
        <v>48.529032258064518</v>
      </c>
      <c r="Z422" s="5">
        <v>47.406451612903226</v>
      </c>
      <c r="AA422" s="5">
        <v>47.135483870967747</v>
      </c>
      <c r="AB422" s="5">
        <v>45.751612903225805</v>
      </c>
    </row>
    <row r="423" spans="1:148">
      <c r="A423" s="2" t="s">
        <v>161</v>
      </c>
      <c r="B423" s="2" t="s">
        <v>74</v>
      </c>
      <c r="C423" s="2" t="s">
        <v>362</v>
      </c>
      <c r="D423" s="2" t="str">
        <f t="shared" si="6"/>
        <v>California - San Francisco-Feb</v>
      </c>
      <c r="E423" s="5">
        <v>49.928571428571431</v>
      </c>
      <c r="F423" s="5">
        <v>49.135714285714286</v>
      </c>
      <c r="G423" s="5">
        <v>48.325000000000003</v>
      </c>
      <c r="H423" s="5">
        <v>47.50714285714286</v>
      </c>
      <c r="I423" s="5">
        <v>47.342857142857142</v>
      </c>
      <c r="J423" s="5">
        <v>47.164285714285711</v>
      </c>
      <c r="K423" s="5">
        <v>46.996428571428574</v>
      </c>
      <c r="L423" s="5">
        <v>48.614285714285714</v>
      </c>
      <c r="M423" s="5">
        <v>50.2</v>
      </c>
      <c r="N423" s="5">
        <v>51.821428571428569</v>
      </c>
      <c r="O423" s="5">
        <v>53.753571428571426</v>
      </c>
      <c r="P423" s="5">
        <v>55.671428571428571</v>
      </c>
      <c r="Q423" s="5">
        <v>57.589285714285715</v>
      </c>
      <c r="R423" s="5">
        <v>58.103571428571435</v>
      </c>
      <c r="S423" s="5">
        <v>58.61785714285714</v>
      </c>
      <c r="T423" s="5">
        <v>59.13928571428572</v>
      </c>
      <c r="U423" s="5">
        <v>57.414285714285711</v>
      </c>
      <c r="V423" s="5">
        <v>55.63214285714286</v>
      </c>
      <c r="W423" s="5">
        <v>53.924999999999997</v>
      </c>
      <c r="X423" s="5">
        <v>53.182142857142857</v>
      </c>
      <c r="Y423" s="5">
        <v>52.510714285714286</v>
      </c>
      <c r="Z423" s="5">
        <v>51.828571428571429</v>
      </c>
      <c r="AA423" s="5">
        <v>51.171428571428571</v>
      </c>
      <c r="AB423" s="5">
        <v>50.592857142857142</v>
      </c>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row>
    <row r="424" spans="1:148">
      <c r="A424" s="2" t="s">
        <v>161</v>
      </c>
      <c r="B424" s="2" t="s">
        <v>75</v>
      </c>
      <c r="C424" s="2" t="s">
        <v>363</v>
      </c>
      <c r="D424" s="2" t="str">
        <f t="shared" si="6"/>
        <v>California - San Francisco-Mar</v>
      </c>
      <c r="E424" s="5">
        <v>48.36774193548387</v>
      </c>
      <c r="F424" s="5">
        <v>47.983870967741936</v>
      </c>
      <c r="G424" s="5">
        <v>47.70645161290323</v>
      </c>
      <c r="H424" s="5">
        <v>47.1</v>
      </c>
      <c r="I424" s="5">
        <v>46.522580645161291</v>
      </c>
      <c r="J424" s="5">
        <v>46.164516129032258</v>
      </c>
      <c r="K424" s="5">
        <v>47.196774193548386</v>
      </c>
      <c r="L424" s="5">
        <v>49.767741935483869</v>
      </c>
      <c r="M424" s="5">
        <v>52.07741935483871</v>
      </c>
      <c r="N424" s="5">
        <v>53.232258064516131</v>
      </c>
      <c r="O424" s="5">
        <v>54.674193548387102</v>
      </c>
      <c r="P424" s="5">
        <v>56.022580645161291</v>
      </c>
      <c r="Q424" s="5">
        <v>57</v>
      </c>
      <c r="R424" s="5">
        <v>57.393548387096779</v>
      </c>
      <c r="S424" s="5">
        <v>57.261290322580642</v>
      </c>
      <c r="T424" s="5">
        <v>56.538709677419355</v>
      </c>
      <c r="U424" s="5">
        <v>55.28709677419355</v>
      </c>
      <c r="V424" s="5">
        <v>53.196774193548386</v>
      </c>
      <c r="W424" s="5">
        <v>51.616129032258058</v>
      </c>
      <c r="X424" s="5">
        <v>50.877419354838715</v>
      </c>
      <c r="Y424" s="5">
        <v>50.280645161290323</v>
      </c>
      <c r="Z424" s="5">
        <v>49.835483870967742</v>
      </c>
      <c r="AA424" s="5">
        <v>49.429032258064517</v>
      </c>
      <c r="AB424" s="5">
        <v>48.845161290322579</v>
      </c>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row>
    <row r="425" spans="1:148">
      <c r="A425" s="2" t="s">
        <v>161</v>
      </c>
      <c r="B425" s="2" t="s">
        <v>76</v>
      </c>
      <c r="C425" s="2" t="s">
        <v>364</v>
      </c>
      <c r="D425" s="2" t="str">
        <f t="shared" si="6"/>
        <v>California - San Francisco-Apr</v>
      </c>
      <c r="E425" s="5">
        <v>49.81333333333334</v>
      </c>
      <c r="F425" s="5">
        <v>49.513333333333335</v>
      </c>
      <c r="G425" s="5">
        <v>49.02</v>
      </c>
      <c r="H425" s="5">
        <v>48.58</v>
      </c>
      <c r="I425" s="5">
        <v>48.03</v>
      </c>
      <c r="J425" s="5">
        <v>48.056666666666665</v>
      </c>
      <c r="K425" s="5">
        <v>51.036666666666662</v>
      </c>
      <c r="L425" s="5">
        <v>53.75</v>
      </c>
      <c r="M425" s="5">
        <v>55.513333333333335</v>
      </c>
      <c r="N425" s="5">
        <v>57.22</v>
      </c>
      <c r="O425" s="5">
        <v>58.826666666666668</v>
      </c>
      <c r="P425" s="5">
        <v>60.123333333333335</v>
      </c>
      <c r="Q425" s="5">
        <v>60.75</v>
      </c>
      <c r="R425" s="5">
        <v>60.66</v>
      </c>
      <c r="S425" s="5">
        <v>60.053333333333327</v>
      </c>
      <c r="T425" s="5">
        <v>59.076666666666668</v>
      </c>
      <c r="U425" s="5">
        <v>57.756666666666668</v>
      </c>
      <c r="V425" s="5">
        <v>55.846666666666671</v>
      </c>
      <c r="W425" s="5">
        <v>54.346666666666671</v>
      </c>
      <c r="X425" s="5">
        <v>53.176666666666662</v>
      </c>
      <c r="Y425" s="5">
        <v>52.18</v>
      </c>
      <c r="Z425" s="5">
        <v>51.826666666666668</v>
      </c>
      <c r="AA425" s="5">
        <v>51.103333333333332</v>
      </c>
      <c r="AB425" s="5">
        <v>50.456666666666671</v>
      </c>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row>
    <row r="426" spans="1:148">
      <c r="A426" s="2" t="s">
        <v>161</v>
      </c>
      <c r="B426" s="2" t="s">
        <v>77</v>
      </c>
      <c r="C426" s="2" t="s">
        <v>365</v>
      </c>
      <c r="D426" s="2" t="str">
        <f t="shared" si="6"/>
        <v>California - San Francisco-May</v>
      </c>
      <c r="E426" s="5">
        <v>51.703225806451613</v>
      </c>
      <c r="F426" s="5">
        <v>51.261290322580642</v>
      </c>
      <c r="G426" s="5">
        <v>50.92258064516129</v>
      </c>
      <c r="H426" s="5">
        <v>50.829032258064515</v>
      </c>
      <c r="I426" s="5">
        <v>50.37096774193548</v>
      </c>
      <c r="J426" s="5">
        <v>51.148387096774194</v>
      </c>
      <c r="K426" s="5">
        <v>54.106451612903221</v>
      </c>
      <c r="L426" s="5">
        <v>56.854838709677416</v>
      </c>
      <c r="M426" s="5">
        <v>59.241935483870968</v>
      </c>
      <c r="N426" s="5">
        <v>61.2</v>
      </c>
      <c r="O426" s="5">
        <v>63.241935483870968</v>
      </c>
      <c r="P426" s="5">
        <v>65.241935483870961</v>
      </c>
      <c r="Q426" s="5">
        <v>65.670967741935485</v>
      </c>
      <c r="R426" s="5">
        <v>65.280645161290323</v>
      </c>
      <c r="S426" s="5">
        <v>64.267741935483869</v>
      </c>
      <c r="T426" s="5">
        <v>62.509677419354837</v>
      </c>
      <c r="U426" s="5">
        <v>60.796774193548387</v>
      </c>
      <c r="V426" s="5">
        <v>58.532258064516128</v>
      </c>
      <c r="W426" s="5">
        <v>56.074193548387093</v>
      </c>
      <c r="X426" s="5">
        <v>54.341935483870962</v>
      </c>
      <c r="Y426" s="5">
        <v>53.529032258064518</v>
      </c>
      <c r="Z426" s="5">
        <v>52.974193548387099</v>
      </c>
      <c r="AA426" s="5">
        <v>52.487096774193546</v>
      </c>
      <c r="AB426" s="5">
        <v>51.783870967741933</v>
      </c>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row>
    <row r="427" spans="1:148">
      <c r="A427" s="2" t="s">
        <v>161</v>
      </c>
      <c r="B427" s="2" t="s">
        <v>78</v>
      </c>
      <c r="C427" s="2" t="s">
        <v>366</v>
      </c>
      <c r="D427" s="2" t="str">
        <f t="shared" si="6"/>
        <v>California - San Francisco-Jun</v>
      </c>
      <c r="E427" s="5">
        <v>53.783333333333331</v>
      </c>
      <c r="F427" s="5">
        <v>53.54</v>
      </c>
      <c r="G427" s="5">
        <v>53.353333333333332</v>
      </c>
      <c r="H427" s="5">
        <v>53.113333333333337</v>
      </c>
      <c r="I427" s="5">
        <v>54.006666666666668</v>
      </c>
      <c r="J427" s="5">
        <v>54.886666666666663</v>
      </c>
      <c r="K427" s="5">
        <v>55.783333333333331</v>
      </c>
      <c r="L427" s="5">
        <v>58.193333333333335</v>
      </c>
      <c r="M427" s="5">
        <v>60.556666666666665</v>
      </c>
      <c r="N427" s="5">
        <v>62.95</v>
      </c>
      <c r="O427" s="5">
        <v>63.886666666666663</v>
      </c>
      <c r="P427" s="5">
        <v>64.806666666666672</v>
      </c>
      <c r="Q427" s="5">
        <v>65.726666666666659</v>
      </c>
      <c r="R427" s="5">
        <v>65.163333333333341</v>
      </c>
      <c r="S427" s="5">
        <v>64.576666666666668</v>
      </c>
      <c r="T427" s="5">
        <v>64.006666666666675</v>
      </c>
      <c r="U427" s="5">
        <v>61.956666666666671</v>
      </c>
      <c r="V427" s="5">
        <v>59.886666666666663</v>
      </c>
      <c r="W427" s="5">
        <v>57.83</v>
      </c>
      <c r="X427" s="5">
        <v>56.86</v>
      </c>
      <c r="Y427" s="5">
        <v>56.023333333333333</v>
      </c>
      <c r="Z427" s="5">
        <v>55.07</v>
      </c>
      <c r="AA427" s="5">
        <v>54.633333333333333</v>
      </c>
      <c r="AB427" s="5">
        <v>54.286666666666662</v>
      </c>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row>
    <row r="428" spans="1:148">
      <c r="A428" s="2" t="s">
        <v>161</v>
      </c>
      <c r="B428" s="2" t="s">
        <v>79</v>
      </c>
      <c r="C428" s="2" t="s">
        <v>367</v>
      </c>
      <c r="D428" s="2" t="str">
        <f t="shared" si="6"/>
        <v>California - San Francisco-Jul</v>
      </c>
      <c r="E428" s="5">
        <v>56.929032258064517</v>
      </c>
      <c r="F428" s="5">
        <v>56.87419354838709</v>
      </c>
      <c r="G428" s="5">
        <v>55.090322580645157</v>
      </c>
      <c r="H428" s="5">
        <v>55.032258064516128</v>
      </c>
      <c r="I428" s="5">
        <v>55.9</v>
      </c>
      <c r="J428" s="5">
        <v>56.767741935483869</v>
      </c>
      <c r="K428" s="5">
        <v>57.683870967741939</v>
      </c>
      <c r="L428" s="5">
        <v>60.20645161290323</v>
      </c>
      <c r="M428" s="5">
        <v>62.696774193548386</v>
      </c>
      <c r="N428" s="5">
        <v>65.206451612903223</v>
      </c>
      <c r="O428" s="5">
        <v>66.735483870967741</v>
      </c>
      <c r="P428" s="5">
        <v>68.283870967741947</v>
      </c>
      <c r="Q428" s="5">
        <v>69.816129032258075</v>
      </c>
      <c r="R428" s="5">
        <v>68.954838709677418</v>
      </c>
      <c r="S428" s="5">
        <v>68.167741935483861</v>
      </c>
      <c r="T428" s="5">
        <v>67.312903225806451</v>
      </c>
      <c r="U428" s="5">
        <v>65.009677419354844</v>
      </c>
      <c r="V428" s="5">
        <v>62.677419354838712</v>
      </c>
      <c r="W428" s="5">
        <v>60.351612903225806</v>
      </c>
      <c r="X428" s="5">
        <v>59.170967741935485</v>
      </c>
      <c r="Y428" s="5">
        <v>58.029032258064518</v>
      </c>
      <c r="Z428" s="5">
        <v>56.86774193548387</v>
      </c>
      <c r="AA428" s="5">
        <v>56.264516129032259</v>
      </c>
      <c r="AB428" s="5">
        <v>55.758064516129032</v>
      </c>
    </row>
    <row r="429" spans="1:148">
      <c r="A429" s="2" t="s">
        <v>161</v>
      </c>
      <c r="B429" s="2" t="s">
        <v>80</v>
      </c>
      <c r="C429" s="2" t="s">
        <v>368</v>
      </c>
      <c r="D429" s="2" t="str">
        <f t="shared" si="6"/>
        <v>California - San Francisco-Aug</v>
      </c>
      <c r="E429" s="5">
        <v>54.08387096774193</v>
      </c>
      <c r="F429" s="5">
        <v>53.883870967741942</v>
      </c>
      <c r="G429" s="5">
        <v>55.151612903225811</v>
      </c>
      <c r="H429" s="5">
        <v>54.703225806451613</v>
      </c>
      <c r="I429" s="5">
        <v>54.690322580645166</v>
      </c>
      <c r="J429" s="5">
        <v>54.71290322580645</v>
      </c>
      <c r="K429" s="5">
        <v>57.177419354838712</v>
      </c>
      <c r="L429" s="5">
        <v>60.309677419354834</v>
      </c>
      <c r="M429" s="5">
        <v>62.7</v>
      </c>
      <c r="N429" s="5">
        <v>64.893548387096772</v>
      </c>
      <c r="O429" s="5">
        <v>68.08064516129032</v>
      </c>
      <c r="P429" s="5">
        <v>69.664516129032251</v>
      </c>
      <c r="Q429" s="5">
        <v>70.183870967741925</v>
      </c>
      <c r="R429" s="5">
        <v>69.712903225806443</v>
      </c>
      <c r="S429" s="5">
        <v>68.229032258064507</v>
      </c>
      <c r="T429" s="5">
        <v>66.441935483870964</v>
      </c>
      <c r="U429" s="5">
        <v>65.296774193548387</v>
      </c>
      <c r="V429" s="5">
        <v>62.906451612903226</v>
      </c>
      <c r="W429" s="5">
        <v>60.138709677419357</v>
      </c>
      <c r="X429" s="5">
        <v>58.722580645161294</v>
      </c>
      <c r="Y429" s="5">
        <v>57.993548387096773</v>
      </c>
      <c r="Z429" s="5">
        <v>57.438709677419354</v>
      </c>
      <c r="AA429" s="5">
        <v>56.964516129032262</v>
      </c>
      <c r="AB429" s="5">
        <v>56.435483870967744</v>
      </c>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row>
    <row r="430" spans="1:148">
      <c r="A430" s="2" t="s">
        <v>161</v>
      </c>
      <c r="B430" s="2" t="s">
        <v>81</v>
      </c>
      <c r="C430" s="2" t="s">
        <v>369</v>
      </c>
      <c r="D430" s="2" t="str">
        <f t="shared" si="6"/>
        <v>California - San Francisco-Sep</v>
      </c>
      <c r="E430" s="5">
        <v>57</v>
      </c>
      <c r="F430" s="5">
        <v>56.41</v>
      </c>
      <c r="G430" s="5">
        <v>56.023333333333333</v>
      </c>
      <c r="H430" s="5">
        <v>55.523333333333333</v>
      </c>
      <c r="I430" s="5">
        <v>55.546666666666667</v>
      </c>
      <c r="J430" s="5">
        <v>55.973333333333336</v>
      </c>
      <c r="K430" s="5">
        <v>57.543333333333329</v>
      </c>
      <c r="L430" s="5">
        <v>60.666666666666664</v>
      </c>
      <c r="M430" s="5">
        <v>63.476666666666667</v>
      </c>
      <c r="N430" s="5">
        <v>65.686666666666667</v>
      </c>
      <c r="O430" s="5">
        <v>68.56</v>
      </c>
      <c r="P430" s="5">
        <v>70.69</v>
      </c>
      <c r="Q430" s="5">
        <v>71.319999999999993</v>
      </c>
      <c r="R430" s="5">
        <v>70.446666666666673</v>
      </c>
      <c r="S430" s="5">
        <v>69.819999999999993</v>
      </c>
      <c r="T430" s="5">
        <v>68.463333333333338</v>
      </c>
      <c r="U430" s="5">
        <v>65.88333333333334</v>
      </c>
      <c r="V430" s="5">
        <v>63.21</v>
      </c>
      <c r="W430" s="5">
        <v>61.05</v>
      </c>
      <c r="X430" s="5">
        <v>60.323333333333338</v>
      </c>
      <c r="Y430" s="5">
        <v>59.58</v>
      </c>
      <c r="Z430" s="5">
        <v>59.073333333333338</v>
      </c>
      <c r="AA430" s="5">
        <v>58.376666666666665</v>
      </c>
      <c r="AB430" s="5">
        <v>57.506666666666668</v>
      </c>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row>
    <row r="431" spans="1:148">
      <c r="A431" s="2" t="s">
        <v>161</v>
      </c>
      <c r="B431" s="2" t="s">
        <v>82</v>
      </c>
      <c r="C431" s="2" t="s">
        <v>370</v>
      </c>
      <c r="D431" s="2" t="str">
        <f t="shared" si="6"/>
        <v>California - San Francisco-Oct</v>
      </c>
      <c r="E431" s="5">
        <v>55.183870967741939</v>
      </c>
      <c r="F431" s="5">
        <v>54.716129032258067</v>
      </c>
      <c r="G431" s="5">
        <v>54.345161290322579</v>
      </c>
      <c r="H431" s="5">
        <v>53.887096774193552</v>
      </c>
      <c r="I431" s="5">
        <v>54.103225806451611</v>
      </c>
      <c r="J431" s="5">
        <v>54.306451612903224</v>
      </c>
      <c r="K431" s="5">
        <v>54.509677419354837</v>
      </c>
      <c r="L431" s="5">
        <v>56.835483870967742</v>
      </c>
      <c r="M431" s="5">
        <v>59.180645161290322</v>
      </c>
      <c r="N431" s="5">
        <v>61.50322580645161</v>
      </c>
      <c r="O431" s="5">
        <v>63.425806451612907</v>
      </c>
      <c r="P431" s="5">
        <v>65.380645161290317</v>
      </c>
      <c r="Q431" s="5">
        <v>67.290322580645167</v>
      </c>
      <c r="R431" s="5">
        <v>66.525806451612908</v>
      </c>
      <c r="S431" s="5">
        <v>65.761290322580649</v>
      </c>
      <c r="T431" s="5">
        <v>64.974193548387092</v>
      </c>
      <c r="U431" s="5">
        <v>62.87419354838709</v>
      </c>
      <c r="V431" s="5">
        <v>60.816129032258061</v>
      </c>
      <c r="W431" s="5">
        <v>58.696774193548386</v>
      </c>
      <c r="X431" s="5">
        <v>58.029032258064518</v>
      </c>
      <c r="Y431" s="5">
        <v>57.380645161290325</v>
      </c>
      <c r="Z431" s="5">
        <v>56.716129032258067</v>
      </c>
      <c r="AA431" s="5">
        <v>56.12903225806452</v>
      </c>
      <c r="AB431" s="5">
        <v>55.62903225806452</v>
      </c>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row>
    <row r="432" spans="1:148">
      <c r="A432" s="2" t="s">
        <v>161</v>
      </c>
      <c r="B432" s="2" t="s">
        <v>83</v>
      </c>
      <c r="C432" s="2" t="s">
        <v>371</v>
      </c>
      <c r="D432" s="2" t="str">
        <f t="shared" si="6"/>
        <v>California - San Francisco-Nov</v>
      </c>
      <c r="E432" s="5">
        <v>51.376666666666665</v>
      </c>
      <c r="F432" s="5">
        <v>50.743333333333332</v>
      </c>
      <c r="G432" s="5">
        <v>50.123333333333335</v>
      </c>
      <c r="H432" s="5">
        <v>49.456666666666671</v>
      </c>
      <c r="I432" s="5">
        <v>49.423333333333332</v>
      </c>
      <c r="J432" s="5">
        <v>49.49666666666667</v>
      </c>
      <c r="K432" s="5">
        <v>49.49666666666667</v>
      </c>
      <c r="L432" s="5">
        <v>51.673333333333332</v>
      </c>
      <c r="M432" s="5">
        <v>53.873333333333335</v>
      </c>
      <c r="N432" s="5">
        <v>56.05</v>
      </c>
      <c r="O432" s="5">
        <v>57.31</v>
      </c>
      <c r="P432" s="5">
        <v>58.56</v>
      </c>
      <c r="Q432" s="5">
        <v>59.806666666666665</v>
      </c>
      <c r="R432" s="5">
        <v>59.483333333333334</v>
      </c>
      <c r="S432" s="5">
        <v>59.173333333333332</v>
      </c>
      <c r="T432" s="5">
        <v>58.863333333333337</v>
      </c>
      <c r="U432" s="5">
        <v>57.836666666666666</v>
      </c>
      <c r="V432" s="5">
        <v>56.8</v>
      </c>
      <c r="W432" s="5">
        <v>55.75333333333333</v>
      </c>
      <c r="X432" s="5">
        <v>54.966666666666669</v>
      </c>
      <c r="Y432" s="5">
        <v>54.196666666666673</v>
      </c>
      <c r="Z432" s="5">
        <v>53.396666666666668</v>
      </c>
      <c r="AA432" s="5">
        <v>52.626666666666665</v>
      </c>
      <c r="AB432" s="5">
        <v>51.903333333333329</v>
      </c>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row>
    <row r="433" spans="1:148">
      <c r="A433" s="2" t="s">
        <v>161</v>
      </c>
      <c r="B433" s="2" t="s">
        <v>84</v>
      </c>
      <c r="C433" s="2" t="s">
        <v>372</v>
      </c>
      <c r="D433" s="2" t="str">
        <f t="shared" si="6"/>
        <v>California - San Francisco-Dec</v>
      </c>
      <c r="E433" s="5">
        <v>46.12903225806452</v>
      </c>
      <c r="F433" s="5">
        <v>45.906451612903226</v>
      </c>
      <c r="G433" s="5">
        <v>45.809677419354834</v>
      </c>
      <c r="H433" s="5">
        <v>45.274193548387096</v>
      </c>
      <c r="I433" s="5">
        <v>45.087096774193547</v>
      </c>
      <c r="J433" s="5">
        <v>44.87419354838709</v>
      </c>
      <c r="K433" s="5">
        <v>44.754838709677422</v>
      </c>
      <c r="L433" s="5">
        <v>45.151612903225811</v>
      </c>
      <c r="M433" s="5">
        <v>47.277419354838706</v>
      </c>
      <c r="N433" s="5">
        <v>48.780645161290323</v>
      </c>
      <c r="O433" s="5">
        <v>50.332258064516125</v>
      </c>
      <c r="P433" s="5">
        <v>51.41612903225807</v>
      </c>
      <c r="Q433" s="5">
        <v>52.267741935483869</v>
      </c>
      <c r="R433" s="5">
        <v>53.13225806451613</v>
      </c>
      <c r="S433" s="5">
        <v>53.612903225806448</v>
      </c>
      <c r="T433" s="5">
        <v>53.1</v>
      </c>
      <c r="U433" s="5">
        <v>51.332258064516125</v>
      </c>
      <c r="V433" s="5">
        <v>50.738709677419358</v>
      </c>
      <c r="W433" s="5">
        <v>50.064516129032256</v>
      </c>
      <c r="X433" s="5">
        <v>49.361290322580643</v>
      </c>
      <c r="Y433" s="5">
        <v>48.525806451612901</v>
      </c>
      <c r="Z433" s="5">
        <v>48.067741935483866</v>
      </c>
      <c r="AA433" s="5">
        <v>47.21290322580645</v>
      </c>
      <c r="AB433" s="5">
        <v>46.658064516129038</v>
      </c>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row>
    <row r="434" spans="1:148">
      <c r="A434" s="2" t="s">
        <v>162</v>
      </c>
      <c r="B434" s="2" t="s">
        <v>73</v>
      </c>
      <c r="C434" s="2" t="s">
        <v>361</v>
      </c>
      <c r="D434" s="2" t="str">
        <f t="shared" si="6"/>
        <v>California - Santa Maria-Jan</v>
      </c>
      <c r="E434" s="5">
        <v>42.435483870967744</v>
      </c>
      <c r="F434" s="5">
        <v>41.664516129032258</v>
      </c>
      <c r="G434" s="5">
        <v>40.861290322580643</v>
      </c>
      <c r="H434" s="5">
        <v>40.299999999999997</v>
      </c>
      <c r="I434" s="5">
        <v>40.106451612903221</v>
      </c>
      <c r="J434" s="5">
        <v>39.135483870967747</v>
      </c>
      <c r="K434" s="5">
        <v>38.954838709677418</v>
      </c>
      <c r="L434" s="5">
        <v>43.877419354838715</v>
      </c>
      <c r="M434" s="5">
        <v>48.838709677419352</v>
      </c>
      <c r="N434" s="5">
        <v>53.774193548387096</v>
      </c>
      <c r="O434" s="5">
        <v>56.832258064516125</v>
      </c>
      <c r="P434" s="5">
        <v>59.841935483870962</v>
      </c>
      <c r="Q434" s="5">
        <v>62.9</v>
      </c>
      <c r="R434" s="5">
        <v>62.012903225806454</v>
      </c>
      <c r="S434" s="5">
        <v>61.090322580645157</v>
      </c>
      <c r="T434" s="5">
        <v>60.187096774193549</v>
      </c>
      <c r="U434" s="5">
        <v>56.596774193548384</v>
      </c>
      <c r="V434" s="5">
        <v>53.025806451612901</v>
      </c>
      <c r="W434" s="5">
        <v>49.37096774193548</v>
      </c>
      <c r="X434" s="5">
        <v>48.00322580645161</v>
      </c>
      <c r="Y434" s="5">
        <v>46.603225806451611</v>
      </c>
      <c r="Z434" s="5">
        <v>45.270967741935486</v>
      </c>
      <c r="AA434" s="5">
        <v>44.645161290322584</v>
      </c>
      <c r="AB434" s="5">
        <v>43.474193548387099</v>
      </c>
    </row>
    <row r="435" spans="1:148">
      <c r="A435" s="2" t="s">
        <v>162</v>
      </c>
      <c r="B435" s="2" t="s">
        <v>74</v>
      </c>
      <c r="C435" s="2" t="s">
        <v>362</v>
      </c>
      <c r="D435" s="2" t="str">
        <f t="shared" si="6"/>
        <v>California - Santa Maria-Feb</v>
      </c>
      <c r="E435" s="5">
        <v>43.825000000000003</v>
      </c>
      <c r="F435" s="5">
        <v>42.592857142857142</v>
      </c>
      <c r="G435" s="5">
        <v>41.48571428571428</v>
      </c>
      <c r="H435" s="5">
        <v>41.292857142857144</v>
      </c>
      <c r="I435" s="5">
        <v>41.496428571428574</v>
      </c>
      <c r="J435" s="5">
        <v>41.75714285714286</v>
      </c>
      <c r="K435" s="5">
        <v>41.417857142857144</v>
      </c>
      <c r="L435" s="5">
        <v>44.971428571428575</v>
      </c>
      <c r="M435" s="5">
        <v>51.732142857142854</v>
      </c>
      <c r="N435" s="5">
        <v>56.821428571428569</v>
      </c>
      <c r="O435" s="5">
        <v>60.442857142857143</v>
      </c>
      <c r="P435" s="5">
        <v>62.88214285714286</v>
      </c>
      <c r="Q435" s="5">
        <v>63.86071428571428</v>
      </c>
      <c r="R435" s="5">
        <v>64.021428571428572</v>
      </c>
      <c r="S435" s="5">
        <v>62.86071428571428</v>
      </c>
      <c r="T435" s="5">
        <v>61.353571428571435</v>
      </c>
      <c r="U435" s="5">
        <v>58.7</v>
      </c>
      <c r="V435" s="5">
        <v>54.571428571428569</v>
      </c>
      <c r="W435" s="5">
        <v>51.31428571428571</v>
      </c>
      <c r="X435" s="5">
        <v>49.707142857142856</v>
      </c>
      <c r="Y435" s="5">
        <v>48.621428571428574</v>
      </c>
      <c r="Z435" s="5">
        <v>46.853571428571435</v>
      </c>
      <c r="AA435" s="5">
        <v>45.796428571428571</v>
      </c>
      <c r="AB435" s="5">
        <v>44.517857142857146</v>
      </c>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row>
    <row r="436" spans="1:148">
      <c r="A436" s="2" t="s">
        <v>162</v>
      </c>
      <c r="B436" s="2" t="s">
        <v>75</v>
      </c>
      <c r="C436" s="2" t="s">
        <v>363</v>
      </c>
      <c r="D436" s="2" t="str">
        <f t="shared" si="6"/>
        <v>California - Santa Maria-Mar</v>
      </c>
      <c r="E436" s="5">
        <v>44.177419354838712</v>
      </c>
      <c r="F436" s="5">
        <v>42.99677419354839</v>
      </c>
      <c r="G436" s="5">
        <v>41.696774193548386</v>
      </c>
      <c r="H436" s="5">
        <v>41.119354838709675</v>
      </c>
      <c r="I436" s="5">
        <v>41.687096774193549</v>
      </c>
      <c r="J436" s="5">
        <v>42.361290322580643</v>
      </c>
      <c r="K436" s="5">
        <v>43.638709677419357</v>
      </c>
      <c r="L436" s="5">
        <v>49.506451612903227</v>
      </c>
      <c r="M436" s="5">
        <v>54.848387096774189</v>
      </c>
      <c r="N436" s="5">
        <v>59.138709677419357</v>
      </c>
      <c r="O436" s="5">
        <v>61.277419354838706</v>
      </c>
      <c r="P436" s="5">
        <v>62.748387096774195</v>
      </c>
      <c r="Q436" s="5">
        <v>63.4</v>
      </c>
      <c r="R436" s="5">
        <v>62.387096774193552</v>
      </c>
      <c r="S436" s="5">
        <v>61.329032258064515</v>
      </c>
      <c r="T436" s="5">
        <v>60.187096774193549</v>
      </c>
      <c r="U436" s="5">
        <v>57.758064516129032</v>
      </c>
      <c r="V436" s="5">
        <v>54.91935483870968</v>
      </c>
      <c r="W436" s="5">
        <v>51.91612903225807</v>
      </c>
      <c r="X436" s="5">
        <v>50.274193548387096</v>
      </c>
      <c r="Y436" s="5">
        <v>49.261290322580642</v>
      </c>
      <c r="Z436" s="5">
        <v>47.719354838709677</v>
      </c>
      <c r="AA436" s="5">
        <v>46.574193548387093</v>
      </c>
      <c r="AB436" s="5">
        <v>45.261290322580642</v>
      </c>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row>
    <row r="437" spans="1:148">
      <c r="A437" s="2" t="s">
        <v>162</v>
      </c>
      <c r="B437" s="2" t="s">
        <v>76</v>
      </c>
      <c r="C437" s="2" t="s">
        <v>364</v>
      </c>
      <c r="D437" s="2" t="str">
        <f t="shared" si="6"/>
        <v>California - Santa Maria-Apr</v>
      </c>
      <c r="E437" s="5">
        <v>47.18666666666666</v>
      </c>
      <c r="F437" s="5">
        <v>46.96</v>
      </c>
      <c r="G437" s="5">
        <v>46.79</v>
      </c>
      <c r="H437" s="5">
        <v>46.46</v>
      </c>
      <c r="I437" s="5">
        <v>46.24</v>
      </c>
      <c r="J437" s="5">
        <v>46.13</v>
      </c>
      <c r="K437" s="5">
        <v>48.093333333333334</v>
      </c>
      <c r="L437" s="5">
        <v>51.993333333333332</v>
      </c>
      <c r="M437" s="5">
        <v>55.926666666666662</v>
      </c>
      <c r="N437" s="5">
        <v>59.81</v>
      </c>
      <c r="O437" s="5">
        <v>61.356666666666669</v>
      </c>
      <c r="P437" s="5">
        <v>62.85</v>
      </c>
      <c r="Q437" s="5">
        <v>64.38666666666667</v>
      </c>
      <c r="R437" s="5">
        <v>63.2</v>
      </c>
      <c r="S437" s="5">
        <v>62.056666666666665</v>
      </c>
      <c r="T437" s="5">
        <v>60.873333333333335</v>
      </c>
      <c r="U437" s="5">
        <v>57.926666666666662</v>
      </c>
      <c r="V437" s="5">
        <v>54.95</v>
      </c>
      <c r="W437" s="5">
        <v>52.016666666666666</v>
      </c>
      <c r="X437" s="5">
        <v>50.773333333333333</v>
      </c>
      <c r="Y437" s="5">
        <v>49.6</v>
      </c>
      <c r="Z437" s="5">
        <v>48.386666666666663</v>
      </c>
      <c r="AA437" s="5">
        <v>48.106666666666669</v>
      </c>
      <c r="AB437" s="5">
        <v>47.546666666666667</v>
      </c>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row>
    <row r="438" spans="1:148">
      <c r="A438" s="2" t="s">
        <v>162</v>
      </c>
      <c r="B438" s="2" t="s">
        <v>77</v>
      </c>
      <c r="C438" s="2" t="s">
        <v>365</v>
      </c>
      <c r="D438" s="2" t="str">
        <f t="shared" si="6"/>
        <v>California - Santa Maria-May</v>
      </c>
      <c r="E438" s="5">
        <v>49.8</v>
      </c>
      <c r="F438" s="5">
        <v>49.006451612903227</v>
      </c>
      <c r="G438" s="5">
        <v>48.893548387096779</v>
      </c>
      <c r="H438" s="5">
        <v>49.203225806451613</v>
      </c>
      <c r="I438" s="5">
        <v>49.358064516129026</v>
      </c>
      <c r="J438" s="5">
        <v>50.458064516129035</v>
      </c>
      <c r="K438" s="5">
        <v>53.109677419354838</v>
      </c>
      <c r="L438" s="5">
        <v>57.251612903225805</v>
      </c>
      <c r="M438" s="5">
        <v>60.470967741935482</v>
      </c>
      <c r="N438" s="5">
        <v>62.809677419354834</v>
      </c>
      <c r="O438" s="5">
        <v>64.748387096774195</v>
      </c>
      <c r="P438" s="5">
        <v>65.245161290322571</v>
      </c>
      <c r="Q438" s="5">
        <v>64.338709677419359</v>
      </c>
      <c r="R438" s="5">
        <v>64.125806451612902</v>
      </c>
      <c r="S438" s="5">
        <v>62.925806451612907</v>
      </c>
      <c r="T438" s="5">
        <v>61.606451612903221</v>
      </c>
      <c r="U438" s="5">
        <v>59.716129032258067</v>
      </c>
      <c r="V438" s="5">
        <v>57.458064516129035</v>
      </c>
      <c r="W438" s="5">
        <v>54.50322580645161</v>
      </c>
      <c r="X438" s="5">
        <v>53.1</v>
      </c>
      <c r="Y438" s="5">
        <v>52.409677419354843</v>
      </c>
      <c r="Z438" s="5">
        <v>51.561290322580646</v>
      </c>
      <c r="AA438" s="5">
        <v>51.041935483870965</v>
      </c>
      <c r="AB438" s="5">
        <v>50.296774193548387</v>
      </c>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row>
    <row r="439" spans="1:148">
      <c r="A439" s="2" t="s">
        <v>162</v>
      </c>
      <c r="B439" s="2" t="s">
        <v>78</v>
      </c>
      <c r="C439" s="2" t="s">
        <v>366</v>
      </c>
      <c r="D439" s="2" t="str">
        <f t="shared" si="6"/>
        <v>California - Santa Maria-Jun</v>
      </c>
      <c r="E439" s="5">
        <v>53.016666666666666</v>
      </c>
      <c r="F439" s="5">
        <v>52.923333333333332</v>
      </c>
      <c r="G439" s="5">
        <v>52.706666666666671</v>
      </c>
      <c r="H439" s="5">
        <v>52.76</v>
      </c>
      <c r="I439" s="5">
        <v>52.593333333333334</v>
      </c>
      <c r="J439" s="5">
        <v>53.56333333333334</v>
      </c>
      <c r="K439" s="5">
        <v>55.11</v>
      </c>
      <c r="L439" s="5">
        <v>57.476666666666667</v>
      </c>
      <c r="M439" s="5">
        <v>60.25</v>
      </c>
      <c r="N439" s="5">
        <v>62.66</v>
      </c>
      <c r="O439" s="5">
        <v>64.2</v>
      </c>
      <c r="P439" s="5">
        <v>64.62</v>
      </c>
      <c r="Q439" s="5">
        <v>64.296666666666667</v>
      </c>
      <c r="R439" s="5">
        <v>64.526666666666671</v>
      </c>
      <c r="S439" s="5">
        <v>64</v>
      </c>
      <c r="T439" s="5">
        <v>63.353333333333332</v>
      </c>
      <c r="U439" s="5">
        <v>61.626666666666665</v>
      </c>
      <c r="V439" s="5">
        <v>59.613333333333337</v>
      </c>
      <c r="W439" s="5">
        <v>57.116666666666667</v>
      </c>
      <c r="X439" s="5">
        <v>55.76</v>
      </c>
      <c r="Y439" s="5">
        <v>54.916666666666664</v>
      </c>
      <c r="Z439" s="5">
        <v>54.47</v>
      </c>
      <c r="AA439" s="5">
        <v>53.723333333333336</v>
      </c>
      <c r="AB439" s="5">
        <v>53.403333333333329</v>
      </c>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row>
    <row r="440" spans="1:148">
      <c r="A440" s="2" t="s">
        <v>162</v>
      </c>
      <c r="B440" s="2" t="s">
        <v>79</v>
      </c>
      <c r="C440" s="2" t="s">
        <v>367</v>
      </c>
      <c r="D440" s="2" t="str">
        <f t="shared" si="6"/>
        <v>California - Santa Maria-Jul</v>
      </c>
      <c r="E440" s="5">
        <v>56.358064516129026</v>
      </c>
      <c r="F440" s="5">
        <v>56.109677419354838</v>
      </c>
      <c r="G440" s="5">
        <v>54.074193548387093</v>
      </c>
      <c r="H440" s="5">
        <v>53.432258064516134</v>
      </c>
      <c r="I440" s="5">
        <v>53.406451612903226</v>
      </c>
      <c r="J440" s="5">
        <v>54.196774193548386</v>
      </c>
      <c r="K440" s="5">
        <v>56.067741935483866</v>
      </c>
      <c r="L440" s="5">
        <v>60.067741935483866</v>
      </c>
      <c r="M440" s="5">
        <v>64.07741935483871</v>
      </c>
      <c r="N440" s="5">
        <v>68.08387096774193</v>
      </c>
      <c r="O440" s="5">
        <v>69.264516129032259</v>
      </c>
      <c r="P440" s="5">
        <v>70.458064516129028</v>
      </c>
      <c r="Q440" s="5">
        <v>71.648387096774186</v>
      </c>
      <c r="R440" s="5">
        <v>70.693548387096769</v>
      </c>
      <c r="S440" s="5">
        <v>69.780645161290323</v>
      </c>
      <c r="T440" s="5">
        <v>68.851612903225814</v>
      </c>
      <c r="U440" s="5">
        <v>65.732258064516131</v>
      </c>
      <c r="V440" s="5">
        <v>62.609677419354838</v>
      </c>
      <c r="W440" s="5">
        <v>59.454838709677418</v>
      </c>
      <c r="X440" s="5">
        <v>57.796774193548387</v>
      </c>
      <c r="Y440" s="5">
        <v>56.864516129032253</v>
      </c>
      <c r="Z440" s="5">
        <v>56.009677419354837</v>
      </c>
      <c r="AA440" s="5">
        <v>55.42258064516129</v>
      </c>
      <c r="AB440" s="5">
        <v>55.109677419354838</v>
      </c>
    </row>
    <row r="441" spans="1:148">
      <c r="A441" s="2" t="s">
        <v>162</v>
      </c>
      <c r="B441" s="2" t="s">
        <v>80</v>
      </c>
      <c r="C441" s="2" t="s">
        <v>368</v>
      </c>
      <c r="D441" s="2" t="str">
        <f t="shared" si="6"/>
        <v>California - Santa Maria-Aug</v>
      </c>
      <c r="E441" s="5">
        <v>53.541935483870965</v>
      </c>
      <c r="F441" s="5">
        <v>53.229032258064514</v>
      </c>
      <c r="G441" s="5">
        <v>54.732258064516131</v>
      </c>
      <c r="H441" s="5">
        <v>54.354838709677416</v>
      </c>
      <c r="I441" s="5">
        <v>54.135483870967747</v>
      </c>
      <c r="J441" s="5">
        <v>54.361290322580643</v>
      </c>
      <c r="K441" s="5">
        <v>56.041935483870965</v>
      </c>
      <c r="L441" s="5">
        <v>59.893548387096779</v>
      </c>
      <c r="M441" s="5">
        <v>63.767741935483869</v>
      </c>
      <c r="N441" s="5">
        <v>67.599999999999994</v>
      </c>
      <c r="O441" s="5">
        <v>69.032258064516128</v>
      </c>
      <c r="P441" s="5">
        <v>70.438709677419354</v>
      </c>
      <c r="Q441" s="5">
        <v>71.900000000000006</v>
      </c>
      <c r="R441" s="5">
        <v>70.712903225806443</v>
      </c>
      <c r="S441" s="5">
        <v>69.551612903225802</v>
      </c>
      <c r="T441" s="5">
        <v>68.374193548387098</v>
      </c>
      <c r="U441" s="5">
        <v>65.174193548387095</v>
      </c>
      <c r="V441" s="5">
        <v>62.022580645161291</v>
      </c>
      <c r="W441" s="5">
        <v>58.812903225806451</v>
      </c>
      <c r="X441" s="5">
        <v>57.467741935483872</v>
      </c>
      <c r="Y441" s="5">
        <v>56.79032258064516</v>
      </c>
      <c r="Z441" s="5">
        <v>56.41935483870968</v>
      </c>
      <c r="AA441" s="5">
        <v>55.880645161290325</v>
      </c>
      <c r="AB441" s="5">
        <v>55.561290322580646</v>
      </c>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row>
    <row r="442" spans="1:148">
      <c r="A442" s="2" t="s">
        <v>162</v>
      </c>
      <c r="B442" s="2" t="s">
        <v>81</v>
      </c>
      <c r="C442" s="2" t="s">
        <v>369</v>
      </c>
      <c r="D442" s="2" t="str">
        <f t="shared" si="6"/>
        <v>California - Santa Maria-Sep</v>
      </c>
      <c r="E442" s="5">
        <v>54.473333333333336</v>
      </c>
      <c r="F442" s="5">
        <v>54.346666666666671</v>
      </c>
      <c r="G442" s="5">
        <v>54.146666666666668</v>
      </c>
      <c r="H442" s="5">
        <v>53.973333333333336</v>
      </c>
      <c r="I442" s="5">
        <v>53.84</v>
      </c>
      <c r="J442" s="5">
        <v>53.666666666666664</v>
      </c>
      <c r="K442" s="5">
        <v>55.283333333333331</v>
      </c>
      <c r="L442" s="5">
        <v>59.096666666666671</v>
      </c>
      <c r="M442" s="5">
        <v>62.886666666666663</v>
      </c>
      <c r="N442" s="5">
        <v>66.686666666666667</v>
      </c>
      <c r="O442" s="5">
        <v>68.206666666666663</v>
      </c>
      <c r="P442" s="5">
        <v>69.713333333333338</v>
      </c>
      <c r="Q442" s="5">
        <v>71.239999999999995</v>
      </c>
      <c r="R442" s="5">
        <v>69.903333333333336</v>
      </c>
      <c r="S442" s="5">
        <v>68.586666666666659</v>
      </c>
      <c r="T442" s="5">
        <v>67.24666666666667</v>
      </c>
      <c r="U442" s="5">
        <v>64.313333333333333</v>
      </c>
      <c r="V442" s="5">
        <v>61.44</v>
      </c>
      <c r="W442" s="5">
        <v>58.47</v>
      </c>
      <c r="X442" s="5">
        <v>57.476666666666667</v>
      </c>
      <c r="Y442" s="5">
        <v>56.466666666666669</v>
      </c>
      <c r="Z442" s="5">
        <v>56.156666666666666</v>
      </c>
      <c r="AA442" s="5">
        <v>55.52</v>
      </c>
      <c r="AB442" s="5">
        <v>55.00333333333333</v>
      </c>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row>
    <row r="443" spans="1:148">
      <c r="A443" s="2" t="s">
        <v>162</v>
      </c>
      <c r="B443" s="2" t="s">
        <v>82</v>
      </c>
      <c r="C443" s="2" t="s">
        <v>370</v>
      </c>
      <c r="D443" s="2" t="str">
        <f t="shared" si="6"/>
        <v>California - Santa Maria-Oct</v>
      </c>
      <c r="E443" s="5">
        <v>52.283870967741933</v>
      </c>
      <c r="F443" s="5">
        <v>50.858064516129026</v>
      </c>
      <c r="G443" s="5">
        <v>50.070967741935483</v>
      </c>
      <c r="H443" s="5">
        <v>50.280645161290323</v>
      </c>
      <c r="I443" s="5">
        <v>50.91612903225807</v>
      </c>
      <c r="J443" s="5">
        <v>50.667741935483875</v>
      </c>
      <c r="K443" s="5">
        <v>52.62903225806452</v>
      </c>
      <c r="L443" s="5">
        <v>59.096774193548384</v>
      </c>
      <c r="M443" s="5">
        <v>64.338709677419359</v>
      </c>
      <c r="N443" s="5">
        <v>68.158064516129031</v>
      </c>
      <c r="O443" s="5">
        <v>70.903225806451616</v>
      </c>
      <c r="P443" s="5">
        <v>72.261290322580649</v>
      </c>
      <c r="Q443" s="5">
        <v>72.070967741935476</v>
      </c>
      <c r="R443" s="5">
        <v>70.487096774193546</v>
      </c>
      <c r="S443" s="5">
        <v>67.816129032258075</v>
      </c>
      <c r="T443" s="5">
        <v>65.609677419354838</v>
      </c>
      <c r="U443" s="5">
        <v>62.812903225806451</v>
      </c>
      <c r="V443" s="5">
        <v>58.86774193548387</v>
      </c>
      <c r="W443" s="5">
        <v>57.048387096774192</v>
      </c>
      <c r="X443" s="5">
        <v>55.180645161290322</v>
      </c>
      <c r="Y443" s="5">
        <v>54.267741935483869</v>
      </c>
      <c r="Z443" s="5">
        <v>53.703225806451613</v>
      </c>
      <c r="AA443" s="5">
        <v>52.854838709677416</v>
      </c>
      <c r="AB443" s="5">
        <v>52.20967741935484</v>
      </c>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row>
    <row r="444" spans="1:148">
      <c r="A444" s="2" t="s">
        <v>162</v>
      </c>
      <c r="B444" s="2" t="s">
        <v>83</v>
      </c>
      <c r="C444" s="2" t="s">
        <v>371</v>
      </c>
      <c r="D444" s="2" t="str">
        <f t="shared" si="6"/>
        <v>California - Santa Maria-Nov</v>
      </c>
      <c r="E444" s="5">
        <v>48.17</v>
      </c>
      <c r="F444" s="5">
        <v>47.116666666666667</v>
      </c>
      <c r="G444" s="5">
        <v>46.8</v>
      </c>
      <c r="H444" s="5">
        <v>45.916666666666664</v>
      </c>
      <c r="I444" s="5">
        <v>46.386666666666663</v>
      </c>
      <c r="J444" s="5">
        <v>46.24666666666667</v>
      </c>
      <c r="K444" s="5">
        <v>46.393333333333331</v>
      </c>
      <c r="L444" s="5">
        <v>50.466666666666669</v>
      </c>
      <c r="M444" s="5">
        <v>55.763333333333335</v>
      </c>
      <c r="N444" s="5">
        <v>60.2</v>
      </c>
      <c r="O444" s="5">
        <v>63.326666666666668</v>
      </c>
      <c r="P444" s="5">
        <v>64.723333333333329</v>
      </c>
      <c r="Q444" s="5">
        <v>65.033333333333331</v>
      </c>
      <c r="R444" s="5">
        <v>63.8</v>
      </c>
      <c r="S444" s="5">
        <v>62.68666666666666</v>
      </c>
      <c r="T444" s="5">
        <v>61.263333333333335</v>
      </c>
      <c r="U444" s="5">
        <v>57.13</v>
      </c>
      <c r="V444" s="5">
        <v>54.603333333333332</v>
      </c>
      <c r="W444" s="5">
        <v>52.663333333333334</v>
      </c>
      <c r="X444" s="5">
        <v>51.963333333333338</v>
      </c>
      <c r="Y444" s="5">
        <v>50.893333333333331</v>
      </c>
      <c r="Z444" s="5">
        <v>49.74</v>
      </c>
      <c r="AA444" s="5">
        <v>49.45</v>
      </c>
      <c r="AB444" s="5">
        <v>48.716666666666669</v>
      </c>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row>
    <row r="445" spans="1:148">
      <c r="A445" s="2" t="s">
        <v>162</v>
      </c>
      <c r="B445" s="2" t="s">
        <v>84</v>
      </c>
      <c r="C445" s="2" t="s">
        <v>372</v>
      </c>
      <c r="D445" s="2" t="str">
        <f t="shared" si="6"/>
        <v>California - Santa Maria-Dec</v>
      </c>
      <c r="E445" s="5">
        <v>42.564516129032256</v>
      </c>
      <c r="F445" s="5">
        <v>41.651612903225811</v>
      </c>
      <c r="G445" s="5">
        <v>41.280645161290323</v>
      </c>
      <c r="H445" s="5">
        <v>40.767741935483869</v>
      </c>
      <c r="I445" s="5">
        <v>40.62580645161291</v>
      </c>
      <c r="J445" s="5">
        <v>39.861290322580643</v>
      </c>
      <c r="K445" s="5">
        <v>39.906451612903226</v>
      </c>
      <c r="L445" s="5">
        <v>44.79354838709677</v>
      </c>
      <c r="M445" s="5">
        <v>49.667741935483875</v>
      </c>
      <c r="N445" s="5">
        <v>54.541935483870965</v>
      </c>
      <c r="O445" s="5">
        <v>56.906451612903226</v>
      </c>
      <c r="P445" s="5">
        <v>59.225806451612904</v>
      </c>
      <c r="Q445" s="5">
        <v>61.58064516129032</v>
      </c>
      <c r="R445" s="5">
        <v>60.512903225806454</v>
      </c>
      <c r="S445" s="5">
        <v>59.467741935483872</v>
      </c>
      <c r="T445" s="5">
        <v>58.383870967741942</v>
      </c>
      <c r="U445" s="5">
        <v>55.148387096774194</v>
      </c>
      <c r="V445" s="5">
        <v>51.938709677419354</v>
      </c>
      <c r="W445" s="5">
        <v>48.71290322580645</v>
      </c>
      <c r="X445" s="5">
        <v>47.464516129032262</v>
      </c>
      <c r="Y445" s="5">
        <v>46.216129032258067</v>
      </c>
      <c r="Z445" s="5">
        <v>44.974193548387099</v>
      </c>
      <c r="AA445" s="5">
        <v>44.63225806451613</v>
      </c>
      <c r="AB445" s="5">
        <v>43.032258064516128</v>
      </c>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row>
    <row r="446" spans="1:148">
      <c r="A446" s="2" t="s">
        <v>163</v>
      </c>
      <c r="B446" s="2" t="s">
        <v>73</v>
      </c>
      <c r="C446" s="2" t="s">
        <v>361</v>
      </c>
      <c r="D446" s="2" t="str">
        <f t="shared" si="6"/>
        <v>Colorado - Alamosa-Jan</v>
      </c>
      <c r="E446" s="5">
        <v>6.3580645161290317</v>
      </c>
      <c r="F446" s="5">
        <v>5.5032258064516126</v>
      </c>
      <c r="G446" s="5">
        <v>4.225806451612903</v>
      </c>
      <c r="H446" s="5">
        <v>3.935483870967742</v>
      </c>
      <c r="I446" s="5">
        <v>2.8903225806451611</v>
      </c>
      <c r="J446" s="5">
        <v>2.2225806451612904</v>
      </c>
      <c r="K446" s="5">
        <v>0.15806451612903227</v>
      </c>
      <c r="L446" s="5">
        <v>2.0774193548387099</v>
      </c>
      <c r="M446" s="5">
        <v>10.648387096774194</v>
      </c>
      <c r="N446" s="5">
        <v>17.238709677419354</v>
      </c>
      <c r="O446" s="5">
        <v>22.964516129032258</v>
      </c>
      <c r="P446" s="5">
        <v>27.193548387096776</v>
      </c>
      <c r="Q446" s="5">
        <v>30.477419354838709</v>
      </c>
      <c r="R446" s="5">
        <v>31.906451612903226</v>
      </c>
      <c r="S446" s="5">
        <v>33.090322580645157</v>
      </c>
      <c r="T446" s="5">
        <v>32.112903225806448</v>
      </c>
      <c r="U446" s="5">
        <v>26.551612903225806</v>
      </c>
      <c r="V446" s="5">
        <v>21.451612903225808</v>
      </c>
      <c r="W446" s="5">
        <v>17.483870967741936</v>
      </c>
      <c r="X446" s="5">
        <v>15.296774193548387</v>
      </c>
      <c r="Y446" s="5">
        <v>12.845161290322581</v>
      </c>
      <c r="Z446" s="5">
        <v>11.932258064516128</v>
      </c>
      <c r="AA446" s="5">
        <v>9.129032258064516</v>
      </c>
      <c r="AB446" s="5">
        <v>7.967741935483871</v>
      </c>
    </row>
    <row r="447" spans="1:148">
      <c r="A447" s="2" t="s">
        <v>163</v>
      </c>
      <c r="B447" s="2" t="s">
        <v>74</v>
      </c>
      <c r="C447" s="2" t="s">
        <v>362</v>
      </c>
      <c r="D447" s="2" t="str">
        <f t="shared" si="6"/>
        <v>Colorado - Alamosa-Feb</v>
      </c>
      <c r="E447" s="5">
        <v>15.464285714285714</v>
      </c>
      <c r="F447" s="5">
        <v>14.171428571428573</v>
      </c>
      <c r="G447" s="5">
        <v>13.064285714285715</v>
      </c>
      <c r="H447" s="5">
        <v>11.875</v>
      </c>
      <c r="I447" s="5">
        <v>10.689285714285715</v>
      </c>
      <c r="J447" s="5">
        <v>10.910714285714286</v>
      </c>
      <c r="K447" s="5">
        <v>11.067857142857141</v>
      </c>
      <c r="L447" s="5">
        <v>11.324999999999999</v>
      </c>
      <c r="M447" s="5">
        <v>16.717857142857145</v>
      </c>
      <c r="N447" s="5">
        <v>22.103571428571428</v>
      </c>
      <c r="O447" s="5">
        <v>27.485714285714288</v>
      </c>
      <c r="P447" s="5">
        <v>29.817857142857143</v>
      </c>
      <c r="Q447" s="5">
        <v>32.139285714285712</v>
      </c>
      <c r="R447" s="5">
        <v>34.446428571428569</v>
      </c>
      <c r="S447" s="5">
        <v>34.00714285714286</v>
      </c>
      <c r="T447" s="5">
        <v>33.571428571428569</v>
      </c>
      <c r="U447" s="5">
        <v>33.139285714285712</v>
      </c>
      <c r="V447" s="5">
        <v>29.735714285714288</v>
      </c>
      <c r="W447" s="5">
        <v>26.3</v>
      </c>
      <c r="X447" s="5">
        <v>22.9</v>
      </c>
      <c r="Y447" s="5">
        <v>21.346428571428572</v>
      </c>
      <c r="Z447" s="5">
        <v>19.842857142857145</v>
      </c>
      <c r="AA447" s="5">
        <v>18.296428571428571</v>
      </c>
      <c r="AB447" s="5">
        <v>16.99642857142857</v>
      </c>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row>
    <row r="448" spans="1:148">
      <c r="A448" s="2" t="s">
        <v>163</v>
      </c>
      <c r="B448" s="2" t="s">
        <v>75</v>
      </c>
      <c r="C448" s="2" t="s">
        <v>363</v>
      </c>
      <c r="D448" s="2" t="str">
        <f t="shared" si="6"/>
        <v>Colorado - Alamosa-Mar</v>
      </c>
      <c r="E448" s="5">
        <v>28.670967741935481</v>
      </c>
      <c r="F448" s="5">
        <v>27.903225806451612</v>
      </c>
      <c r="G448" s="5">
        <v>26.674193548387095</v>
      </c>
      <c r="H448" s="5">
        <v>25.983870967741936</v>
      </c>
      <c r="I448" s="5">
        <v>25.009677419354837</v>
      </c>
      <c r="J448" s="5">
        <v>24.467741935483872</v>
      </c>
      <c r="K448" s="5">
        <v>24.845161290322583</v>
      </c>
      <c r="L448" s="5">
        <v>29.396774193548385</v>
      </c>
      <c r="M448" s="5">
        <v>34.116129032258058</v>
      </c>
      <c r="N448" s="5">
        <v>37.119354838709675</v>
      </c>
      <c r="O448" s="5">
        <v>39.99677419354839</v>
      </c>
      <c r="P448" s="5">
        <v>42.493548387096773</v>
      </c>
      <c r="Q448" s="5">
        <v>44.2</v>
      </c>
      <c r="R448" s="5">
        <v>45.37419354838709</v>
      </c>
      <c r="S448" s="5">
        <v>46.225806451612904</v>
      </c>
      <c r="T448" s="5">
        <v>45.090322580645157</v>
      </c>
      <c r="U448" s="5">
        <v>43.683870967741939</v>
      </c>
      <c r="V448" s="5">
        <v>40.483870967741936</v>
      </c>
      <c r="W448" s="5">
        <v>36.329032258064515</v>
      </c>
      <c r="X448" s="5">
        <v>34.351612903225806</v>
      </c>
      <c r="Y448" s="5">
        <v>32.732258064516131</v>
      </c>
      <c r="Z448" s="5">
        <v>31.712903225806453</v>
      </c>
      <c r="AA448" s="5">
        <v>31.42258064516129</v>
      </c>
      <c r="AB448" s="5">
        <v>30.325806451612905</v>
      </c>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row>
    <row r="449" spans="1:148">
      <c r="A449" s="2" t="s">
        <v>163</v>
      </c>
      <c r="B449" s="2" t="s">
        <v>76</v>
      </c>
      <c r="C449" s="2" t="s">
        <v>364</v>
      </c>
      <c r="D449" s="2" t="str">
        <f t="shared" si="6"/>
        <v>Colorado - Alamosa-Apr</v>
      </c>
      <c r="E449" s="5">
        <v>32.466666666666669</v>
      </c>
      <c r="F449" s="5">
        <v>30.836666666666666</v>
      </c>
      <c r="G449" s="5">
        <v>29.146666666666665</v>
      </c>
      <c r="H449" s="5">
        <v>27.4</v>
      </c>
      <c r="I449" s="5">
        <v>25.903333333333332</v>
      </c>
      <c r="J449" s="5">
        <v>30.25</v>
      </c>
      <c r="K449" s="5">
        <v>34.576666666666668</v>
      </c>
      <c r="L449" s="5">
        <v>38.926666666666662</v>
      </c>
      <c r="M449" s="5">
        <v>43.113333333333337</v>
      </c>
      <c r="N449" s="5">
        <v>47.293333333333329</v>
      </c>
      <c r="O449" s="5">
        <v>51.47</v>
      </c>
      <c r="P449" s="5">
        <v>53.24666666666667</v>
      </c>
      <c r="Q449" s="5">
        <v>55.016666666666666</v>
      </c>
      <c r="R449" s="5">
        <v>56.786666666666662</v>
      </c>
      <c r="S449" s="5">
        <v>56.363333333333337</v>
      </c>
      <c r="T449" s="5">
        <v>55.946666666666673</v>
      </c>
      <c r="U449" s="5">
        <v>55.516666666666666</v>
      </c>
      <c r="V449" s="5">
        <v>51.713333333333338</v>
      </c>
      <c r="W449" s="5">
        <v>47.9</v>
      </c>
      <c r="X449" s="5">
        <v>44.1</v>
      </c>
      <c r="Y449" s="5">
        <v>41.53</v>
      </c>
      <c r="Z449" s="5">
        <v>39.006666666666668</v>
      </c>
      <c r="AA449" s="5">
        <v>36.453333333333333</v>
      </c>
      <c r="AB449" s="5">
        <v>34.79</v>
      </c>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row>
    <row r="450" spans="1:148">
      <c r="A450" s="2" t="s">
        <v>163</v>
      </c>
      <c r="B450" s="2" t="s">
        <v>77</v>
      </c>
      <c r="C450" s="2" t="s">
        <v>365</v>
      </c>
      <c r="D450" s="2" t="str">
        <f t="shared" si="6"/>
        <v>Colorado - Alamosa-May</v>
      </c>
      <c r="E450" s="5">
        <v>39.464516129032262</v>
      </c>
      <c r="F450" s="5">
        <v>38.667741935483875</v>
      </c>
      <c r="G450" s="5">
        <v>38.170967741935485</v>
      </c>
      <c r="H450" s="5">
        <v>37.229032258064514</v>
      </c>
      <c r="I450" s="5">
        <v>35.700000000000003</v>
      </c>
      <c r="J450" s="5">
        <v>38.506451612903227</v>
      </c>
      <c r="K450" s="5">
        <v>44.825806451612898</v>
      </c>
      <c r="L450" s="5">
        <v>50.325806451612898</v>
      </c>
      <c r="M450" s="5">
        <v>54.877419354838715</v>
      </c>
      <c r="N450" s="5">
        <v>58.445161290322581</v>
      </c>
      <c r="O450" s="5">
        <v>61.154838709677421</v>
      </c>
      <c r="P450" s="5">
        <v>63.774193548387096</v>
      </c>
      <c r="Q450" s="5">
        <v>64.719354838709677</v>
      </c>
      <c r="R450" s="5">
        <v>65.487096774193546</v>
      </c>
      <c r="S450" s="5">
        <v>64.680645161290315</v>
      </c>
      <c r="T450" s="5">
        <v>64.448387096774198</v>
      </c>
      <c r="U450" s="5">
        <v>62.319354838709678</v>
      </c>
      <c r="V450" s="5">
        <v>59.477419354838709</v>
      </c>
      <c r="W450" s="5">
        <v>54.683870967741939</v>
      </c>
      <c r="X450" s="5">
        <v>50.816129032258061</v>
      </c>
      <c r="Y450" s="5">
        <v>47.732258064516131</v>
      </c>
      <c r="Z450" s="5">
        <v>45.86774193548387</v>
      </c>
      <c r="AA450" s="5">
        <v>43.280645161290323</v>
      </c>
      <c r="AB450" s="5">
        <v>41.641935483870974</v>
      </c>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row>
    <row r="451" spans="1:148">
      <c r="A451" s="2" t="s">
        <v>163</v>
      </c>
      <c r="B451" s="2" t="s">
        <v>78</v>
      </c>
      <c r="C451" s="2" t="s">
        <v>366</v>
      </c>
      <c r="D451" s="2" t="str">
        <f t="shared" ref="D451:D514" si="7">CONCATENATE(A451,"-",B451)</f>
        <v>Colorado - Alamosa-Jun</v>
      </c>
      <c r="E451" s="5">
        <v>47.123333333333335</v>
      </c>
      <c r="F451" s="5">
        <v>46.06666666666667</v>
      </c>
      <c r="G451" s="5">
        <v>44.673333333333332</v>
      </c>
      <c r="H451" s="5">
        <v>43.823333333333338</v>
      </c>
      <c r="I451" s="5">
        <v>45.18666666666666</v>
      </c>
      <c r="J451" s="5">
        <v>47.016666666666666</v>
      </c>
      <c r="K451" s="5">
        <v>53.976666666666667</v>
      </c>
      <c r="L451" s="5">
        <v>59.8</v>
      </c>
      <c r="M451" s="5">
        <v>64.273333333333341</v>
      </c>
      <c r="N451" s="5">
        <v>68.02</v>
      </c>
      <c r="O451" s="5">
        <v>71.026666666666671</v>
      </c>
      <c r="P451" s="5">
        <v>73.223333333333329</v>
      </c>
      <c r="Q451" s="5">
        <v>74.216666666666669</v>
      </c>
      <c r="R451" s="5">
        <v>74.489999999999995</v>
      </c>
      <c r="S451" s="5">
        <v>73.006666666666661</v>
      </c>
      <c r="T451" s="5">
        <v>72.696666666666673</v>
      </c>
      <c r="U451" s="5">
        <v>70.37</v>
      </c>
      <c r="V451" s="5">
        <v>67.31</v>
      </c>
      <c r="W451" s="5">
        <v>61.79</v>
      </c>
      <c r="X451" s="5">
        <v>58.083333333333336</v>
      </c>
      <c r="Y451" s="5">
        <v>54.423333333333332</v>
      </c>
      <c r="Z451" s="5">
        <v>51.983333333333334</v>
      </c>
      <c r="AA451" s="5">
        <v>49.676666666666662</v>
      </c>
      <c r="AB451" s="5">
        <v>48.573333333333338</v>
      </c>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row>
    <row r="452" spans="1:148">
      <c r="A452" s="2" t="s">
        <v>163</v>
      </c>
      <c r="B452" s="2" t="s">
        <v>79</v>
      </c>
      <c r="C452" s="2" t="s">
        <v>367</v>
      </c>
      <c r="D452" s="2" t="str">
        <f t="shared" si="7"/>
        <v>Colorado - Alamosa-Jul</v>
      </c>
      <c r="E452" s="5">
        <v>55.9</v>
      </c>
      <c r="F452" s="5">
        <v>54.945161290322581</v>
      </c>
      <c r="G452" s="5">
        <v>51.651612903225811</v>
      </c>
      <c r="H452" s="5">
        <v>50.335483870967742</v>
      </c>
      <c r="I452" s="5">
        <v>50.387096774193552</v>
      </c>
      <c r="J452" s="5">
        <v>51.841935483870962</v>
      </c>
      <c r="K452" s="5">
        <v>56</v>
      </c>
      <c r="L452" s="5">
        <v>60.432258064516134</v>
      </c>
      <c r="M452" s="5">
        <v>65</v>
      </c>
      <c r="N452" s="5">
        <v>69.238709677419351</v>
      </c>
      <c r="O452" s="5">
        <v>72.951612903225808</v>
      </c>
      <c r="P452" s="5">
        <v>75.829032258064515</v>
      </c>
      <c r="Q452" s="5">
        <v>77.841935483870969</v>
      </c>
      <c r="R452" s="5">
        <v>78.08709677419354</v>
      </c>
      <c r="S452" s="5">
        <v>76.319354838709685</v>
      </c>
      <c r="T452" s="5">
        <v>74.664516129032251</v>
      </c>
      <c r="U452" s="5">
        <v>72.841935483870969</v>
      </c>
      <c r="V452" s="5">
        <v>69.825806451612905</v>
      </c>
      <c r="W452" s="5">
        <v>67.029032258064518</v>
      </c>
      <c r="X452" s="5">
        <v>62.435483870967744</v>
      </c>
      <c r="Y452" s="5">
        <v>60.648387096774194</v>
      </c>
      <c r="Z452" s="5">
        <v>59.229032258064514</v>
      </c>
      <c r="AA452" s="5">
        <v>57.238709677419358</v>
      </c>
      <c r="AB452" s="5">
        <v>55.522580645161291</v>
      </c>
    </row>
    <row r="453" spans="1:148">
      <c r="A453" s="2" t="s">
        <v>163</v>
      </c>
      <c r="B453" s="2" t="s">
        <v>80</v>
      </c>
      <c r="C453" s="2" t="s">
        <v>368</v>
      </c>
      <c r="D453" s="2" t="str">
        <f t="shared" si="7"/>
        <v>Colorado - Alamosa-Aug</v>
      </c>
      <c r="E453" s="5">
        <v>49.6</v>
      </c>
      <c r="F453" s="5">
        <v>47.948387096774198</v>
      </c>
      <c r="G453" s="5">
        <v>48.603225806451611</v>
      </c>
      <c r="H453" s="5">
        <v>47.390322580645162</v>
      </c>
      <c r="I453" s="5">
        <v>46.148387096774194</v>
      </c>
      <c r="J453" s="5">
        <v>50.325806451612898</v>
      </c>
      <c r="K453" s="5">
        <v>54.506451612903227</v>
      </c>
      <c r="L453" s="5">
        <v>58.725806451612904</v>
      </c>
      <c r="M453" s="5">
        <v>63.454838709677418</v>
      </c>
      <c r="N453" s="5">
        <v>68.099999999999994</v>
      </c>
      <c r="O453" s="5">
        <v>72.806451612903231</v>
      </c>
      <c r="P453" s="5">
        <v>74.08064516129032</v>
      </c>
      <c r="Q453" s="5">
        <v>75.309677419354841</v>
      </c>
      <c r="R453" s="5">
        <v>76.570967741935476</v>
      </c>
      <c r="S453" s="5">
        <v>75.638709677419357</v>
      </c>
      <c r="T453" s="5">
        <v>74.709677419354833</v>
      </c>
      <c r="U453" s="5">
        <v>73.774193548387103</v>
      </c>
      <c r="V453" s="5">
        <v>69.5741935483871</v>
      </c>
      <c r="W453" s="5">
        <v>65.293548387096777</v>
      </c>
      <c r="X453" s="5">
        <v>61.074193548387093</v>
      </c>
      <c r="Y453" s="5">
        <v>58.854838709677416</v>
      </c>
      <c r="Z453" s="5">
        <v>56.619354838709675</v>
      </c>
      <c r="AA453" s="5">
        <v>54.451612903225808</v>
      </c>
      <c r="AB453" s="5">
        <v>52.796774193548387</v>
      </c>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row>
    <row r="454" spans="1:148">
      <c r="A454" s="2" t="s">
        <v>163</v>
      </c>
      <c r="B454" s="2" t="s">
        <v>81</v>
      </c>
      <c r="C454" s="2" t="s">
        <v>369</v>
      </c>
      <c r="D454" s="2" t="str">
        <f t="shared" si="7"/>
        <v>Colorado - Alamosa-Sep</v>
      </c>
      <c r="E454" s="5">
        <v>44.606666666666669</v>
      </c>
      <c r="F454" s="5">
        <v>43.383333333333333</v>
      </c>
      <c r="G454" s="5">
        <v>42.336666666666666</v>
      </c>
      <c r="H454" s="5">
        <v>41.21</v>
      </c>
      <c r="I454" s="5">
        <v>40.156666666666666</v>
      </c>
      <c r="J454" s="5">
        <v>43.273333333333333</v>
      </c>
      <c r="K454" s="5">
        <v>46.43333333333333</v>
      </c>
      <c r="L454" s="5">
        <v>49.543333333333329</v>
      </c>
      <c r="M454" s="5">
        <v>53.75</v>
      </c>
      <c r="N454" s="5">
        <v>57.966666666666669</v>
      </c>
      <c r="O454" s="5">
        <v>62.17</v>
      </c>
      <c r="P454" s="5">
        <v>64.416666666666671</v>
      </c>
      <c r="Q454" s="5">
        <v>66.66</v>
      </c>
      <c r="R454" s="5">
        <v>68.88</v>
      </c>
      <c r="S454" s="5">
        <v>68.086666666666659</v>
      </c>
      <c r="T454" s="5">
        <v>67.233333333333334</v>
      </c>
      <c r="U454" s="5">
        <v>66.423333333333332</v>
      </c>
      <c r="V454" s="5">
        <v>62.213333333333338</v>
      </c>
      <c r="W454" s="5">
        <v>57.94</v>
      </c>
      <c r="X454" s="5">
        <v>53.726666666666667</v>
      </c>
      <c r="Y454" s="5">
        <v>51.486666666666665</v>
      </c>
      <c r="Z454" s="5">
        <v>49.263333333333335</v>
      </c>
      <c r="AA454" s="5">
        <v>47.076666666666668</v>
      </c>
      <c r="AB454" s="5">
        <v>45.833333333333336</v>
      </c>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row>
    <row r="455" spans="1:148">
      <c r="A455" s="2" t="s">
        <v>163</v>
      </c>
      <c r="B455" s="2" t="s">
        <v>82</v>
      </c>
      <c r="C455" s="2" t="s">
        <v>370</v>
      </c>
      <c r="D455" s="2" t="str">
        <f t="shared" si="7"/>
        <v>Colorado - Alamosa-Oct</v>
      </c>
      <c r="E455" s="5">
        <v>32.403225806451616</v>
      </c>
      <c r="F455" s="5">
        <v>30.916129032258063</v>
      </c>
      <c r="G455" s="5">
        <v>29.412903225806449</v>
      </c>
      <c r="H455" s="5">
        <v>28.270967741935483</v>
      </c>
      <c r="I455" s="5">
        <v>27.070967741935487</v>
      </c>
      <c r="J455" s="5">
        <v>25.109677419354838</v>
      </c>
      <c r="K455" s="5">
        <v>27.27741935483871</v>
      </c>
      <c r="L455" s="5">
        <v>38.070967741935483</v>
      </c>
      <c r="M455" s="5">
        <v>45.135483870967747</v>
      </c>
      <c r="N455" s="5">
        <v>50.306451612903224</v>
      </c>
      <c r="O455" s="5">
        <v>53.835483870967742</v>
      </c>
      <c r="P455" s="5">
        <v>56.99677419354839</v>
      </c>
      <c r="Q455" s="5">
        <v>59.025806451612901</v>
      </c>
      <c r="R455" s="5">
        <v>59.590322580645157</v>
      </c>
      <c r="S455" s="5">
        <v>59.358064516129026</v>
      </c>
      <c r="T455" s="5">
        <v>58.151612903225811</v>
      </c>
      <c r="U455" s="5">
        <v>53.00322580645161</v>
      </c>
      <c r="V455" s="5">
        <v>48.164516129032258</v>
      </c>
      <c r="W455" s="5">
        <v>43.483870967741936</v>
      </c>
      <c r="X455" s="5">
        <v>41.309677419354834</v>
      </c>
      <c r="Y455" s="5">
        <v>38.696774193548386</v>
      </c>
      <c r="Z455" s="5">
        <v>37.616129032258058</v>
      </c>
      <c r="AA455" s="5">
        <v>35.37419354838709</v>
      </c>
      <c r="AB455" s="5">
        <v>33.987096774193546</v>
      </c>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row>
    <row r="456" spans="1:148">
      <c r="A456" s="2" t="s">
        <v>163</v>
      </c>
      <c r="B456" s="2" t="s">
        <v>83</v>
      </c>
      <c r="C456" s="2" t="s">
        <v>371</v>
      </c>
      <c r="D456" s="2" t="str">
        <f t="shared" si="7"/>
        <v>Colorado - Alamosa-Nov</v>
      </c>
      <c r="E456" s="5">
        <v>20.433333333333334</v>
      </c>
      <c r="F456" s="5">
        <v>19.333333333333332</v>
      </c>
      <c r="G456" s="5">
        <v>18.003333333333334</v>
      </c>
      <c r="H456" s="5">
        <v>16.716666666666665</v>
      </c>
      <c r="I456" s="5">
        <v>15.393333333333334</v>
      </c>
      <c r="J456" s="5">
        <v>16.503333333333334</v>
      </c>
      <c r="K456" s="5">
        <v>17.583333333333332</v>
      </c>
      <c r="L456" s="5">
        <v>18.686666666666667</v>
      </c>
      <c r="M456" s="5">
        <v>24.923333333333336</v>
      </c>
      <c r="N456" s="5">
        <v>31.146666666666665</v>
      </c>
      <c r="O456" s="5">
        <v>37.366666666666667</v>
      </c>
      <c r="P456" s="5">
        <v>39.743333333333332</v>
      </c>
      <c r="Q456" s="5">
        <v>42.103333333333332</v>
      </c>
      <c r="R456" s="5">
        <v>44.466666666666669</v>
      </c>
      <c r="S456" s="5">
        <v>42.95</v>
      </c>
      <c r="T456" s="5">
        <v>41.43</v>
      </c>
      <c r="U456" s="5">
        <v>39.909999999999997</v>
      </c>
      <c r="V456" s="5">
        <v>36.046666666666667</v>
      </c>
      <c r="W456" s="5">
        <v>32.08</v>
      </c>
      <c r="X456" s="5">
        <v>28.203333333333333</v>
      </c>
      <c r="Y456" s="5">
        <v>26.046666666666667</v>
      </c>
      <c r="Z456" s="5">
        <v>23.886666666666667</v>
      </c>
      <c r="AA456" s="5">
        <v>21.746666666666666</v>
      </c>
      <c r="AB456" s="5">
        <v>20.66</v>
      </c>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row>
    <row r="457" spans="1:148">
      <c r="A457" s="2" t="s">
        <v>163</v>
      </c>
      <c r="B457" s="2" t="s">
        <v>84</v>
      </c>
      <c r="C457" s="2" t="s">
        <v>372</v>
      </c>
      <c r="D457" s="2" t="str">
        <f t="shared" si="7"/>
        <v>Colorado - Alamosa-Dec</v>
      </c>
      <c r="E457" s="5">
        <v>7.3645161290322587</v>
      </c>
      <c r="F457" s="5">
        <v>6.2774193548387096</v>
      </c>
      <c r="G457" s="5">
        <v>5.8290322580645162</v>
      </c>
      <c r="H457" s="5">
        <v>5.403225806451613</v>
      </c>
      <c r="I457" s="5">
        <v>4.9612903225806457</v>
      </c>
      <c r="J457" s="5">
        <v>4.9322580645161294</v>
      </c>
      <c r="K457" s="5">
        <v>4.919354838709677</v>
      </c>
      <c r="L457" s="5">
        <v>4.9129032258064518</v>
      </c>
      <c r="M457" s="5">
        <v>10.780645161290321</v>
      </c>
      <c r="N457" s="5">
        <v>16.658064516129031</v>
      </c>
      <c r="O457" s="5">
        <v>22.529032258064515</v>
      </c>
      <c r="P457" s="5">
        <v>25.203225806451613</v>
      </c>
      <c r="Q457" s="5">
        <v>27.858064516129033</v>
      </c>
      <c r="R457" s="5">
        <v>30.522580645161291</v>
      </c>
      <c r="S457" s="5">
        <v>28.658064516129031</v>
      </c>
      <c r="T457" s="5">
        <v>26.79032258064516</v>
      </c>
      <c r="U457" s="5">
        <v>24.925806451612903</v>
      </c>
      <c r="V457" s="5">
        <v>21.019354838709678</v>
      </c>
      <c r="W457" s="5">
        <v>17.14516129032258</v>
      </c>
      <c r="X457" s="5">
        <v>13.232258064516129</v>
      </c>
      <c r="Y457" s="5">
        <v>12.04516129032258</v>
      </c>
      <c r="Z457" s="5">
        <v>10.864516129032259</v>
      </c>
      <c r="AA457" s="5">
        <v>9.6870967741935488</v>
      </c>
      <c r="AB457" s="5">
        <v>8.564516129032258</v>
      </c>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row>
    <row r="458" spans="1:148">
      <c r="A458" s="2" t="s">
        <v>164</v>
      </c>
      <c r="B458" s="2" t="s">
        <v>73</v>
      </c>
      <c r="C458" s="2" t="s">
        <v>361</v>
      </c>
      <c r="D458" s="2" t="str">
        <f t="shared" si="7"/>
        <v>Colorado - Boulder-Jan</v>
      </c>
      <c r="E458" s="5">
        <v>23.996774193548386</v>
      </c>
      <c r="F458" s="5">
        <v>23.335483870967742</v>
      </c>
      <c r="G458" s="5">
        <v>23.2</v>
      </c>
      <c r="H458" s="5">
        <v>23.019354838709678</v>
      </c>
      <c r="I458" s="5">
        <v>22.86774193548387</v>
      </c>
      <c r="J458" s="5">
        <v>23.006451612903227</v>
      </c>
      <c r="K458" s="5">
        <v>23.167741935483871</v>
      </c>
      <c r="L458" s="5">
        <v>23.303225806451611</v>
      </c>
      <c r="M458" s="5">
        <v>28.035483870967742</v>
      </c>
      <c r="N458" s="5">
        <v>32.758064516129032</v>
      </c>
      <c r="O458" s="5">
        <v>37.474193548387099</v>
      </c>
      <c r="P458" s="5">
        <v>39.106451612903221</v>
      </c>
      <c r="Q458" s="5">
        <v>40.751612903225805</v>
      </c>
      <c r="R458" s="5">
        <v>42.393548387096779</v>
      </c>
      <c r="S458" s="5">
        <v>40.532258064516128</v>
      </c>
      <c r="T458" s="5">
        <v>38.716129032258067</v>
      </c>
      <c r="U458" s="5">
        <v>36.854838709677416</v>
      </c>
      <c r="V458" s="5">
        <v>34.619354838709675</v>
      </c>
      <c r="W458" s="5">
        <v>32.412903225806453</v>
      </c>
      <c r="X458" s="5">
        <v>30.203225806451613</v>
      </c>
      <c r="Y458" s="5">
        <v>28.648387096774194</v>
      </c>
      <c r="Z458" s="5">
        <v>27.07741935483871</v>
      </c>
      <c r="AA458" s="5">
        <v>25.512903225806451</v>
      </c>
      <c r="AB458" s="5">
        <v>24.896774193548385</v>
      </c>
    </row>
    <row r="459" spans="1:148">
      <c r="A459" s="2" t="s">
        <v>164</v>
      </c>
      <c r="B459" s="2" t="s">
        <v>74</v>
      </c>
      <c r="C459" s="2" t="s">
        <v>362</v>
      </c>
      <c r="D459" s="2" t="str">
        <f t="shared" si="7"/>
        <v>Colorado - Boulder-Feb</v>
      </c>
      <c r="E459" s="5">
        <v>27.967857142857145</v>
      </c>
      <c r="F459" s="5">
        <v>27.15</v>
      </c>
      <c r="G459" s="5">
        <v>26.489285714285717</v>
      </c>
      <c r="H459" s="5">
        <v>26.310714285714287</v>
      </c>
      <c r="I459" s="5">
        <v>25.896428571428572</v>
      </c>
      <c r="J459" s="5">
        <v>25.524999999999999</v>
      </c>
      <c r="K459" s="5">
        <v>25.028571428571428</v>
      </c>
      <c r="L459" s="5">
        <v>28.260714285714283</v>
      </c>
      <c r="M459" s="5">
        <v>32.375</v>
      </c>
      <c r="N459" s="5">
        <v>36.299999999999997</v>
      </c>
      <c r="O459" s="5">
        <v>39.196428571428569</v>
      </c>
      <c r="P459" s="5">
        <v>41.332142857142856</v>
      </c>
      <c r="Q459" s="5">
        <v>42.95</v>
      </c>
      <c r="R459" s="5">
        <v>42.896428571428565</v>
      </c>
      <c r="S459" s="5">
        <v>43.246428571428574</v>
      </c>
      <c r="T459" s="5">
        <v>41.43928571428571</v>
      </c>
      <c r="U459" s="5">
        <v>38.914285714285711</v>
      </c>
      <c r="V459" s="5">
        <v>35.603571428571428</v>
      </c>
      <c r="W459" s="5">
        <v>33.667857142857144</v>
      </c>
      <c r="X459" s="5">
        <v>32.38214285714286</v>
      </c>
      <c r="Y459" s="5">
        <v>31.528571428571428</v>
      </c>
      <c r="Z459" s="5">
        <v>30.467857142857145</v>
      </c>
      <c r="AA459" s="5">
        <v>29.446428571428573</v>
      </c>
      <c r="AB459" s="5">
        <v>28.00714285714286</v>
      </c>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row>
    <row r="460" spans="1:148">
      <c r="A460" s="2" t="s">
        <v>164</v>
      </c>
      <c r="B460" s="2" t="s">
        <v>75</v>
      </c>
      <c r="C460" s="2" t="s">
        <v>363</v>
      </c>
      <c r="D460" s="2" t="str">
        <f t="shared" si="7"/>
        <v>Colorado - Boulder-Mar</v>
      </c>
      <c r="E460" s="5">
        <v>30.63225806451613</v>
      </c>
      <c r="F460" s="5">
        <v>29.903225806451612</v>
      </c>
      <c r="G460" s="5">
        <v>29.719354838709677</v>
      </c>
      <c r="H460" s="5">
        <v>29.529032258064515</v>
      </c>
      <c r="I460" s="5">
        <v>29.338709677419356</v>
      </c>
      <c r="J460" s="5">
        <v>31.512903225806451</v>
      </c>
      <c r="K460" s="5">
        <v>33.677419354838712</v>
      </c>
      <c r="L460" s="5">
        <v>35.86774193548387</v>
      </c>
      <c r="M460" s="5">
        <v>39.590322580645157</v>
      </c>
      <c r="N460" s="5">
        <v>43.29354838709677</v>
      </c>
      <c r="O460" s="5">
        <v>47.012903225806454</v>
      </c>
      <c r="P460" s="5">
        <v>48.21290322580645</v>
      </c>
      <c r="Q460" s="5">
        <v>49.425806451612907</v>
      </c>
      <c r="R460" s="5">
        <v>50.62580645161291</v>
      </c>
      <c r="S460" s="5">
        <v>49.109677419354838</v>
      </c>
      <c r="T460" s="5">
        <v>47.596774193548384</v>
      </c>
      <c r="U460" s="5">
        <v>46.08064516129032</v>
      </c>
      <c r="V460" s="5">
        <v>42.748387096774195</v>
      </c>
      <c r="W460" s="5">
        <v>39.364516129032253</v>
      </c>
      <c r="X460" s="5">
        <v>36.025806451612901</v>
      </c>
      <c r="Y460" s="5">
        <v>34.748387096774195</v>
      </c>
      <c r="Z460" s="5">
        <v>33.519354838709674</v>
      </c>
      <c r="AA460" s="5">
        <v>32.283870967741933</v>
      </c>
      <c r="AB460" s="5">
        <v>31.596774193548388</v>
      </c>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row>
    <row r="461" spans="1:148">
      <c r="A461" s="2" t="s">
        <v>164</v>
      </c>
      <c r="B461" s="2" t="s">
        <v>76</v>
      </c>
      <c r="C461" s="2" t="s">
        <v>364</v>
      </c>
      <c r="D461" s="2" t="str">
        <f t="shared" si="7"/>
        <v>Colorado - Boulder-Apr</v>
      </c>
      <c r="E461" s="5">
        <v>41.023333333333333</v>
      </c>
      <c r="F461" s="5">
        <v>40.29</v>
      </c>
      <c r="G461" s="5">
        <v>38.950000000000003</v>
      </c>
      <c r="H461" s="5">
        <v>38.343333333333334</v>
      </c>
      <c r="I461" s="5">
        <v>37.806666666666665</v>
      </c>
      <c r="J461" s="5">
        <v>38.086666666666666</v>
      </c>
      <c r="K461" s="5">
        <v>42.34</v>
      </c>
      <c r="L461" s="5">
        <v>47.24</v>
      </c>
      <c r="M461" s="5">
        <v>50.79</v>
      </c>
      <c r="N461" s="5">
        <v>53.593333333333334</v>
      </c>
      <c r="O461" s="5">
        <v>55.623333333333335</v>
      </c>
      <c r="P461" s="5">
        <v>57.18666666666666</v>
      </c>
      <c r="Q461" s="5">
        <v>58.363333333333337</v>
      </c>
      <c r="R461" s="5">
        <v>59.25</v>
      </c>
      <c r="S461" s="5">
        <v>59.03</v>
      </c>
      <c r="T461" s="5">
        <v>58.343333333333334</v>
      </c>
      <c r="U461" s="5">
        <v>57.06666666666667</v>
      </c>
      <c r="V461" s="5">
        <v>54.786666666666662</v>
      </c>
      <c r="W461" s="5">
        <v>51.6</v>
      </c>
      <c r="X461" s="5">
        <v>49.076666666666668</v>
      </c>
      <c r="Y461" s="5">
        <v>46.45</v>
      </c>
      <c r="Z461" s="5">
        <v>45.42</v>
      </c>
      <c r="AA461" s="5">
        <v>43.693333333333335</v>
      </c>
      <c r="AB461" s="5">
        <v>41.203333333333333</v>
      </c>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row>
    <row r="462" spans="1:148">
      <c r="A462" s="2" t="s">
        <v>164</v>
      </c>
      <c r="B462" s="2" t="s">
        <v>77</v>
      </c>
      <c r="C462" s="2" t="s">
        <v>365</v>
      </c>
      <c r="D462" s="2" t="str">
        <f t="shared" si="7"/>
        <v>Colorado - Boulder-May</v>
      </c>
      <c r="E462" s="5">
        <v>48.225806451612904</v>
      </c>
      <c r="F462" s="5">
        <v>46.806451612903224</v>
      </c>
      <c r="G462" s="5">
        <v>45.70645161290323</v>
      </c>
      <c r="H462" s="5">
        <v>44.351612903225806</v>
      </c>
      <c r="I462" s="5">
        <v>43.361290322580643</v>
      </c>
      <c r="J462" s="5">
        <v>45.877419354838715</v>
      </c>
      <c r="K462" s="5">
        <v>50.6</v>
      </c>
      <c r="L462" s="5">
        <v>54.490322580645163</v>
      </c>
      <c r="M462" s="5">
        <v>57.835483870967742</v>
      </c>
      <c r="N462" s="5">
        <v>61.541935483870965</v>
      </c>
      <c r="O462" s="5">
        <v>64.106451612903228</v>
      </c>
      <c r="P462" s="5">
        <v>65.806451612903231</v>
      </c>
      <c r="Q462" s="5">
        <v>67.025806451612908</v>
      </c>
      <c r="R462" s="5">
        <v>67.161290322580641</v>
      </c>
      <c r="S462" s="5">
        <v>67.258064516129039</v>
      </c>
      <c r="T462" s="5">
        <v>66.780645161290323</v>
      </c>
      <c r="U462" s="5">
        <v>65.512903225806454</v>
      </c>
      <c r="V462" s="5">
        <v>64.296774193548387</v>
      </c>
      <c r="W462" s="5">
        <v>60.635483870967747</v>
      </c>
      <c r="X462" s="5">
        <v>57.451612903225808</v>
      </c>
      <c r="Y462" s="5">
        <v>55.309677419354834</v>
      </c>
      <c r="Z462" s="5">
        <v>53.238709677419358</v>
      </c>
      <c r="AA462" s="5">
        <v>51.506451612903227</v>
      </c>
      <c r="AB462" s="5">
        <v>49.754838709677422</v>
      </c>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row>
    <row r="463" spans="1:148">
      <c r="A463" s="2" t="s">
        <v>164</v>
      </c>
      <c r="B463" s="2" t="s">
        <v>78</v>
      </c>
      <c r="C463" s="2" t="s">
        <v>366</v>
      </c>
      <c r="D463" s="2" t="str">
        <f t="shared" si="7"/>
        <v>Colorado - Boulder-Jun</v>
      </c>
      <c r="E463" s="5">
        <v>56.046666666666667</v>
      </c>
      <c r="F463" s="5">
        <v>54.81</v>
      </c>
      <c r="G463" s="5">
        <v>53.58</v>
      </c>
      <c r="H463" s="5">
        <v>52.756666666666668</v>
      </c>
      <c r="I463" s="5">
        <v>51.866666666666667</v>
      </c>
      <c r="J463" s="5">
        <v>55.54</v>
      </c>
      <c r="K463" s="5">
        <v>59.366666666666667</v>
      </c>
      <c r="L463" s="5">
        <v>63.086666666666666</v>
      </c>
      <c r="M463" s="5">
        <v>67.099999999999994</v>
      </c>
      <c r="N463" s="5">
        <v>70.486666666666665</v>
      </c>
      <c r="O463" s="5">
        <v>73.043333333333337</v>
      </c>
      <c r="P463" s="5">
        <v>75.743333333333339</v>
      </c>
      <c r="Q463" s="5">
        <v>76.643333333333345</v>
      </c>
      <c r="R463" s="5">
        <v>76.45</v>
      </c>
      <c r="S463" s="5">
        <v>75.75333333333333</v>
      </c>
      <c r="T463" s="5">
        <v>75.55</v>
      </c>
      <c r="U463" s="5">
        <v>74.42</v>
      </c>
      <c r="V463" s="5">
        <v>72.526666666666671</v>
      </c>
      <c r="W463" s="5">
        <v>69.209999999999994</v>
      </c>
      <c r="X463" s="5">
        <v>65.12</v>
      </c>
      <c r="Y463" s="5">
        <v>62.856666666666669</v>
      </c>
      <c r="Z463" s="5">
        <v>60.843333333333334</v>
      </c>
      <c r="AA463" s="5">
        <v>59.38</v>
      </c>
      <c r="AB463" s="5">
        <v>57.776666666666664</v>
      </c>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row>
    <row r="464" spans="1:148">
      <c r="A464" s="2" t="s">
        <v>164</v>
      </c>
      <c r="B464" s="2" t="s">
        <v>79</v>
      </c>
      <c r="C464" s="2" t="s">
        <v>367</v>
      </c>
      <c r="D464" s="2" t="str">
        <f t="shared" si="7"/>
        <v>Colorado - Boulder-Jul</v>
      </c>
      <c r="E464" s="5">
        <v>67.845161290322579</v>
      </c>
      <c r="F464" s="5">
        <v>67.067741935483866</v>
      </c>
      <c r="G464" s="5">
        <v>64.096774193548384</v>
      </c>
      <c r="H464" s="5">
        <v>62.864516129032253</v>
      </c>
      <c r="I464" s="5">
        <v>62.058064516129029</v>
      </c>
      <c r="J464" s="5">
        <v>64.177419354838705</v>
      </c>
      <c r="K464" s="5">
        <v>68.08064516129032</v>
      </c>
      <c r="L464" s="5">
        <v>71.512903225806454</v>
      </c>
      <c r="M464" s="5">
        <v>74.648387096774186</v>
      </c>
      <c r="N464" s="5">
        <v>77.848387096774204</v>
      </c>
      <c r="O464" s="5">
        <v>80.390322580645162</v>
      </c>
      <c r="P464" s="5">
        <v>83.00322580645161</v>
      </c>
      <c r="Q464" s="5">
        <v>84.703225806451613</v>
      </c>
      <c r="R464" s="5">
        <v>85.035483870967738</v>
      </c>
      <c r="S464" s="5">
        <v>83.709677419354833</v>
      </c>
      <c r="T464" s="5">
        <v>82.477419354838716</v>
      </c>
      <c r="U464" s="5">
        <v>80.900000000000006</v>
      </c>
      <c r="V464" s="5">
        <v>79.258064516129039</v>
      </c>
      <c r="W464" s="5">
        <v>76.022580645161284</v>
      </c>
      <c r="X464" s="5">
        <v>73.929032258064524</v>
      </c>
      <c r="Y464" s="5">
        <v>72.303225806451621</v>
      </c>
      <c r="Z464" s="5">
        <v>71.270967741935493</v>
      </c>
      <c r="AA464" s="5">
        <v>68.903225806451616</v>
      </c>
      <c r="AB464" s="5">
        <v>66.9258064516129</v>
      </c>
    </row>
    <row r="465" spans="1:148">
      <c r="A465" s="2" t="s">
        <v>164</v>
      </c>
      <c r="B465" s="2" t="s">
        <v>80</v>
      </c>
      <c r="C465" s="2" t="s">
        <v>368</v>
      </c>
      <c r="D465" s="2" t="str">
        <f t="shared" si="7"/>
        <v>Colorado - Boulder-Aug</v>
      </c>
      <c r="E465" s="5">
        <v>59.087096774193547</v>
      </c>
      <c r="F465" s="5">
        <v>58.28709677419355</v>
      </c>
      <c r="G465" s="5">
        <v>59.306451612903224</v>
      </c>
      <c r="H465" s="5">
        <v>58.612903225806448</v>
      </c>
      <c r="I465" s="5">
        <v>57.835483870967742</v>
      </c>
      <c r="J465" s="5">
        <v>58.958064516129035</v>
      </c>
      <c r="K465" s="5">
        <v>63.748387096774195</v>
      </c>
      <c r="L465" s="5">
        <v>68.609677419354838</v>
      </c>
      <c r="M465" s="5">
        <v>73.0741935483871</v>
      </c>
      <c r="N465" s="5">
        <v>77.180645161290315</v>
      </c>
      <c r="O465" s="5">
        <v>80.116129032258058</v>
      </c>
      <c r="P465" s="5">
        <v>82.145161290322577</v>
      </c>
      <c r="Q465" s="5">
        <v>83.519354838709674</v>
      </c>
      <c r="R465" s="5">
        <v>82.874193548387098</v>
      </c>
      <c r="S465" s="5">
        <v>81.512903225806454</v>
      </c>
      <c r="T465" s="5">
        <v>80.122580645161293</v>
      </c>
      <c r="U465" s="5">
        <v>78.651612903225796</v>
      </c>
      <c r="V465" s="5">
        <v>75.874193548387098</v>
      </c>
      <c r="W465" s="5">
        <v>71.512903225806454</v>
      </c>
      <c r="X465" s="5">
        <v>68.4258064516129</v>
      </c>
      <c r="Y465" s="5">
        <v>66.7</v>
      </c>
      <c r="Z465" s="5">
        <v>65.338709677419359</v>
      </c>
      <c r="AA465" s="5">
        <v>64.061290322580646</v>
      </c>
      <c r="AB465" s="5">
        <v>62.767741935483869</v>
      </c>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row>
    <row r="466" spans="1:148">
      <c r="A466" s="2" t="s">
        <v>164</v>
      </c>
      <c r="B466" s="2" t="s">
        <v>81</v>
      </c>
      <c r="C466" s="2" t="s">
        <v>369</v>
      </c>
      <c r="D466" s="2" t="str">
        <f t="shared" si="7"/>
        <v>Colorado - Boulder-Sep</v>
      </c>
      <c r="E466" s="5">
        <v>54.493333333333332</v>
      </c>
      <c r="F466" s="5">
        <v>52.703333333333333</v>
      </c>
      <c r="G466" s="5">
        <v>51.356666666666669</v>
      </c>
      <c r="H466" s="5">
        <v>50.053333333333327</v>
      </c>
      <c r="I466" s="5">
        <v>49.663333333333334</v>
      </c>
      <c r="J466" s="5">
        <v>48.526666666666664</v>
      </c>
      <c r="K466" s="5">
        <v>53.023333333333333</v>
      </c>
      <c r="L466" s="5">
        <v>58.656666666666666</v>
      </c>
      <c r="M466" s="5">
        <v>63.286666666666662</v>
      </c>
      <c r="N466" s="5">
        <v>67.773333333333341</v>
      </c>
      <c r="O466" s="5">
        <v>70.846666666666664</v>
      </c>
      <c r="P466" s="5">
        <v>73.236666666666665</v>
      </c>
      <c r="Q466" s="5">
        <v>75.14</v>
      </c>
      <c r="R466" s="5">
        <v>76.023333333333326</v>
      </c>
      <c r="S466" s="5">
        <v>76.086666666666659</v>
      </c>
      <c r="T466" s="5">
        <v>75.333333333333329</v>
      </c>
      <c r="U466" s="5">
        <v>73.716666666666669</v>
      </c>
      <c r="V466" s="5">
        <v>69.846666666666664</v>
      </c>
      <c r="W466" s="5">
        <v>65.196666666666673</v>
      </c>
      <c r="X466" s="5">
        <v>62.38</v>
      </c>
      <c r="Y466" s="5">
        <v>59.506666666666668</v>
      </c>
      <c r="Z466" s="5">
        <v>58.126666666666665</v>
      </c>
      <c r="AA466" s="5">
        <v>56.25</v>
      </c>
      <c r="AB466" s="5">
        <v>55.306666666666665</v>
      </c>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row>
    <row r="467" spans="1:148">
      <c r="A467" s="2" t="s">
        <v>164</v>
      </c>
      <c r="B467" s="2" t="s">
        <v>82</v>
      </c>
      <c r="C467" s="2" t="s">
        <v>370</v>
      </c>
      <c r="D467" s="2" t="str">
        <f t="shared" si="7"/>
        <v>Colorado - Boulder-Oct</v>
      </c>
      <c r="E467" s="5">
        <v>42.961290322580645</v>
      </c>
      <c r="F467" s="5">
        <v>42.403225806451616</v>
      </c>
      <c r="G467" s="5">
        <v>41.332258064516125</v>
      </c>
      <c r="H467" s="5">
        <v>41.241935483870968</v>
      </c>
      <c r="I467" s="5">
        <v>40.690322580645166</v>
      </c>
      <c r="J467" s="5">
        <v>40.880645161290325</v>
      </c>
      <c r="K467" s="5">
        <v>42.858064516129026</v>
      </c>
      <c r="L467" s="5">
        <v>48.232258064516131</v>
      </c>
      <c r="M467" s="5">
        <v>53.441935483870971</v>
      </c>
      <c r="N467" s="5">
        <v>57.980645161290326</v>
      </c>
      <c r="O467" s="5">
        <v>61.190322580645166</v>
      </c>
      <c r="P467" s="5">
        <v>63.354838709677416</v>
      </c>
      <c r="Q467" s="5">
        <v>64.303225806451621</v>
      </c>
      <c r="R467" s="5">
        <v>64.819354838709685</v>
      </c>
      <c r="S467" s="5">
        <v>64.948387096774198</v>
      </c>
      <c r="T467" s="5">
        <v>64.099999999999994</v>
      </c>
      <c r="U467" s="5">
        <v>60.970967741935482</v>
      </c>
      <c r="V467" s="5">
        <v>55.5</v>
      </c>
      <c r="W467" s="5">
        <v>52.283870967741933</v>
      </c>
      <c r="X467" s="5">
        <v>49.987096774193546</v>
      </c>
      <c r="Y467" s="5">
        <v>47.590322580645157</v>
      </c>
      <c r="Z467" s="5">
        <v>45.829032258064515</v>
      </c>
      <c r="AA467" s="5">
        <v>44.429032258064517</v>
      </c>
      <c r="AB467" s="5">
        <v>43.3</v>
      </c>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row>
    <row r="468" spans="1:148">
      <c r="A468" s="2" t="s">
        <v>164</v>
      </c>
      <c r="B468" s="2" t="s">
        <v>83</v>
      </c>
      <c r="C468" s="2" t="s">
        <v>371</v>
      </c>
      <c r="D468" s="2" t="str">
        <f t="shared" si="7"/>
        <v>Colorado - Boulder-Nov</v>
      </c>
      <c r="E468" s="5">
        <v>32.286666666666669</v>
      </c>
      <c r="F468" s="5">
        <v>31.793333333333333</v>
      </c>
      <c r="G468" s="5">
        <v>31.283333333333335</v>
      </c>
      <c r="H468" s="5">
        <v>30.79</v>
      </c>
      <c r="I468" s="5">
        <v>30.3</v>
      </c>
      <c r="J468" s="5">
        <v>31.62</v>
      </c>
      <c r="K468" s="5">
        <v>32.983333333333334</v>
      </c>
      <c r="L468" s="5">
        <v>34.340000000000003</v>
      </c>
      <c r="M468" s="5">
        <v>38.28</v>
      </c>
      <c r="N468" s="5">
        <v>42.22</v>
      </c>
      <c r="O468" s="5">
        <v>46.153333333333329</v>
      </c>
      <c r="P468" s="5">
        <v>47.69</v>
      </c>
      <c r="Q468" s="5">
        <v>49.263333333333335</v>
      </c>
      <c r="R468" s="5">
        <v>50.793333333333329</v>
      </c>
      <c r="S468" s="5">
        <v>48.296666666666667</v>
      </c>
      <c r="T468" s="5">
        <v>45.81333333333334</v>
      </c>
      <c r="U468" s="5">
        <v>43.303333333333327</v>
      </c>
      <c r="V468" s="5">
        <v>41.07</v>
      </c>
      <c r="W468" s="5">
        <v>38.729999999999997</v>
      </c>
      <c r="X468" s="5">
        <v>36.43666666666666</v>
      </c>
      <c r="Y468" s="5">
        <v>35.11</v>
      </c>
      <c r="Z468" s="5">
        <v>33.799999999999997</v>
      </c>
      <c r="AA468" s="5">
        <v>32.483333333333334</v>
      </c>
      <c r="AB468" s="5">
        <v>31.956666666666667</v>
      </c>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row>
    <row r="469" spans="1:148">
      <c r="A469" s="2" t="s">
        <v>164</v>
      </c>
      <c r="B469" s="2" t="s">
        <v>84</v>
      </c>
      <c r="C469" s="2" t="s">
        <v>372</v>
      </c>
      <c r="D469" s="2" t="str">
        <f t="shared" si="7"/>
        <v>Colorado - Boulder-Dec</v>
      </c>
      <c r="E469" s="5">
        <v>24.622580645161289</v>
      </c>
      <c r="F469" s="5">
        <v>24.5</v>
      </c>
      <c r="G469" s="5">
        <v>24.216129032258067</v>
      </c>
      <c r="H469" s="5">
        <v>23.770967741935483</v>
      </c>
      <c r="I469" s="5">
        <v>22.629032258064516</v>
      </c>
      <c r="J469" s="5">
        <v>21.880645161290321</v>
      </c>
      <c r="K469" s="5">
        <v>22.296774193548387</v>
      </c>
      <c r="L469" s="5">
        <v>23.583870967741937</v>
      </c>
      <c r="M469" s="5">
        <v>28.951612903225808</v>
      </c>
      <c r="N469" s="5">
        <v>32.79032258064516</v>
      </c>
      <c r="O469" s="5">
        <v>35.519354838709674</v>
      </c>
      <c r="P469" s="5">
        <v>38.567741935483866</v>
      </c>
      <c r="Q469" s="5">
        <v>39.232258064516131</v>
      </c>
      <c r="R469" s="5">
        <v>38.91612903225807</v>
      </c>
      <c r="S469" s="5">
        <v>38.322580645161288</v>
      </c>
      <c r="T469" s="5">
        <v>35.812903225806451</v>
      </c>
      <c r="U469" s="5">
        <v>32.412903225806453</v>
      </c>
      <c r="V469" s="5">
        <v>29.612903225806452</v>
      </c>
      <c r="W469" s="5">
        <v>28.970967741935485</v>
      </c>
      <c r="X469" s="5">
        <v>27.925806451612903</v>
      </c>
      <c r="Y469" s="5">
        <v>26.735483870967741</v>
      </c>
      <c r="Z469" s="5">
        <v>26.316129032258065</v>
      </c>
      <c r="AA469" s="5">
        <v>25.596774193548388</v>
      </c>
      <c r="AB469" s="5">
        <v>25.27741935483871</v>
      </c>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row>
    <row r="470" spans="1:148">
      <c r="A470" s="2" t="s">
        <v>165</v>
      </c>
      <c r="B470" s="2" t="s">
        <v>73</v>
      </c>
      <c r="C470" s="2" t="s">
        <v>361</v>
      </c>
      <c r="D470" s="2" t="str">
        <f t="shared" si="7"/>
        <v>Colorado - Colorado Springs-Jan</v>
      </c>
      <c r="E470" s="5">
        <v>22.193548387096776</v>
      </c>
      <c r="F470" s="5">
        <v>21.625806451612902</v>
      </c>
      <c r="G470" s="5">
        <v>21.387096774193548</v>
      </c>
      <c r="H470" s="5">
        <v>21.125806451612902</v>
      </c>
      <c r="I470" s="5">
        <v>20.870967741935484</v>
      </c>
      <c r="J470" s="5">
        <v>21.203225806451613</v>
      </c>
      <c r="K470" s="5">
        <v>21.509677419354837</v>
      </c>
      <c r="L470" s="5">
        <v>21.832258064516129</v>
      </c>
      <c r="M470" s="5">
        <v>25.390322580645162</v>
      </c>
      <c r="N470" s="5">
        <v>28.93548387096774</v>
      </c>
      <c r="O470" s="5">
        <v>32.487096774193546</v>
      </c>
      <c r="P470" s="5">
        <v>33.677419354838712</v>
      </c>
      <c r="Q470" s="5">
        <v>34.851612903225806</v>
      </c>
      <c r="R470" s="5">
        <v>36.035483870967738</v>
      </c>
      <c r="S470" s="5">
        <v>34.548387096774192</v>
      </c>
      <c r="T470" s="5">
        <v>33.109677419354838</v>
      </c>
      <c r="U470" s="5">
        <v>31.638709677419353</v>
      </c>
      <c r="V470" s="5">
        <v>29.822580645161292</v>
      </c>
      <c r="W470" s="5">
        <v>27.993548387096773</v>
      </c>
      <c r="X470" s="5">
        <v>26.180645161290322</v>
      </c>
      <c r="Y470" s="5">
        <v>25.658064516129031</v>
      </c>
      <c r="Z470" s="5">
        <v>25.090322580645161</v>
      </c>
      <c r="AA470" s="5">
        <v>24.535483870967742</v>
      </c>
      <c r="AB470" s="5">
        <v>23.958064516129035</v>
      </c>
    </row>
    <row r="471" spans="1:148">
      <c r="A471" s="2" t="s">
        <v>165</v>
      </c>
      <c r="B471" s="2" t="s">
        <v>74</v>
      </c>
      <c r="C471" s="2" t="s">
        <v>362</v>
      </c>
      <c r="D471" s="2" t="str">
        <f t="shared" si="7"/>
        <v>Colorado - Colorado Springs-Feb</v>
      </c>
      <c r="E471" s="5">
        <v>25.792857142857144</v>
      </c>
      <c r="F471" s="5">
        <v>26.310714285714287</v>
      </c>
      <c r="G471" s="5">
        <v>26.524999999999999</v>
      </c>
      <c r="H471" s="5">
        <v>26.61785714285714</v>
      </c>
      <c r="I471" s="5">
        <v>26.75714285714286</v>
      </c>
      <c r="J471" s="5">
        <v>26.082142857142856</v>
      </c>
      <c r="K471" s="5">
        <v>25.728571428571428</v>
      </c>
      <c r="L471" s="5">
        <v>28.264285714285712</v>
      </c>
      <c r="M471" s="5">
        <v>33.432142857142857</v>
      </c>
      <c r="N471" s="5">
        <v>36.782142857142858</v>
      </c>
      <c r="O471" s="5">
        <v>38.86071428571428</v>
      </c>
      <c r="P471" s="5">
        <v>39.957142857142856</v>
      </c>
      <c r="Q471" s="5">
        <v>40.924999999999997</v>
      </c>
      <c r="R471" s="5">
        <v>40.996428571428574</v>
      </c>
      <c r="S471" s="5">
        <v>40.910714285714285</v>
      </c>
      <c r="T471" s="5">
        <v>40.13214285714286</v>
      </c>
      <c r="U471" s="5">
        <v>37.853571428571435</v>
      </c>
      <c r="V471" s="5">
        <v>33.364285714285714</v>
      </c>
      <c r="W471" s="5">
        <v>30.857142857142858</v>
      </c>
      <c r="X471" s="5">
        <v>29.789285714285715</v>
      </c>
      <c r="Y471" s="5">
        <v>27.975000000000001</v>
      </c>
      <c r="Z471" s="5">
        <v>27.439285714285713</v>
      </c>
      <c r="AA471" s="5">
        <v>26.38214285714286</v>
      </c>
      <c r="AB471" s="5">
        <v>25.346428571428572</v>
      </c>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row>
    <row r="472" spans="1:148">
      <c r="A472" s="2" t="s">
        <v>165</v>
      </c>
      <c r="B472" s="2" t="s">
        <v>75</v>
      </c>
      <c r="C472" s="2" t="s">
        <v>363</v>
      </c>
      <c r="D472" s="2" t="str">
        <f t="shared" si="7"/>
        <v>Colorado - Colorado Springs-Mar</v>
      </c>
      <c r="E472" s="5">
        <v>29.387096774193548</v>
      </c>
      <c r="F472" s="5">
        <v>28.125806451612902</v>
      </c>
      <c r="G472" s="5">
        <v>27.561290322580643</v>
      </c>
      <c r="H472" s="5">
        <v>27.067741935483873</v>
      </c>
      <c r="I472" s="5">
        <v>27.116129032258065</v>
      </c>
      <c r="J472" s="5">
        <v>26.796774193548387</v>
      </c>
      <c r="K472" s="5">
        <v>27.754838709677419</v>
      </c>
      <c r="L472" s="5">
        <v>31.658064516129031</v>
      </c>
      <c r="M472" s="5">
        <v>35.383870967741942</v>
      </c>
      <c r="N472" s="5">
        <v>38.799999999999997</v>
      </c>
      <c r="O472" s="5">
        <v>40.819354838709678</v>
      </c>
      <c r="P472" s="5">
        <v>42.054838709677419</v>
      </c>
      <c r="Q472" s="5">
        <v>43.122580645161285</v>
      </c>
      <c r="R472" s="5">
        <v>43.816129032258061</v>
      </c>
      <c r="S472" s="5">
        <v>44.303225806451614</v>
      </c>
      <c r="T472" s="5">
        <v>44.051612903225802</v>
      </c>
      <c r="U472" s="5">
        <v>42.932258064516134</v>
      </c>
      <c r="V472" s="5">
        <v>39.461290322580645</v>
      </c>
      <c r="W472" s="5">
        <v>36.493548387096773</v>
      </c>
      <c r="X472" s="5">
        <v>34.809677419354834</v>
      </c>
      <c r="Y472" s="5">
        <v>33.477419354838709</v>
      </c>
      <c r="Z472" s="5">
        <v>32.374193548387098</v>
      </c>
      <c r="AA472" s="5">
        <v>31.258064516129032</v>
      </c>
      <c r="AB472" s="5">
        <v>30.983870967741936</v>
      </c>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row>
    <row r="473" spans="1:148">
      <c r="A473" s="2" t="s">
        <v>165</v>
      </c>
      <c r="B473" s="2" t="s">
        <v>76</v>
      </c>
      <c r="C473" s="2" t="s">
        <v>364</v>
      </c>
      <c r="D473" s="2" t="str">
        <f t="shared" si="7"/>
        <v>Colorado - Colorado Springs-Apr</v>
      </c>
      <c r="E473" s="5">
        <v>36.086666666666666</v>
      </c>
      <c r="F473" s="5">
        <v>34.793333333333329</v>
      </c>
      <c r="G473" s="5">
        <v>34.106666666666669</v>
      </c>
      <c r="H473" s="5">
        <v>33.406666666666666</v>
      </c>
      <c r="I473" s="5">
        <v>32.68</v>
      </c>
      <c r="J473" s="5">
        <v>36.006666666666668</v>
      </c>
      <c r="K473" s="5">
        <v>39.35</v>
      </c>
      <c r="L473" s="5">
        <v>42.723333333333336</v>
      </c>
      <c r="M473" s="5">
        <v>45.586666666666666</v>
      </c>
      <c r="N473" s="5">
        <v>48.44</v>
      </c>
      <c r="O473" s="5">
        <v>51.303333333333327</v>
      </c>
      <c r="P473" s="5">
        <v>52.81</v>
      </c>
      <c r="Q473" s="5">
        <v>54.336666666666666</v>
      </c>
      <c r="R473" s="5">
        <v>55.866666666666667</v>
      </c>
      <c r="S473" s="5">
        <v>54.97</v>
      </c>
      <c r="T473" s="5">
        <v>54.116666666666667</v>
      </c>
      <c r="U473" s="5">
        <v>53.22</v>
      </c>
      <c r="V473" s="5">
        <v>49.893333333333331</v>
      </c>
      <c r="W473" s="5">
        <v>46.52</v>
      </c>
      <c r="X473" s="5">
        <v>43.203333333333333</v>
      </c>
      <c r="Y473" s="5">
        <v>41.653333333333329</v>
      </c>
      <c r="Z473" s="5">
        <v>40.14</v>
      </c>
      <c r="AA473" s="5">
        <v>38.633333333333333</v>
      </c>
      <c r="AB473" s="5">
        <v>37.369999999999997</v>
      </c>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row>
    <row r="474" spans="1:148">
      <c r="A474" s="2" t="s">
        <v>165</v>
      </c>
      <c r="B474" s="2" t="s">
        <v>77</v>
      </c>
      <c r="C474" s="2" t="s">
        <v>365</v>
      </c>
      <c r="D474" s="2" t="str">
        <f t="shared" si="7"/>
        <v>Colorado - Colorado Springs-May</v>
      </c>
      <c r="E474" s="5">
        <v>45.890322580645162</v>
      </c>
      <c r="F474" s="5">
        <v>44.964516129032262</v>
      </c>
      <c r="G474" s="5">
        <v>43.877419354838715</v>
      </c>
      <c r="H474" s="5">
        <v>43.229032258064514</v>
      </c>
      <c r="I474" s="5">
        <v>43.158064516129038</v>
      </c>
      <c r="J474" s="5">
        <v>46.280645161290323</v>
      </c>
      <c r="K474" s="5">
        <v>50.970967741935482</v>
      </c>
      <c r="L474" s="5">
        <v>55.064516129032256</v>
      </c>
      <c r="M474" s="5">
        <v>57.432258064516134</v>
      </c>
      <c r="N474" s="5">
        <v>60.054838709677419</v>
      </c>
      <c r="O474" s="5">
        <v>61.970967741935482</v>
      </c>
      <c r="P474" s="5">
        <v>63.961290322580645</v>
      </c>
      <c r="Q474" s="5">
        <v>64.980645161290326</v>
      </c>
      <c r="R474" s="5">
        <v>65.874193548387098</v>
      </c>
      <c r="S474" s="5">
        <v>65.780645161290323</v>
      </c>
      <c r="T474" s="5">
        <v>64.793548387096777</v>
      </c>
      <c r="U474" s="5">
        <v>63.603225806451611</v>
      </c>
      <c r="V474" s="5">
        <v>61.91935483870968</v>
      </c>
      <c r="W474" s="5">
        <v>58.680645161290322</v>
      </c>
      <c r="X474" s="5">
        <v>55.022580645161291</v>
      </c>
      <c r="Y474" s="5">
        <v>52.5</v>
      </c>
      <c r="Z474" s="5">
        <v>50.716129032258067</v>
      </c>
      <c r="AA474" s="5">
        <v>49.177419354838712</v>
      </c>
      <c r="AB474" s="5">
        <v>47.70645161290323</v>
      </c>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row>
    <row r="475" spans="1:148">
      <c r="A475" s="2" t="s">
        <v>165</v>
      </c>
      <c r="B475" s="2" t="s">
        <v>78</v>
      </c>
      <c r="C475" s="2" t="s">
        <v>366</v>
      </c>
      <c r="D475" s="2" t="str">
        <f t="shared" si="7"/>
        <v>Colorado - Colorado Springs-Jun</v>
      </c>
      <c r="E475" s="5">
        <v>57.853333333333332</v>
      </c>
      <c r="F475" s="5">
        <v>56.42</v>
      </c>
      <c r="G475" s="5">
        <v>55.713333333333338</v>
      </c>
      <c r="H475" s="5">
        <v>54.99</v>
      </c>
      <c r="I475" s="5">
        <v>54.263333333333335</v>
      </c>
      <c r="J475" s="5">
        <v>58.696666666666673</v>
      </c>
      <c r="K475" s="5">
        <v>63.196666666666673</v>
      </c>
      <c r="L475" s="5">
        <v>67.66</v>
      </c>
      <c r="M475" s="5">
        <v>70.493333333333339</v>
      </c>
      <c r="N475" s="5">
        <v>73.336666666666659</v>
      </c>
      <c r="O475" s="5">
        <v>76.176666666666677</v>
      </c>
      <c r="P475" s="5">
        <v>76.393333333333345</v>
      </c>
      <c r="Q475" s="5">
        <v>76.63666666666667</v>
      </c>
      <c r="R475" s="5">
        <v>76.849999999999994</v>
      </c>
      <c r="S475" s="5">
        <v>76.040000000000006</v>
      </c>
      <c r="T475" s="5">
        <v>75.239999999999995</v>
      </c>
      <c r="U475" s="5">
        <v>74.423333333333332</v>
      </c>
      <c r="V475" s="5">
        <v>72.026666666666671</v>
      </c>
      <c r="W475" s="5">
        <v>69.569999999999993</v>
      </c>
      <c r="X475" s="5">
        <v>67.143333333333331</v>
      </c>
      <c r="Y475" s="5">
        <v>65.156666666666666</v>
      </c>
      <c r="Z475" s="5">
        <v>63.2</v>
      </c>
      <c r="AA475" s="5">
        <v>61.22</v>
      </c>
      <c r="AB475" s="5">
        <v>59.763333333333335</v>
      </c>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row>
    <row r="476" spans="1:148">
      <c r="A476" s="2" t="s">
        <v>165</v>
      </c>
      <c r="B476" s="2" t="s">
        <v>79</v>
      </c>
      <c r="C476" s="2" t="s">
        <v>367</v>
      </c>
      <c r="D476" s="2" t="str">
        <f t="shared" si="7"/>
        <v>Colorado - Colorado Springs-Jul</v>
      </c>
      <c r="E476" s="5">
        <v>63.735483870967741</v>
      </c>
      <c r="F476" s="5">
        <v>62.722580645161294</v>
      </c>
      <c r="G476" s="5">
        <v>59.648387096774194</v>
      </c>
      <c r="H476" s="5">
        <v>59.261290322580642</v>
      </c>
      <c r="I476" s="5">
        <v>58.935483870967744</v>
      </c>
      <c r="J476" s="5">
        <v>61.86774193548387</v>
      </c>
      <c r="K476" s="5">
        <v>66.735483870967741</v>
      </c>
      <c r="L476" s="5">
        <v>71.648387096774186</v>
      </c>
      <c r="M476" s="5">
        <v>74.599999999999994</v>
      </c>
      <c r="N476" s="5">
        <v>77.5</v>
      </c>
      <c r="O476" s="5">
        <v>79.483870967741936</v>
      </c>
      <c r="P476" s="5">
        <v>80.874193548387098</v>
      </c>
      <c r="Q476" s="5">
        <v>81.383870967741942</v>
      </c>
      <c r="R476" s="5">
        <v>81.616129032258058</v>
      </c>
      <c r="S476" s="5">
        <v>79.961290322580652</v>
      </c>
      <c r="T476" s="5">
        <v>78.825806451612905</v>
      </c>
      <c r="U476" s="5">
        <v>77.738709677419351</v>
      </c>
      <c r="V476" s="5">
        <v>75.92258064516129</v>
      </c>
      <c r="W476" s="5">
        <v>72.432258064516134</v>
      </c>
      <c r="X476" s="5">
        <v>68.877419354838707</v>
      </c>
      <c r="Y476" s="5">
        <v>67.061290322580646</v>
      </c>
      <c r="Z476" s="5">
        <v>65.41935483870968</v>
      </c>
      <c r="AA476" s="5">
        <v>63.851612903225806</v>
      </c>
      <c r="AB476" s="5">
        <v>62.461290322580645</v>
      </c>
    </row>
    <row r="477" spans="1:148">
      <c r="A477" s="2" t="s">
        <v>165</v>
      </c>
      <c r="B477" s="2" t="s">
        <v>80</v>
      </c>
      <c r="C477" s="2" t="s">
        <v>368</v>
      </c>
      <c r="D477" s="2" t="str">
        <f t="shared" si="7"/>
        <v>Colorado - Colorado Springs-Aug</v>
      </c>
      <c r="E477" s="5">
        <v>57.606451612903221</v>
      </c>
      <c r="F477" s="5">
        <v>56.680645161290322</v>
      </c>
      <c r="G477" s="5">
        <v>58.529032258064518</v>
      </c>
      <c r="H477" s="5">
        <v>58.274193548387096</v>
      </c>
      <c r="I477" s="5">
        <v>57.948387096774198</v>
      </c>
      <c r="J477" s="5">
        <v>59.012903225806454</v>
      </c>
      <c r="K477" s="5">
        <v>62.861290322580643</v>
      </c>
      <c r="L477" s="5">
        <v>67.229032258064507</v>
      </c>
      <c r="M477" s="5">
        <v>70.732258064516117</v>
      </c>
      <c r="N477" s="5">
        <v>73.477419354838716</v>
      </c>
      <c r="O477" s="5">
        <v>75.612903225806448</v>
      </c>
      <c r="P477" s="5">
        <v>77.41612903225807</v>
      </c>
      <c r="Q477" s="5">
        <v>78.180645161290315</v>
      </c>
      <c r="R477" s="5">
        <v>78.487096774193546</v>
      </c>
      <c r="S477" s="5">
        <v>77.829032258064515</v>
      </c>
      <c r="T477" s="5">
        <v>77.448387096774198</v>
      </c>
      <c r="U477" s="5">
        <v>76.103225806451604</v>
      </c>
      <c r="V477" s="5">
        <v>72.896774193548396</v>
      </c>
      <c r="W477" s="5">
        <v>68.938709677419354</v>
      </c>
      <c r="X477" s="5">
        <v>66.487096774193546</v>
      </c>
      <c r="Y477" s="5">
        <v>64.470967741935482</v>
      </c>
      <c r="Z477" s="5">
        <v>62.654838709677421</v>
      </c>
      <c r="AA477" s="5">
        <v>61.506451612903227</v>
      </c>
      <c r="AB477" s="5">
        <v>60.748387096774195</v>
      </c>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row>
    <row r="478" spans="1:148">
      <c r="A478" s="2" t="s">
        <v>165</v>
      </c>
      <c r="B478" s="2" t="s">
        <v>81</v>
      </c>
      <c r="C478" s="2" t="s">
        <v>369</v>
      </c>
      <c r="D478" s="2" t="str">
        <f t="shared" si="7"/>
        <v>Colorado - Colorado Springs-Sep</v>
      </c>
      <c r="E478" s="5">
        <v>50.723333333333336</v>
      </c>
      <c r="F478" s="5">
        <v>49.946666666666673</v>
      </c>
      <c r="G478" s="5">
        <v>49.73</v>
      </c>
      <c r="H478" s="5">
        <v>49.63</v>
      </c>
      <c r="I478" s="5">
        <v>49.13</v>
      </c>
      <c r="J478" s="5">
        <v>48.93</v>
      </c>
      <c r="K478" s="5">
        <v>53.013333333333335</v>
      </c>
      <c r="L478" s="5">
        <v>59.286666666666662</v>
      </c>
      <c r="M478" s="5">
        <v>62.786666666666662</v>
      </c>
      <c r="N478" s="5">
        <v>66.36</v>
      </c>
      <c r="O478" s="5">
        <v>68.516666666666666</v>
      </c>
      <c r="P478" s="5">
        <v>70.756666666666661</v>
      </c>
      <c r="Q478" s="5">
        <v>71.046666666666667</v>
      </c>
      <c r="R478" s="5">
        <v>71.093333333333334</v>
      </c>
      <c r="S478" s="5">
        <v>70.203333333333333</v>
      </c>
      <c r="T478" s="5">
        <v>68.596666666666664</v>
      </c>
      <c r="U478" s="5">
        <v>67.103333333333325</v>
      </c>
      <c r="V478" s="5">
        <v>62.71</v>
      </c>
      <c r="W478" s="5">
        <v>59.413333333333334</v>
      </c>
      <c r="X478" s="5">
        <v>56.983333333333334</v>
      </c>
      <c r="Y478" s="5">
        <v>56.126666666666665</v>
      </c>
      <c r="Z478" s="5">
        <v>54.256666666666668</v>
      </c>
      <c r="AA478" s="5">
        <v>52.523333333333333</v>
      </c>
      <c r="AB478" s="5">
        <v>51.57</v>
      </c>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row>
    <row r="479" spans="1:148">
      <c r="A479" s="2" t="s">
        <v>165</v>
      </c>
      <c r="B479" s="2" t="s">
        <v>82</v>
      </c>
      <c r="C479" s="2" t="s">
        <v>370</v>
      </c>
      <c r="D479" s="2" t="str">
        <f t="shared" si="7"/>
        <v>Colorado - Colorado Springs-Oct</v>
      </c>
      <c r="E479" s="5">
        <v>44.332258064516125</v>
      </c>
      <c r="F479" s="5">
        <v>43.738709677419358</v>
      </c>
      <c r="G479" s="5">
        <v>43.62903225806452</v>
      </c>
      <c r="H479" s="5">
        <v>43.490322580645163</v>
      </c>
      <c r="I479" s="5">
        <v>43.383870967741942</v>
      </c>
      <c r="J479" s="5">
        <v>45.70967741935484</v>
      </c>
      <c r="K479" s="5">
        <v>48.022580645161291</v>
      </c>
      <c r="L479" s="5">
        <v>50.312903225806451</v>
      </c>
      <c r="M479" s="5">
        <v>53.606451612903221</v>
      </c>
      <c r="N479" s="5">
        <v>56.87096774193548</v>
      </c>
      <c r="O479" s="5">
        <v>60.161290322580648</v>
      </c>
      <c r="P479" s="5">
        <v>61.380645161290325</v>
      </c>
      <c r="Q479" s="5">
        <v>62.561290322580646</v>
      </c>
      <c r="R479" s="5">
        <v>63.774193548387096</v>
      </c>
      <c r="S479" s="5">
        <v>62.235483870967741</v>
      </c>
      <c r="T479" s="5">
        <v>60.693548387096776</v>
      </c>
      <c r="U479" s="5">
        <v>59.158064516129038</v>
      </c>
      <c r="V479" s="5">
        <v>55.851612903225806</v>
      </c>
      <c r="W479" s="5">
        <v>52.548387096774192</v>
      </c>
      <c r="X479" s="5">
        <v>49.235483870967741</v>
      </c>
      <c r="Y479" s="5">
        <v>47.906451612903226</v>
      </c>
      <c r="Z479" s="5">
        <v>46.6</v>
      </c>
      <c r="AA479" s="5">
        <v>45.270967741935486</v>
      </c>
      <c r="AB479" s="5">
        <v>44.58064516129032</v>
      </c>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row>
    <row r="480" spans="1:148">
      <c r="A480" s="2" t="s">
        <v>165</v>
      </c>
      <c r="B480" s="2" t="s">
        <v>83</v>
      </c>
      <c r="C480" s="2" t="s">
        <v>371</v>
      </c>
      <c r="D480" s="2" t="str">
        <f t="shared" si="7"/>
        <v>Colorado - Colorado Springs-Nov</v>
      </c>
      <c r="E480" s="5">
        <v>32.083333333333336</v>
      </c>
      <c r="F480" s="5">
        <v>31.62</v>
      </c>
      <c r="G480" s="5">
        <v>31.476666666666667</v>
      </c>
      <c r="H480" s="5">
        <v>31.363333333333333</v>
      </c>
      <c r="I480" s="5">
        <v>31.233333333333334</v>
      </c>
      <c r="J480" s="5">
        <v>32.456666666666671</v>
      </c>
      <c r="K480" s="5">
        <v>33.729999999999997</v>
      </c>
      <c r="L480" s="5">
        <v>34.986666666666665</v>
      </c>
      <c r="M480" s="5">
        <v>38.426666666666662</v>
      </c>
      <c r="N480" s="5">
        <v>41.89</v>
      </c>
      <c r="O480" s="5">
        <v>45.34</v>
      </c>
      <c r="P480" s="5">
        <v>46.39</v>
      </c>
      <c r="Q480" s="5">
        <v>47.45</v>
      </c>
      <c r="R480" s="5">
        <v>48.49666666666667</v>
      </c>
      <c r="S480" s="5">
        <v>46.02</v>
      </c>
      <c r="T480" s="5">
        <v>43.57</v>
      </c>
      <c r="U480" s="5">
        <v>41.08</v>
      </c>
      <c r="V480" s="5">
        <v>38.923333333333332</v>
      </c>
      <c r="W480" s="5">
        <v>36.803333333333327</v>
      </c>
      <c r="X480" s="5">
        <v>34.659999999999997</v>
      </c>
      <c r="Y480" s="5">
        <v>33.776666666666664</v>
      </c>
      <c r="Z480" s="5">
        <v>32.916666666666664</v>
      </c>
      <c r="AA480" s="5">
        <v>32.03</v>
      </c>
      <c r="AB480" s="5">
        <v>31.6</v>
      </c>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row>
    <row r="481" spans="1:148">
      <c r="A481" s="2" t="s">
        <v>165</v>
      </c>
      <c r="B481" s="2" t="s">
        <v>84</v>
      </c>
      <c r="C481" s="2" t="s">
        <v>372</v>
      </c>
      <c r="D481" s="2" t="str">
        <f t="shared" si="7"/>
        <v>Colorado - Colorado Springs-Dec</v>
      </c>
      <c r="E481" s="5">
        <v>26.616129032258065</v>
      </c>
      <c r="F481" s="5">
        <v>26.516129032258064</v>
      </c>
      <c r="G481" s="5">
        <v>26.148387096774194</v>
      </c>
      <c r="H481" s="5">
        <v>25.858064516129033</v>
      </c>
      <c r="I481" s="5">
        <v>25.506451612903227</v>
      </c>
      <c r="J481" s="5">
        <v>25.732258064516131</v>
      </c>
      <c r="K481" s="5">
        <v>25.903225806451612</v>
      </c>
      <c r="L481" s="5">
        <v>26.109677419354838</v>
      </c>
      <c r="M481" s="5">
        <v>29.796774193548387</v>
      </c>
      <c r="N481" s="5">
        <v>33.545161290322582</v>
      </c>
      <c r="O481" s="5">
        <v>37.251612903225805</v>
      </c>
      <c r="P481" s="5">
        <v>38.325806451612898</v>
      </c>
      <c r="Q481" s="5">
        <v>39.41935483870968</v>
      </c>
      <c r="R481" s="5">
        <v>40.506451612903227</v>
      </c>
      <c r="S481" s="5">
        <v>38.151612903225811</v>
      </c>
      <c r="T481" s="5">
        <v>35.777419354838706</v>
      </c>
      <c r="U481" s="5">
        <v>33.406451612903226</v>
      </c>
      <c r="V481" s="5">
        <v>31.925806451612903</v>
      </c>
      <c r="W481" s="5">
        <v>30.42258064516129</v>
      </c>
      <c r="X481" s="5">
        <v>28.945161290322581</v>
      </c>
      <c r="Y481" s="5">
        <v>28.374193548387098</v>
      </c>
      <c r="Z481" s="5">
        <v>27.738709677419354</v>
      </c>
      <c r="AA481" s="5">
        <v>27.177419354838708</v>
      </c>
      <c r="AB481" s="5">
        <v>27.006451612903227</v>
      </c>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row>
    <row r="482" spans="1:148">
      <c r="A482" s="2" t="s">
        <v>166</v>
      </c>
      <c r="B482" s="2" t="s">
        <v>73</v>
      </c>
      <c r="C482" s="2" t="s">
        <v>361</v>
      </c>
      <c r="D482" s="2" t="str">
        <f t="shared" si="7"/>
        <v>Colorado - Eagle-Jan</v>
      </c>
      <c r="E482" s="5">
        <v>14.974193548387097</v>
      </c>
      <c r="F482" s="5">
        <v>13.990322580645161</v>
      </c>
      <c r="G482" s="5">
        <v>13.358064516129033</v>
      </c>
      <c r="H482" s="5">
        <v>12.751612903225807</v>
      </c>
      <c r="I482" s="5">
        <v>12.112903225806452</v>
      </c>
      <c r="J482" s="5">
        <v>11.761290322580646</v>
      </c>
      <c r="K482" s="5">
        <v>11.480645161290322</v>
      </c>
      <c r="L482" s="5">
        <v>11.116129032258065</v>
      </c>
      <c r="M482" s="5">
        <v>15.180645161290323</v>
      </c>
      <c r="N482" s="5">
        <v>19.238709677419354</v>
      </c>
      <c r="O482" s="5">
        <v>23.296774193548387</v>
      </c>
      <c r="P482" s="5">
        <v>25.887096774193548</v>
      </c>
      <c r="Q482" s="5">
        <v>28.477419354838709</v>
      </c>
      <c r="R482" s="5">
        <v>31.074193548387097</v>
      </c>
      <c r="S482" s="5">
        <v>30.212903225806453</v>
      </c>
      <c r="T482" s="5">
        <v>29.361290322580647</v>
      </c>
      <c r="U482" s="5">
        <v>28.5</v>
      </c>
      <c r="V482" s="5">
        <v>26.019354838709678</v>
      </c>
      <c r="W482" s="5">
        <v>23.529032258064515</v>
      </c>
      <c r="X482" s="5">
        <v>21.106451612903225</v>
      </c>
      <c r="Y482" s="5">
        <v>19.851612903225806</v>
      </c>
      <c r="Z482" s="5">
        <v>18.596774193548388</v>
      </c>
      <c r="AA482" s="5">
        <v>17.35483870967742</v>
      </c>
      <c r="AB482" s="5">
        <v>16.454838709677421</v>
      </c>
    </row>
    <row r="483" spans="1:148">
      <c r="A483" s="2" t="s">
        <v>166</v>
      </c>
      <c r="B483" s="2" t="s">
        <v>74</v>
      </c>
      <c r="C483" s="2" t="s">
        <v>362</v>
      </c>
      <c r="D483" s="2" t="str">
        <f t="shared" si="7"/>
        <v>Colorado - Eagle-Feb</v>
      </c>
      <c r="E483" s="5">
        <v>20.432142857142857</v>
      </c>
      <c r="F483" s="5">
        <v>19.61785714285714</v>
      </c>
      <c r="G483" s="5">
        <v>18.985714285714288</v>
      </c>
      <c r="H483" s="5">
        <v>18.37142857142857</v>
      </c>
      <c r="I483" s="5">
        <v>17.725000000000001</v>
      </c>
      <c r="J483" s="5">
        <v>17.671428571428571</v>
      </c>
      <c r="K483" s="5">
        <v>17.646428571428572</v>
      </c>
      <c r="L483" s="5">
        <v>17.539285714285715</v>
      </c>
      <c r="M483" s="5">
        <v>21.678571428571427</v>
      </c>
      <c r="N483" s="5">
        <v>25.789285714285715</v>
      </c>
      <c r="O483" s="5">
        <v>29.917857142857144</v>
      </c>
      <c r="P483" s="5">
        <v>31.957142857142856</v>
      </c>
      <c r="Q483" s="5">
        <v>34.032142857142858</v>
      </c>
      <c r="R483" s="5">
        <v>36.071428571428569</v>
      </c>
      <c r="S483" s="5">
        <v>35.424999999999997</v>
      </c>
      <c r="T483" s="5">
        <v>34.842857142857142</v>
      </c>
      <c r="U483" s="5">
        <v>34.214285714285715</v>
      </c>
      <c r="V483" s="5">
        <v>31.50357142857143</v>
      </c>
      <c r="W483" s="5">
        <v>28.828571428571429</v>
      </c>
      <c r="X483" s="5">
        <v>26.153571428571428</v>
      </c>
      <c r="Y483" s="5">
        <v>24.857142857142858</v>
      </c>
      <c r="Z483" s="5">
        <v>23.546428571428571</v>
      </c>
      <c r="AA483" s="5">
        <v>22.278571428571428</v>
      </c>
      <c r="AB483" s="5">
        <v>21.425000000000001</v>
      </c>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row>
    <row r="484" spans="1:148">
      <c r="A484" s="2" t="s">
        <v>166</v>
      </c>
      <c r="B484" s="2" t="s">
        <v>75</v>
      </c>
      <c r="C484" s="2" t="s">
        <v>363</v>
      </c>
      <c r="D484" s="2" t="str">
        <f t="shared" si="7"/>
        <v>Colorado - Eagle-Mar</v>
      </c>
      <c r="E484" s="5">
        <v>25.770967741935483</v>
      </c>
      <c r="F484" s="5">
        <v>24.990322580645163</v>
      </c>
      <c r="G484" s="5">
        <v>24.390322580645162</v>
      </c>
      <c r="H484" s="5">
        <v>23.758064516129032</v>
      </c>
      <c r="I484" s="5">
        <v>23.154838709677417</v>
      </c>
      <c r="J484" s="5">
        <v>24.164516129032258</v>
      </c>
      <c r="K484" s="5">
        <v>25.13225806451613</v>
      </c>
      <c r="L484" s="5">
        <v>26.103225806451615</v>
      </c>
      <c r="M484" s="5">
        <v>29.687096774193545</v>
      </c>
      <c r="N484" s="5">
        <v>33.299999999999997</v>
      </c>
      <c r="O484" s="5">
        <v>36.906451612903226</v>
      </c>
      <c r="P484" s="5">
        <v>38.522580645161291</v>
      </c>
      <c r="Q484" s="5">
        <v>40.158064516129038</v>
      </c>
      <c r="R484" s="5">
        <v>41.770967741935486</v>
      </c>
      <c r="S484" s="5">
        <v>41.332258064516125</v>
      </c>
      <c r="T484" s="5">
        <v>40.87096774193548</v>
      </c>
      <c r="U484" s="5">
        <v>40.445161290322581</v>
      </c>
      <c r="V484" s="5">
        <v>37.57741935483871</v>
      </c>
      <c r="W484" s="5">
        <v>34.725806451612904</v>
      </c>
      <c r="X484" s="5">
        <v>31.919354838709676</v>
      </c>
      <c r="Y484" s="5">
        <v>30.406451612903226</v>
      </c>
      <c r="Z484" s="5">
        <v>28.906451612903226</v>
      </c>
      <c r="AA484" s="5">
        <v>27.4</v>
      </c>
      <c r="AB484" s="5">
        <v>26.619354838709679</v>
      </c>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row>
    <row r="485" spans="1:148">
      <c r="A485" s="2" t="s">
        <v>166</v>
      </c>
      <c r="B485" s="2" t="s">
        <v>76</v>
      </c>
      <c r="C485" s="2" t="s">
        <v>364</v>
      </c>
      <c r="D485" s="2" t="str">
        <f t="shared" si="7"/>
        <v>Colorado - Eagle-Apr</v>
      </c>
      <c r="E485" s="5">
        <v>34.25</v>
      </c>
      <c r="F485" s="5">
        <v>32.996666666666663</v>
      </c>
      <c r="G485" s="5">
        <v>31.793333333333333</v>
      </c>
      <c r="H485" s="5">
        <v>30.633333333333333</v>
      </c>
      <c r="I485" s="5">
        <v>29.433333333333334</v>
      </c>
      <c r="J485" s="5">
        <v>32.6</v>
      </c>
      <c r="K485" s="5">
        <v>35.743333333333332</v>
      </c>
      <c r="L485" s="5">
        <v>38.89</v>
      </c>
      <c r="M485" s="5">
        <v>43.256666666666668</v>
      </c>
      <c r="N485" s="5">
        <v>47.59</v>
      </c>
      <c r="O485" s="5">
        <v>51.956666666666671</v>
      </c>
      <c r="P485" s="5">
        <v>53.453333333333333</v>
      </c>
      <c r="Q485" s="5">
        <v>54.93666666666666</v>
      </c>
      <c r="R485" s="5">
        <v>56.446666666666673</v>
      </c>
      <c r="S485" s="5">
        <v>55.41</v>
      </c>
      <c r="T485" s="5">
        <v>54.376666666666665</v>
      </c>
      <c r="U485" s="5">
        <v>53.336666666666666</v>
      </c>
      <c r="V485" s="5">
        <v>49.653333333333329</v>
      </c>
      <c r="W485" s="5">
        <v>46.016666666666666</v>
      </c>
      <c r="X485" s="5">
        <v>42.373333333333335</v>
      </c>
      <c r="Y485" s="5">
        <v>40.513333333333335</v>
      </c>
      <c r="Z485" s="5">
        <v>38.68</v>
      </c>
      <c r="AA485" s="5">
        <v>36.82</v>
      </c>
      <c r="AB485" s="5">
        <v>35.573333333333338</v>
      </c>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row>
    <row r="486" spans="1:148">
      <c r="A486" s="2" t="s">
        <v>166</v>
      </c>
      <c r="B486" s="2" t="s">
        <v>77</v>
      </c>
      <c r="C486" s="2" t="s">
        <v>365</v>
      </c>
      <c r="D486" s="2" t="str">
        <f t="shared" si="7"/>
        <v>Colorado - Eagle-May</v>
      </c>
      <c r="E486" s="5">
        <v>40.70645161290323</v>
      </c>
      <c r="F486" s="5">
        <v>38.941935483870971</v>
      </c>
      <c r="G486" s="5">
        <v>37.725806451612904</v>
      </c>
      <c r="H486" s="5">
        <v>36.541935483870965</v>
      </c>
      <c r="I486" s="5">
        <v>35.341935483870962</v>
      </c>
      <c r="J486" s="5">
        <v>39.13225806451613</v>
      </c>
      <c r="K486" s="5">
        <v>42.92258064516129</v>
      </c>
      <c r="L486" s="5">
        <v>46.693548387096776</v>
      </c>
      <c r="M486" s="5">
        <v>51.383870967741942</v>
      </c>
      <c r="N486" s="5">
        <v>56.067741935483866</v>
      </c>
      <c r="O486" s="5">
        <v>60.751612903225805</v>
      </c>
      <c r="P486" s="5">
        <v>62.28709677419355</v>
      </c>
      <c r="Q486" s="5">
        <v>63.729032258064514</v>
      </c>
      <c r="R486" s="5">
        <v>65.251612903225805</v>
      </c>
      <c r="S486" s="5">
        <v>64.596774193548384</v>
      </c>
      <c r="T486" s="5">
        <v>63.92258064516129</v>
      </c>
      <c r="U486" s="5">
        <v>63.270967741935486</v>
      </c>
      <c r="V486" s="5">
        <v>59.948387096774198</v>
      </c>
      <c r="W486" s="5">
        <v>56.509677419354837</v>
      </c>
      <c r="X486" s="5">
        <v>53.167741935483875</v>
      </c>
      <c r="Y486" s="5">
        <v>50.325806451612898</v>
      </c>
      <c r="Z486" s="5">
        <v>47.529032258064518</v>
      </c>
      <c r="AA486" s="5">
        <v>44.732258064516131</v>
      </c>
      <c r="AB486" s="5">
        <v>42.91935483870968</v>
      </c>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row>
    <row r="487" spans="1:148">
      <c r="A487" s="2" t="s">
        <v>166</v>
      </c>
      <c r="B487" s="2" t="s">
        <v>78</v>
      </c>
      <c r="C487" s="2" t="s">
        <v>366</v>
      </c>
      <c r="D487" s="2" t="str">
        <f t="shared" si="7"/>
        <v>Colorado - Eagle-Jun</v>
      </c>
      <c r="E487" s="5">
        <v>44.593333333333334</v>
      </c>
      <c r="F487" s="5">
        <v>42.903333333333329</v>
      </c>
      <c r="G487" s="5">
        <v>41.54</v>
      </c>
      <c r="H487" s="5">
        <v>39.673333333333332</v>
      </c>
      <c r="I487" s="5">
        <v>38.743333333333332</v>
      </c>
      <c r="J487" s="5">
        <v>43.543333333333329</v>
      </c>
      <c r="K487" s="5">
        <v>48.623333333333335</v>
      </c>
      <c r="L487" s="5">
        <v>54.153333333333329</v>
      </c>
      <c r="M487" s="5">
        <v>60.786666666666662</v>
      </c>
      <c r="N487" s="5">
        <v>66.010000000000005</v>
      </c>
      <c r="O487" s="5">
        <v>70.819999999999993</v>
      </c>
      <c r="P487" s="5">
        <v>74.45</v>
      </c>
      <c r="Q487" s="5">
        <v>75.64</v>
      </c>
      <c r="R487" s="5">
        <v>75.216666666666669</v>
      </c>
      <c r="S487" s="5">
        <v>75.106666666666655</v>
      </c>
      <c r="T487" s="5">
        <v>73.849999999999994</v>
      </c>
      <c r="U487" s="5">
        <v>73.273333333333326</v>
      </c>
      <c r="V487" s="5">
        <v>71.28</v>
      </c>
      <c r="W487" s="5">
        <v>68.58</v>
      </c>
      <c r="X487" s="5">
        <v>62.103333333333332</v>
      </c>
      <c r="Y487" s="5">
        <v>57.386666666666663</v>
      </c>
      <c r="Z487" s="5">
        <v>53.19</v>
      </c>
      <c r="AA487" s="5">
        <v>49.376666666666665</v>
      </c>
      <c r="AB487" s="5">
        <v>47.023333333333333</v>
      </c>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row>
    <row r="488" spans="1:148">
      <c r="A488" s="2" t="s">
        <v>166</v>
      </c>
      <c r="B488" s="2" t="s">
        <v>79</v>
      </c>
      <c r="C488" s="2" t="s">
        <v>367</v>
      </c>
      <c r="D488" s="2" t="str">
        <f t="shared" si="7"/>
        <v>Colorado - Eagle-Jul</v>
      </c>
      <c r="E488" s="5">
        <v>55.851612903225806</v>
      </c>
      <c r="F488" s="5">
        <v>53.435483870967744</v>
      </c>
      <c r="G488" s="5">
        <v>50.467741935483872</v>
      </c>
      <c r="H488" s="5">
        <v>49.158064516129038</v>
      </c>
      <c r="I488" s="5">
        <v>47.806451612903224</v>
      </c>
      <c r="J488" s="5">
        <v>52.038709677419355</v>
      </c>
      <c r="K488" s="5">
        <v>56.277419354838706</v>
      </c>
      <c r="L488" s="5">
        <v>60.564516129032256</v>
      </c>
      <c r="M488" s="5">
        <v>65.777419354838713</v>
      </c>
      <c r="N488" s="5">
        <v>71.016129032258064</v>
      </c>
      <c r="O488" s="5">
        <v>76.229032258064507</v>
      </c>
      <c r="P488" s="5">
        <v>77.961290322580652</v>
      </c>
      <c r="Q488" s="5">
        <v>79.667741935483861</v>
      </c>
      <c r="R488" s="5">
        <v>81.393548387096772</v>
      </c>
      <c r="S488" s="5">
        <v>80.187096774193549</v>
      </c>
      <c r="T488" s="5">
        <v>78.970967741935482</v>
      </c>
      <c r="U488" s="5">
        <v>77.758064516129039</v>
      </c>
      <c r="V488" s="5">
        <v>74.667741935483861</v>
      </c>
      <c r="W488" s="5">
        <v>71.522580645161284</v>
      </c>
      <c r="X488" s="5">
        <v>68.367741935483878</v>
      </c>
      <c r="Y488" s="5">
        <v>65.225806451612897</v>
      </c>
      <c r="Z488" s="5">
        <v>62.106451612903221</v>
      </c>
      <c r="AA488" s="5">
        <v>59.006451612903227</v>
      </c>
      <c r="AB488" s="5">
        <v>56.622580645161285</v>
      </c>
    </row>
    <row r="489" spans="1:148">
      <c r="A489" s="2" t="s">
        <v>166</v>
      </c>
      <c r="B489" s="2" t="s">
        <v>80</v>
      </c>
      <c r="C489" s="2" t="s">
        <v>368</v>
      </c>
      <c r="D489" s="2" t="str">
        <f t="shared" si="7"/>
        <v>Colorado - Eagle-Aug</v>
      </c>
      <c r="E489" s="5">
        <v>51.474193548387099</v>
      </c>
      <c r="F489" s="5">
        <v>49.390322580645162</v>
      </c>
      <c r="G489" s="5">
        <v>49.825806451612898</v>
      </c>
      <c r="H489" s="5">
        <v>48.558064516129029</v>
      </c>
      <c r="I489" s="5">
        <v>47.29032258064516</v>
      </c>
      <c r="J489" s="5">
        <v>50.37096774193548</v>
      </c>
      <c r="K489" s="5">
        <v>53.545161290322582</v>
      </c>
      <c r="L489" s="5">
        <v>56.677419354838712</v>
      </c>
      <c r="M489" s="5">
        <v>62.4</v>
      </c>
      <c r="N489" s="5">
        <v>68.096774193548384</v>
      </c>
      <c r="O489" s="5">
        <v>73.806451612903231</v>
      </c>
      <c r="P489" s="5">
        <v>76.41935483870968</v>
      </c>
      <c r="Q489" s="5">
        <v>79.051612903225802</v>
      </c>
      <c r="R489" s="5">
        <v>81.651612903225796</v>
      </c>
      <c r="S489" s="5">
        <v>80.490322580645156</v>
      </c>
      <c r="T489" s="5">
        <v>79.312903225806451</v>
      </c>
      <c r="U489" s="5">
        <v>78.158064516129031</v>
      </c>
      <c r="V489" s="5">
        <v>74.164516129032251</v>
      </c>
      <c r="W489" s="5">
        <v>70.103225806451604</v>
      </c>
      <c r="X489" s="5">
        <v>66.061290322580646</v>
      </c>
      <c r="Y489" s="5">
        <v>63.096774193548384</v>
      </c>
      <c r="Z489" s="5">
        <v>60.138709677419357</v>
      </c>
      <c r="AA489" s="5">
        <v>57.248387096774195</v>
      </c>
      <c r="AB489" s="5">
        <v>55.138709677419357</v>
      </c>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row>
    <row r="490" spans="1:148">
      <c r="A490" s="2" t="s">
        <v>166</v>
      </c>
      <c r="B490" s="2" t="s">
        <v>81</v>
      </c>
      <c r="C490" s="2" t="s">
        <v>369</v>
      </c>
      <c r="D490" s="2" t="str">
        <f t="shared" si="7"/>
        <v>Colorado - Eagle-Sep</v>
      </c>
      <c r="E490" s="5">
        <v>42.323333333333338</v>
      </c>
      <c r="F490" s="5">
        <v>40.97</v>
      </c>
      <c r="G490" s="5">
        <v>39.68</v>
      </c>
      <c r="H490" s="5">
        <v>38.466666666666669</v>
      </c>
      <c r="I490" s="5">
        <v>37.4</v>
      </c>
      <c r="J490" s="5">
        <v>36.426666666666662</v>
      </c>
      <c r="K490" s="5">
        <v>39.57</v>
      </c>
      <c r="L490" s="5">
        <v>45.19</v>
      </c>
      <c r="M490" s="5">
        <v>52.68666666666666</v>
      </c>
      <c r="N490" s="5">
        <v>59.506666666666668</v>
      </c>
      <c r="O490" s="5">
        <v>64.786666666666662</v>
      </c>
      <c r="P490" s="5">
        <v>68.739999999999995</v>
      </c>
      <c r="Q490" s="5">
        <v>70.806666666666658</v>
      </c>
      <c r="R490" s="5">
        <v>71.489999999999995</v>
      </c>
      <c r="S490" s="5">
        <v>71.916666666666671</v>
      </c>
      <c r="T490" s="5">
        <v>71.413333333333341</v>
      </c>
      <c r="U490" s="5">
        <v>70.036666666666662</v>
      </c>
      <c r="V490" s="5">
        <v>65.606666666666669</v>
      </c>
      <c r="W490" s="5">
        <v>59.17</v>
      </c>
      <c r="X490" s="5">
        <v>55.18333333333333</v>
      </c>
      <c r="Y490" s="5">
        <v>51.50333333333333</v>
      </c>
      <c r="Z490" s="5">
        <v>47.84</v>
      </c>
      <c r="AA490" s="5">
        <v>45.276666666666664</v>
      </c>
      <c r="AB490" s="5">
        <v>43.53</v>
      </c>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row>
    <row r="491" spans="1:148">
      <c r="A491" s="2" t="s">
        <v>166</v>
      </c>
      <c r="B491" s="2" t="s">
        <v>82</v>
      </c>
      <c r="C491" s="2" t="s">
        <v>370</v>
      </c>
      <c r="D491" s="2" t="str">
        <f t="shared" si="7"/>
        <v>Colorado - Eagle-Oct</v>
      </c>
      <c r="E491" s="5">
        <v>33.603225806451611</v>
      </c>
      <c r="F491" s="5">
        <v>31.941935483870971</v>
      </c>
      <c r="G491" s="5">
        <v>30.925806451612903</v>
      </c>
      <c r="H491" s="5">
        <v>29.848387096774193</v>
      </c>
      <c r="I491" s="5">
        <v>28.8</v>
      </c>
      <c r="J491" s="5">
        <v>30.664516129032258</v>
      </c>
      <c r="K491" s="5">
        <v>32.538709677419355</v>
      </c>
      <c r="L491" s="5">
        <v>34.483870967741936</v>
      </c>
      <c r="M491" s="5">
        <v>40.351612903225806</v>
      </c>
      <c r="N491" s="5">
        <v>46.2</v>
      </c>
      <c r="O491" s="5">
        <v>52.08064516129032</v>
      </c>
      <c r="P491" s="5">
        <v>55.6</v>
      </c>
      <c r="Q491" s="5">
        <v>59.119354838709675</v>
      </c>
      <c r="R491" s="5">
        <v>62.658064516129038</v>
      </c>
      <c r="S491" s="5">
        <v>61.819354838709678</v>
      </c>
      <c r="T491" s="5">
        <v>60.993548387096773</v>
      </c>
      <c r="U491" s="5">
        <v>60.174193548387102</v>
      </c>
      <c r="V491" s="5">
        <v>55.283870967741933</v>
      </c>
      <c r="W491" s="5">
        <v>50.354838709677416</v>
      </c>
      <c r="X491" s="5">
        <v>45.458064516129035</v>
      </c>
      <c r="Y491" s="5">
        <v>42.435483870967744</v>
      </c>
      <c r="Z491" s="5">
        <v>39.458064516129035</v>
      </c>
      <c r="AA491" s="5">
        <v>36.474193548387099</v>
      </c>
      <c r="AB491" s="5">
        <v>34.877419354838715</v>
      </c>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row>
    <row r="492" spans="1:148">
      <c r="A492" s="2" t="s">
        <v>166</v>
      </c>
      <c r="B492" s="2" t="s">
        <v>83</v>
      </c>
      <c r="C492" s="2" t="s">
        <v>371</v>
      </c>
      <c r="D492" s="2" t="str">
        <f t="shared" si="7"/>
        <v>Colorado - Eagle-Nov</v>
      </c>
      <c r="E492" s="5">
        <v>20.183333333333334</v>
      </c>
      <c r="F492" s="5">
        <v>19.676666666666666</v>
      </c>
      <c r="G492" s="5">
        <v>19.52</v>
      </c>
      <c r="H492" s="5">
        <v>18.913333333333334</v>
      </c>
      <c r="I492" s="5">
        <v>18.233333333333334</v>
      </c>
      <c r="J492" s="5">
        <v>18.010000000000002</v>
      </c>
      <c r="K492" s="5">
        <v>18.12</v>
      </c>
      <c r="L492" s="5">
        <v>21.623333333333335</v>
      </c>
      <c r="M492" s="5">
        <v>25.74</v>
      </c>
      <c r="N492" s="5">
        <v>29.923333333333336</v>
      </c>
      <c r="O492" s="5">
        <v>34.123333333333335</v>
      </c>
      <c r="P492" s="5">
        <v>37.296666666666667</v>
      </c>
      <c r="Q492" s="5">
        <v>39.340000000000003</v>
      </c>
      <c r="R492" s="5">
        <v>40.823333333333338</v>
      </c>
      <c r="S492" s="5">
        <v>40.81333333333334</v>
      </c>
      <c r="T492" s="5">
        <v>39.476666666666667</v>
      </c>
      <c r="U492" s="5">
        <v>35.143333333333331</v>
      </c>
      <c r="V492" s="5">
        <v>30.426666666666666</v>
      </c>
      <c r="W492" s="5">
        <v>27.916666666666668</v>
      </c>
      <c r="X492" s="5">
        <v>25.626666666666665</v>
      </c>
      <c r="Y492" s="5">
        <v>23.90666666666667</v>
      </c>
      <c r="Z492" s="5">
        <v>22.74</v>
      </c>
      <c r="AA492" s="5">
        <v>21.6</v>
      </c>
      <c r="AB492" s="5">
        <v>20.456666666666667</v>
      </c>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row>
    <row r="493" spans="1:148">
      <c r="A493" s="2" t="s">
        <v>166</v>
      </c>
      <c r="B493" s="2" t="s">
        <v>84</v>
      </c>
      <c r="C493" s="2" t="s">
        <v>372</v>
      </c>
      <c r="D493" s="2" t="str">
        <f t="shared" si="7"/>
        <v>Colorado - Eagle-Dec</v>
      </c>
      <c r="E493" s="5">
        <v>14.141935483870967</v>
      </c>
      <c r="F493" s="5">
        <v>13.325806451612904</v>
      </c>
      <c r="G493" s="5">
        <v>12.841935483870968</v>
      </c>
      <c r="H493" s="5">
        <v>12.361290322580645</v>
      </c>
      <c r="I493" s="5">
        <v>11.82258064516129</v>
      </c>
      <c r="J493" s="5">
        <v>11.519354838709678</v>
      </c>
      <c r="K493" s="5">
        <v>11.161290322580646</v>
      </c>
      <c r="L493" s="5">
        <v>10.9</v>
      </c>
      <c r="M493" s="5">
        <v>15.377419354838709</v>
      </c>
      <c r="N493" s="5">
        <v>19.848387096774193</v>
      </c>
      <c r="O493" s="5">
        <v>24.319354838709678</v>
      </c>
      <c r="P493" s="5">
        <v>27.464516129032258</v>
      </c>
      <c r="Q493" s="5">
        <v>30.63225806451613</v>
      </c>
      <c r="R493" s="5">
        <v>33.770967741935486</v>
      </c>
      <c r="S493" s="5">
        <v>31.416129032258063</v>
      </c>
      <c r="T493" s="5">
        <v>29.006451612903227</v>
      </c>
      <c r="U493" s="5">
        <v>26.651612903225807</v>
      </c>
      <c r="V493" s="5">
        <v>23.848387096774193</v>
      </c>
      <c r="W493" s="5">
        <v>21.070967741935487</v>
      </c>
      <c r="X493" s="5">
        <v>18.29032258064516</v>
      </c>
      <c r="Y493" s="5">
        <v>17.038709677419355</v>
      </c>
      <c r="Z493" s="5">
        <v>15.825806451612904</v>
      </c>
      <c r="AA493" s="5">
        <v>14.570967741935483</v>
      </c>
      <c r="AB493" s="5">
        <v>13.787096774193548</v>
      </c>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row>
    <row r="494" spans="1:148">
      <c r="A494" s="2" t="s">
        <v>167</v>
      </c>
      <c r="B494" s="2" t="s">
        <v>73</v>
      </c>
      <c r="C494" s="2" t="s">
        <v>361</v>
      </c>
      <c r="D494" s="2" t="str">
        <f t="shared" si="7"/>
        <v>Colorado - Grand Junction-Jan</v>
      </c>
      <c r="E494" s="5">
        <v>20.803225806451611</v>
      </c>
      <c r="F494" s="5">
        <v>19.467741935483872</v>
      </c>
      <c r="G494" s="5">
        <v>19.419354838709676</v>
      </c>
      <c r="H494" s="5">
        <v>18.238709677419354</v>
      </c>
      <c r="I494" s="5">
        <v>17.754838709677419</v>
      </c>
      <c r="J494" s="5">
        <v>17.151612903225807</v>
      </c>
      <c r="K494" s="5">
        <v>17.899999999999999</v>
      </c>
      <c r="L494" s="5">
        <v>17.106451612903225</v>
      </c>
      <c r="M494" s="5">
        <v>21.438709677419357</v>
      </c>
      <c r="N494" s="5">
        <v>25.496774193548386</v>
      </c>
      <c r="O494" s="5">
        <v>28.406451612903226</v>
      </c>
      <c r="P494" s="5">
        <v>31.125806451612902</v>
      </c>
      <c r="Q494" s="5">
        <v>33.151612903225811</v>
      </c>
      <c r="R494" s="5">
        <v>34.561290322580646</v>
      </c>
      <c r="S494" s="5">
        <v>34.961290322580645</v>
      </c>
      <c r="T494" s="5">
        <v>34.461290322580645</v>
      </c>
      <c r="U494" s="5">
        <v>32.303225806451614</v>
      </c>
      <c r="V494" s="5">
        <v>26.86774193548387</v>
      </c>
      <c r="W494" s="5">
        <v>25.035483870967742</v>
      </c>
      <c r="X494" s="5">
        <v>24.767741935483869</v>
      </c>
      <c r="Y494" s="5">
        <v>23.683870967741935</v>
      </c>
      <c r="Z494" s="5">
        <v>23.158064516129031</v>
      </c>
      <c r="AA494" s="5">
        <v>22.758064516129032</v>
      </c>
      <c r="AB494" s="5">
        <v>21.390322580645162</v>
      </c>
    </row>
    <row r="495" spans="1:148">
      <c r="A495" s="2" t="s">
        <v>167</v>
      </c>
      <c r="B495" s="2" t="s">
        <v>74</v>
      </c>
      <c r="C495" s="2" t="s">
        <v>362</v>
      </c>
      <c r="D495" s="2" t="str">
        <f t="shared" si="7"/>
        <v>Colorado - Grand Junction-Feb</v>
      </c>
      <c r="E495" s="5">
        <v>27.946428571428573</v>
      </c>
      <c r="F495" s="5">
        <v>27.221428571428572</v>
      </c>
      <c r="G495" s="5">
        <v>26.892857142857142</v>
      </c>
      <c r="H495" s="5">
        <v>26.524999999999999</v>
      </c>
      <c r="I495" s="5">
        <v>26.164285714285715</v>
      </c>
      <c r="J495" s="5">
        <v>26.164285714285715</v>
      </c>
      <c r="K495" s="5">
        <v>26.185714285714287</v>
      </c>
      <c r="L495" s="5">
        <v>26.167857142857144</v>
      </c>
      <c r="M495" s="5">
        <v>28.914285714285715</v>
      </c>
      <c r="N495" s="5">
        <v>31.610714285714288</v>
      </c>
      <c r="O495" s="5">
        <v>34.35</v>
      </c>
      <c r="P495" s="5">
        <v>36.307142857142857</v>
      </c>
      <c r="Q495" s="5">
        <v>38.260714285714286</v>
      </c>
      <c r="R495" s="5">
        <v>40.225000000000001</v>
      </c>
      <c r="S495" s="5">
        <v>40.067857142857143</v>
      </c>
      <c r="T495" s="5">
        <v>39.88214285714286</v>
      </c>
      <c r="U495" s="5">
        <v>39.73571428571428</v>
      </c>
      <c r="V495" s="5">
        <v>36.61785714285714</v>
      </c>
      <c r="W495" s="5">
        <v>33.485714285714288</v>
      </c>
      <c r="X495" s="5">
        <v>30.37142857142857</v>
      </c>
      <c r="Y495" s="5">
        <v>29.99642857142857</v>
      </c>
      <c r="Z495" s="5">
        <v>29.678571428571427</v>
      </c>
      <c r="AA495" s="5">
        <v>29.346428571428572</v>
      </c>
      <c r="AB495" s="5">
        <v>28.610714285714288</v>
      </c>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row>
    <row r="496" spans="1:148">
      <c r="A496" s="2" t="s">
        <v>167</v>
      </c>
      <c r="B496" s="2" t="s">
        <v>75</v>
      </c>
      <c r="C496" s="2" t="s">
        <v>363</v>
      </c>
      <c r="D496" s="2" t="str">
        <f t="shared" si="7"/>
        <v>Colorado - Grand Junction-Mar</v>
      </c>
      <c r="E496" s="5">
        <v>35.219354838709677</v>
      </c>
      <c r="F496" s="5">
        <v>34.522580645161291</v>
      </c>
      <c r="G496" s="5">
        <v>33.741935483870968</v>
      </c>
      <c r="H496" s="5">
        <v>32.990322580645163</v>
      </c>
      <c r="I496" s="5">
        <v>32.167741935483875</v>
      </c>
      <c r="J496" s="5">
        <v>33.096774193548384</v>
      </c>
      <c r="K496" s="5">
        <v>33.964516129032262</v>
      </c>
      <c r="L496" s="5">
        <v>34.909677419354843</v>
      </c>
      <c r="M496" s="5">
        <v>37.57741935483871</v>
      </c>
      <c r="N496" s="5">
        <v>40.267741935483869</v>
      </c>
      <c r="O496" s="5">
        <v>42.92258064516129</v>
      </c>
      <c r="P496" s="5">
        <v>44.703225806451613</v>
      </c>
      <c r="Q496" s="5">
        <v>46.467741935483872</v>
      </c>
      <c r="R496" s="5">
        <v>48.241935483870968</v>
      </c>
      <c r="S496" s="5">
        <v>48.377419354838715</v>
      </c>
      <c r="T496" s="5">
        <v>48.529032258064518</v>
      </c>
      <c r="U496" s="5">
        <v>48.670967741935485</v>
      </c>
      <c r="V496" s="5">
        <v>45.838709677419352</v>
      </c>
      <c r="W496" s="5">
        <v>42.903225806451616</v>
      </c>
      <c r="X496" s="5">
        <v>40.032258064516128</v>
      </c>
      <c r="Y496" s="5">
        <v>39.067741935483866</v>
      </c>
      <c r="Z496" s="5">
        <v>38.148387096774194</v>
      </c>
      <c r="AA496" s="5">
        <v>37.225806451612904</v>
      </c>
      <c r="AB496" s="5">
        <v>36.5</v>
      </c>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row>
    <row r="497" spans="1:148">
      <c r="A497" s="2" t="s">
        <v>167</v>
      </c>
      <c r="B497" s="2" t="s">
        <v>76</v>
      </c>
      <c r="C497" s="2" t="s">
        <v>364</v>
      </c>
      <c r="D497" s="2" t="str">
        <f t="shared" si="7"/>
        <v>Colorado - Grand Junction-Apr</v>
      </c>
      <c r="E497" s="5">
        <v>44.653333333333329</v>
      </c>
      <c r="F497" s="5">
        <v>43.373333333333335</v>
      </c>
      <c r="G497" s="5">
        <v>42.576666666666668</v>
      </c>
      <c r="H497" s="5">
        <v>41.81666666666667</v>
      </c>
      <c r="I497" s="5">
        <v>41.01</v>
      </c>
      <c r="J497" s="5">
        <v>43.096666666666671</v>
      </c>
      <c r="K497" s="5">
        <v>45.153333333333329</v>
      </c>
      <c r="L497" s="5">
        <v>47.283333333333331</v>
      </c>
      <c r="M497" s="5">
        <v>50.82</v>
      </c>
      <c r="N497" s="5">
        <v>54.333333333333336</v>
      </c>
      <c r="O497" s="5">
        <v>57.866666666666667</v>
      </c>
      <c r="P497" s="5">
        <v>59.336666666666666</v>
      </c>
      <c r="Q497" s="5">
        <v>60.793333333333329</v>
      </c>
      <c r="R497" s="5">
        <v>62.263333333333335</v>
      </c>
      <c r="S497" s="5">
        <v>61.98</v>
      </c>
      <c r="T497" s="5">
        <v>61.663333333333334</v>
      </c>
      <c r="U497" s="5">
        <v>61.373333333333335</v>
      </c>
      <c r="V497" s="5">
        <v>57.916666666666664</v>
      </c>
      <c r="W497" s="5">
        <v>54.45</v>
      </c>
      <c r="X497" s="5">
        <v>51.023333333333333</v>
      </c>
      <c r="Y497" s="5">
        <v>49.78</v>
      </c>
      <c r="Z497" s="5">
        <v>48.58</v>
      </c>
      <c r="AA497" s="5">
        <v>47.366666666666667</v>
      </c>
      <c r="AB497" s="5">
        <v>46.113333333333337</v>
      </c>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row>
    <row r="498" spans="1:148">
      <c r="A498" s="2" t="s">
        <v>167</v>
      </c>
      <c r="B498" s="2" t="s">
        <v>77</v>
      </c>
      <c r="C498" s="2" t="s">
        <v>365</v>
      </c>
      <c r="D498" s="2" t="str">
        <f t="shared" si="7"/>
        <v>Colorado - Grand Junction-May</v>
      </c>
      <c r="E498" s="5">
        <v>55.845161290322579</v>
      </c>
      <c r="F498" s="5">
        <v>54.661290322580648</v>
      </c>
      <c r="G498" s="5">
        <v>53.741935483870968</v>
      </c>
      <c r="H498" s="5">
        <v>53.051612903225802</v>
      </c>
      <c r="I498" s="5">
        <v>51.79354838709677</v>
      </c>
      <c r="J498" s="5">
        <v>52.932258064516134</v>
      </c>
      <c r="K498" s="5">
        <v>56.835483870967742</v>
      </c>
      <c r="L498" s="5">
        <v>60.86774193548387</v>
      </c>
      <c r="M498" s="5">
        <v>63.635483870967747</v>
      </c>
      <c r="N498" s="5">
        <v>66.935483870967744</v>
      </c>
      <c r="O498" s="5">
        <v>69.870967741935488</v>
      </c>
      <c r="P498" s="5">
        <v>70.854838709677423</v>
      </c>
      <c r="Q498" s="5">
        <v>72.806451612903231</v>
      </c>
      <c r="R498" s="5">
        <v>73.687096774193549</v>
      </c>
      <c r="S498" s="5">
        <v>73.638709677419357</v>
      </c>
      <c r="T498" s="5">
        <v>73.861290322580643</v>
      </c>
      <c r="U498" s="5">
        <v>72.570967741935476</v>
      </c>
      <c r="V498" s="5">
        <v>71.032258064516128</v>
      </c>
      <c r="W498" s="5">
        <v>68.50322580645161</v>
      </c>
      <c r="X498" s="5">
        <v>64.91935483870968</v>
      </c>
      <c r="Y498" s="5">
        <v>62.141935483870974</v>
      </c>
      <c r="Z498" s="5">
        <v>60.270967741935486</v>
      </c>
      <c r="AA498" s="5">
        <v>58.506451612903227</v>
      </c>
      <c r="AB498" s="5">
        <v>57.222580645161294</v>
      </c>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row>
    <row r="499" spans="1:148">
      <c r="A499" s="2" t="s">
        <v>167</v>
      </c>
      <c r="B499" s="2" t="s">
        <v>78</v>
      </c>
      <c r="C499" s="2" t="s">
        <v>366</v>
      </c>
      <c r="D499" s="2" t="str">
        <f t="shared" si="7"/>
        <v>Colorado - Grand Junction-Jun</v>
      </c>
      <c r="E499" s="5">
        <v>64.943333333333328</v>
      </c>
      <c r="F499" s="5">
        <v>63.96</v>
      </c>
      <c r="G499" s="5">
        <v>62.763333333333335</v>
      </c>
      <c r="H499" s="5">
        <v>61.606666666666669</v>
      </c>
      <c r="I499" s="5">
        <v>60.383333333333333</v>
      </c>
      <c r="J499" s="5">
        <v>63.353333333333332</v>
      </c>
      <c r="K499" s="5">
        <v>66.346666666666664</v>
      </c>
      <c r="L499" s="5">
        <v>69.396666666666675</v>
      </c>
      <c r="M499" s="5">
        <v>72.3</v>
      </c>
      <c r="N499" s="5">
        <v>75.176666666666677</v>
      </c>
      <c r="O499" s="5">
        <v>78.053333333333327</v>
      </c>
      <c r="P499" s="5">
        <v>79.75333333333333</v>
      </c>
      <c r="Q499" s="5">
        <v>81.42</v>
      </c>
      <c r="R499" s="5">
        <v>83.103333333333325</v>
      </c>
      <c r="S499" s="5">
        <v>83.08</v>
      </c>
      <c r="T499" s="5">
        <v>83.02</v>
      </c>
      <c r="U499" s="5">
        <v>82.993333333333339</v>
      </c>
      <c r="V499" s="5">
        <v>80.03</v>
      </c>
      <c r="W499" s="5">
        <v>77.036666666666662</v>
      </c>
      <c r="X499" s="5">
        <v>74.05</v>
      </c>
      <c r="Y499" s="5">
        <v>71.66</v>
      </c>
      <c r="Z499" s="5">
        <v>69.303333333333327</v>
      </c>
      <c r="AA499" s="5">
        <v>66.993333333333325</v>
      </c>
      <c r="AB499" s="5">
        <v>66.103333333333325</v>
      </c>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row>
    <row r="500" spans="1:148">
      <c r="A500" s="2" t="s">
        <v>167</v>
      </c>
      <c r="B500" s="2" t="s">
        <v>79</v>
      </c>
      <c r="C500" s="2" t="s">
        <v>367</v>
      </c>
      <c r="D500" s="2" t="str">
        <f t="shared" si="7"/>
        <v>Colorado - Grand Junction-Jul</v>
      </c>
      <c r="E500" s="5">
        <v>72.841935483870969</v>
      </c>
      <c r="F500" s="5">
        <v>71.9258064516129</v>
      </c>
      <c r="G500" s="5">
        <v>68.512903225806454</v>
      </c>
      <c r="H500" s="5">
        <v>67.787096774193557</v>
      </c>
      <c r="I500" s="5">
        <v>66.245161290322571</v>
      </c>
      <c r="J500" s="5">
        <v>66.787096774193557</v>
      </c>
      <c r="K500" s="5">
        <v>69.719354838709677</v>
      </c>
      <c r="L500" s="5">
        <v>73.245161290322571</v>
      </c>
      <c r="M500" s="5">
        <v>76.825806451612905</v>
      </c>
      <c r="N500" s="5">
        <v>80.219354838709677</v>
      </c>
      <c r="O500" s="5">
        <v>83.393548387096772</v>
      </c>
      <c r="P500" s="5">
        <v>85.987096774193546</v>
      </c>
      <c r="Q500" s="5">
        <v>87.225806451612897</v>
      </c>
      <c r="R500" s="5">
        <v>88.280645161290323</v>
      </c>
      <c r="S500" s="5">
        <v>88.854838709677423</v>
      </c>
      <c r="T500" s="5">
        <v>88.648387096774186</v>
      </c>
      <c r="U500" s="5">
        <v>88.196774193548379</v>
      </c>
      <c r="V500" s="5">
        <v>87.161290322580641</v>
      </c>
      <c r="W500" s="5">
        <v>84.096774193548384</v>
      </c>
      <c r="X500" s="5">
        <v>79.667741935483861</v>
      </c>
      <c r="Y500" s="5">
        <v>76.787096774193557</v>
      </c>
      <c r="Z500" s="5">
        <v>75.287096774193557</v>
      </c>
      <c r="AA500" s="5">
        <v>73.861290322580643</v>
      </c>
      <c r="AB500" s="5">
        <v>71.790322580645167</v>
      </c>
    </row>
    <row r="501" spans="1:148">
      <c r="A501" s="2" t="s">
        <v>167</v>
      </c>
      <c r="B501" s="2" t="s">
        <v>80</v>
      </c>
      <c r="C501" s="2" t="s">
        <v>368</v>
      </c>
      <c r="D501" s="2" t="str">
        <f t="shared" si="7"/>
        <v>Colorado - Grand Junction-Aug</v>
      </c>
      <c r="E501" s="5">
        <v>67.393548387096772</v>
      </c>
      <c r="F501" s="5">
        <v>66.154838709677421</v>
      </c>
      <c r="G501" s="5">
        <v>67.432258064516134</v>
      </c>
      <c r="H501" s="5">
        <v>66.380645161290332</v>
      </c>
      <c r="I501" s="5">
        <v>65.312903225806451</v>
      </c>
      <c r="J501" s="5">
        <v>67.377419354838707</v>
      </c>
      <c r="K501" s="5">
        <v>69.435483870967744</v>
      </c>
      <c r="L501" s="5">
        <v>71.548387096774192</v>
      </c>
      <c r="M501" s="5">
        <v>75.109677419354838</v>
      </c>
      <c r="N501" s="5">
        <v>78.670967741935485</v>
      </c>
      <c r="O501" s="5">
        <v>82.232258064516117</v>
      </c>
      <c r="P501" s="5">
        <v>84.245161290322571</v>
      </c>
      <c r="Q501" s="5">
        <v>86.235483870967741</v>
      </c>
      <c r="R501" s="5">
        <v>88.241935483870961</v>
      </c>
      <c r="S501" s="5">
        <v>88.138709677419357</v>
      </c>
      <c r="T501" s="5">
        <v>88.019354838709674</v>
      </c>
      <c r="U501" s="5">
        <v>87.906451612903226</v>
      </c>
      <c r="V501" s="5">
        <v>84.538709677419348</v>
      </c>
      <c r="W501" s="5">
        <v>81.116129032258058</v>
      </c>
      <c r="X501" s="5">
        <v>77.751612903225819</v>
      </c>
      <c r="Y501" s="5">
        <v>75.877419354838707</v>
      </c>
      <c r="Z501" s="5">
        <v>74.019354838709674</v>
      </c>
      <c r="AA501" s="5">
        <v>72.151612903225796</v>
      </c>
      <c r="AB501" s="5">
        <v>70.896774193548396</v>
      </c>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row>
    <row r="502" spans="1:148">
      <c r="A502" s="2" t="s">
        <v>167</v>
      </c>
      <c r="B502" s="2" t="s">
        <v>81</v>
      </c>
      <c r="C502" s="2" t="s">
        <v>369</v>
      </c>
      <c r="D502" s="2" t="str">
        <f t="shared" si="7"/>
        <v>Colorado - Grand Junction-Sep</v>
      </c>
      <c r="E502" s="5">
        <v>58.93333333333333</v>
      </c>
      <c r="F502" s="5">
        <v>57.63</v>
      </c>
      <c r="G502" s="5">
        <v>56.736666666666665</v>
      </c>
      <c r="H502" s="5">
        <v>55.8</v>
      </c>
      <c r="I502" s="5">
        <v>54.896666666666668</v>
      </c>
      <c r="J502" s="5">
        <v>56.73</v>
      </c>
      <c r="K502" s="5">
        <v>58.533333333333331</v>
      </c>
      <c r="L502" s="5">
        <v>60.373333333333335</v>
      </c>
      <c r="M502" s="5">
        <v>64.026666666666671</v>
      </c>
      <c r="N502" s="5">
        <v>67.666666666666671</v>
      </c>
      <c r="O502" s="5">
        <v>71.33</v>
      </c>
      <c r="P502" s="5">
        <v>73.319999999999993</v>
      </c>
      <c r="Q502" s="5">
        <v>75.273333333333326</v>
      </c>
      <c r="R502" s="5">
        <v>77.236666666666665</v>
      </c>
      <c r="S502" s="5">
        <v>77.290000000000006</v>
      </c>
      <c r="T502" s="5">
        <v>77.3</v>
      </c>
      <c r="U502" s="5">
        <v>77.34</v>
      </c>
      <c r="V502" s="5">
        <v>73.209999999999994</v>
      </c>
      <c r="W502" s="5">
        <v>69.006666666666661</v>
      </c>
      <c r="X502" s="5">
        <v>64.88</v>
      </c>
      <c r="Y502" s="5">
        <v>63.603333333333332</v>
      </c>
      <c r="Z502" s="5">
        <v>62.37</v>
      </c>
      <c r="AA502" s="5">
        <v>61.11</v>
      </c>
      <c r="AB502" s="5">
        <v>59.793333333333329</v>
      </c>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row>
    <row r="503" spans="1:148">
      <c r="A503" s="2" t="s">
        <v>167</v>
      </c>
      <c r="B503" s="2" t="s">
        <v>82</v>
      </c>
      <c r="C503" s="2" t="s">
        <v>370</v>
      </c>
      <c r="D503" s="2" t="str">
        <f t="shared" si="7"/>
        <v>Colorado - Grand Junction-Oct</v>
      </c>
      <c r="E503" s="5">
        <v>50.093548387096774</v>
      </c>
      <c r="F503" s="5">
        <v>48.887096774193552</v>
      </c>
      <c r="G503" s="5">
        <v>47.570967741935483</v>
      </c>
      <c r="H503" s="5">
        <v>47.280645161290323</v>
      </c>
      <c r="I503" s="5">
        <v>46.445161290322581</v>
      </c>
      <c r="J503" s="5">
        <v>45.258064516129032</v>
      </c>
      <c r="K503" s="5">
        <v>45.158064516129038</v>
      </c>
      <c r="L503" s="5">
        <v>49.680645161290322</v>
      </c>
      <c r="M503" s="5">
        <v>54.751612903225805</v>
      </c>
      <c r="N503" s="5">
        <v>59.009677419354837</v>
      </c>
      <c r="O503" s="5">
        <v>62.267741935483869</v>
      </c>
      <c r="P503" s="5">
        <v>64.935483870967744</v>
      </c>
      <c r="Q503" s="5">
        <v>67.00645161290322</v>
      </c>
      <c r="R503" s="5">
        <v>68.290322580645167</v>
      </c>
      <c r="S503" s="5">
        <v>68.845161290322579</v>
      </c>
      <c r="T503" s="5">
        <v>68.958064516129028</v>
      </c>
      <c r="U503" s="5">
        <v>67.470967741935482</v>
      </c>
      <c r="V503" s="5">
        <v>62.654838709677421</v>
      </c>
      <c r="W503" s="5">
        <v>56.670967741935485</v>
      </c>
      <c r="X503" s="5">
        <v>54.561290322580646</v>
      </c>
      <c r="Y503" s="5">
        <v>53.070967741935483</v>
      </c>
      <c r="Z503" s="5">
        <v>52.103225806451611</v>
      </c>
      <c r="AA503" s="5">
        <v>51.306451612903224</v>
      </c>
      <c r="AB503" s="5">
        <v>50.658064516129038</v>
      </c>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row>
    <row r="504" spans="1:148">
      <c r="A504" s="2" t="s">
        <v>167</v>
      </c>
      <c r="B504" s="2" t="s">
        <v>83</v>
      </c>
      <c r="C504" s="2" t="s">
        <v>371</v>
      </c>
      <c r="D504" s="2" t="str">
        <f t="shared" si="7"/>
        <v>Colorado - Grand Junction-Nov</v>
      </c>
      <c r="E504" s="5">
        <v>35.32</v>
      </c>
      <c r="F504" s="5">
        <v>33.520000000000003</v>
      </c>
      <c r="G504" s="5">
        <v>33.163333333333334</v>
      </c>
      <c r="H504" s="5">
        <v>31.97</v>
      </c>
      <c r="I504" s="5">
        <v>31.066666666666666</v>
      </c>
      <c r="J504" s="5">
        <v>31.186666666666667</v>
      </c>
      <c r="K504" s="5">
        <v>30.663333333333334</v>
      </c>
      <c r="L504" s="5">
        <v>32.843333333333334</v>
      </c>
      <c r="M504" s="5">
        <v>37.366666666666667</v>
      </c>
      <c r="N504" s="5">
        <v>40.99</v>
      </c>
      <c r="O504" s="5">
        <v>44.17</v>
      </c>
      <c r="P504" s="5">
        <v>46.536666666666662</v>
      </c>
      <c r="Q504" s="5">
        <v>48.03</v>
      </c>
      <c r="R504" s="5">
        <v>49.026666666666664</v>
      </c>
      <c r="S504" s="5">
        <v>49.43333333333333</v>
      </c>
      <c r="T504" s="5">
        <v>48.473333333333336</v>
      </c>
      <c r="U504" s="5">
        <v>45.616666666666667</v>
      </c>
      <c r="V504" s="5">
        <v>41.08</v>
      </c>
      <c r="W504" s="5">
        <v>38.926666666666662</v>
      </c>
      <c r="X504" s="5">
        <v>37.590000000000003</v>
      </c>
      <c r="Y504" s="5">
        <v>36.020000000000003</v>
      </c>
      <c r="Z504" s="5">
        <v>36.036666666666662</v>
      </c>
      <c r="AA504" s="5">
        <v>35.663333333333334</v>
      </c>
      <c r="AB504" s="5">
        <v>34.873333333333335</v>
      </c>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row>
    <row r="505" spans="1:148">
      <c r="A505" s="2" t="s">
        <v>167</v>
      </c>
      <c r="B505" s="2" t="s">
        <v>84</v>
      </c>
      <c r="C505" s="2" t="s">
        <v>372</v>
      </c>
      <c r="D505" s="2" t="str">
        <f t="shared" si="7"/>
        <v>Colorado - Grand Junction-Dec</v>
      </c>
      <c r="E505" s="5">
        <v>22.519354838709678</v>
      </c>
      <c r="F505" s="5">
        <v>21.93548387096774</v>
      </c>
      <c r="G505" s="5">
        <v>21.719354838709677</v>
      </c>
      <c r="H505" s="5">
        <v>21.522580645161291</v>
      </c>
      <c r="I505" s="5">
        <v>21.261290322580646</v>
      </c>
      <c r="J505" s="5">
        <v>20.961290322580645</v>
      </c>
      <c r="K505" s="5">
        <v>20.641935483870967</v>
      </c>
      <c r="L505" s="5">
        <v>20.361290322580647</v>
      </c>
      <c r="M505" s="5">
        <v>23.609677419354838</v>
      </c>
      <c r="N505" s="5">
        <v>26.883870967741935</v>
      </c>
      <c r="O505" s="5">
        <v>30.141935483870967</v>
      </c>
      <c r="P505" s="5">
        <v>31.893548387096775</v>
      </c>
      <c r="Q505" s="5">
        <v>33.62903225806452</v>
      </c>
      <c r="R505" s="5">
        <v>35.380645161290325</v>
      </c>
      <c r="S505" s="5">
        <v>34.309677419354834</v>
      </c>
      <c r="T505" s="5">
        <v>33.21290322580645</v>
      </c>
      <c r="U505" s="5">
        <v>32.138709677419357</v>
      </c>
      <c r="V505" s="5">
        <v>29.883870967741935</v>
      </c>
      <c r="W505" s="5">
        <v>27.590322580645161</v>
      </c>
      <c r="X505" s="5">
        <v>25.329032258064519</v>
      </c>
      <c r="Y505" s="5">
        <v>24.716129032258067</v>
      </c>
      <c r="Z505" s="5">
        <v>24.119354838709679</v>
      </c>
      <c r="AA505" s="5">
        <v>23.493548387096773</v>
      </c>
      <c r="AB505" s="5">
        <v>22.874193548387098</v>
      </c>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row>
    <row r="506" spans="1:148">
      <c r="A506" s="2" t="s">
        <v>168</v>
      </c>
      <c r="B506" s="2" t="s">
        <v>73</v>
      </c>
      <c r="C506" s="2" t="s">
        <v>361</v>
      </c>
      <c r="D506" s="2" t="str">
        <f t="shared" si="7"/>
        <v>Colorado - Pueblo-Jan</v>
      </c>
      <c r="E506" s="5">
        <v>21.216129032258067</v>
      </c>
      <c r="F506" s="5">
        <v>20.370967741935484</v>
      </c>
      <c r="G506" s="5">
        <v>20.161290322580644</v>
      </c>
      <c r="H506" s="5">
        <v>19.996774193548386</v>
      </c>
      <c r="I506" s="5">
        <v>19.77741935483871</v>
      </c>
      <c r="J506" s="5">
        <v>19.893548387096775</v>
      </c>
      <c r="K506" s="5">
        <v>19.996774193548386</v>
      </c>
      <c r="L506" s="5">
        <v>20.096774193548388</v>
      </c>
      <c r="M506" s="5">
        <v>24.583870967741937</v>
      </c>
      <c r="N506" s="5">
        <v>29.051612903225806</v>
      </c>
      <c r="O506" s="5">
        <v>33.541935483870965</v>
      </c>
      <c r="P506" s="5">
        <v>35.525806451612901</v>
      </c>
      <c r="Q506" s="5">
        <v>37.512903225806454</v>
      </c>
      <c r="R506" s="5">
        <v>39.480645161290326</v>
      </c>
      <c r="S506" s="5">
        <v>38.164516129032258</v>
      </c>
      <c r="T506" s="5">
        <v>36.848387096774189</v>
      </c>
      <c r="U506" s="5">
        <v>35.516129032258064</v>
      </c>
      <c r="V506" s="5">
        <v>32.532258064516128</v>
      </c>
      <c r="W506" s="5">
        <v>29.503225806451614</v>
      </c>
      <c r="X506" s="5">
        <v>26.490322580645163</v>
      </c>
      <c r="Y506" s="5">
        <v>25.567741935483873</v>
      </c>
      <c r="Z506" s="5">
        <v>24.712903225806453</v>
      </c>
      <c r="AA506" s="5">
        <v>23.812903225806455</v>
      </c>
      <c r="AB506" s="5">
        <v>22.858064516129033</v>
      </c>
    </row>
    <row r="507" spans="1:148">
      <c r="A507" s="2" t="s">
        <v>168</v>
      </c>
      <c r="B507" s="2" t="s">
        <v>74</v>
      </c>
      <c r="C507" s="2" t="s">
        <v>362</v>
      </c>
      <c r="D507" s="2" t="str">
        <f t="shared" si="7"/>
        <v>Colorado - Pueblo-Feb</v>
      </c>
      <c r="E507" s="5">
        <v>28.460714285714285</v>
      </c>
      <c r="F507" s="5">
        <v>27.546428571428571</v>
      </c>
      <c r="G507" s="5">
        <v>27.178571428571427</v>
      </c>
      <c r="H507" s="5">
        <v>26.792857142857144</v>
      </c>
      <c r="I507" s="5">
        <v>26.439285714285713</v>
      </c>
      <c r="J507" s="5">
        <v>27.028571428571428</v>
      </c>
      <c r="K507" s="5">
        <v>27.62142857142857</v>
      </c>
      <c r="L507" s="5">
        <v>28.24285714285714</v>
      </c>
      <c r="M507" s="5">
        <v>32.664285714285718</v>
      </c>
      <c r="N507" s="5">
        <v>37.1</v>
      </c>
      <c r="O507" s="5">
        <v>41.532142857142858</v>
      </c>
      <c r="P507" s="5">
        <v>43.4</v>
      </c>
      <c r="Q507" s="5">
        <v>45.271428571428565</v>
      </c>
      <c r="R507" s="5">
        <v>47.146428571428565</v>
      </c>
      <c r="S507" s="5">
        <v>46.696428571428569</v>
      </c>
      <c r="T507" s="5">
        <v>46.225000000000001</v>
      </c>
      <c r="U507" s="5">
        <v>45.778571428571425</v>
      </c>
      <c r="V507" s="5">
        <v>42.103571428571435</v>
      </c>
      <c r="W507" s="5">
        <v>38.407142857142858</v>
      </c>
      <c r="X507" s="5">
        <v>34.792857142857144</v>
      </c>
      <c r="Y507" s="5">
        <v>33.217857142857142</v>
      </c>
      <c r="Z507" s="5">
        <v>31.728571428571428</v>
      </c>
      <c r="AA507" s="5">
        <v>30.157142857142855</v>
      </c>
      <c r="AB507" s="5">
        <v>29.342857142857145</v>
      </c>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row>
    <row r="508" spans="1:148">
      <c r="A508" s="2" t="s">
        <v>168</v>
      </c>
      <c r="B508" s="2" t="s">
        <v>75</v>
      </c>
      <c r="C508" s="2" t="s">
        <v>363</v>
      </c>
      <c r="D508" s="2" t="str">
        <f t="shared" si="7"/>
        <v>Colorado - Pueblo-Mar</v>
      </c>
      <c r="E508" s="5">
        <v>39.093548387096774</v>
      </c>
      <c r="F508" s="5">
        <v>38.477419354838709</v>
      </c>
      <c r="G508" s="5">
        <v>37.480645161290326</v>
      </c>
      <c r="H508" s="5">
        <v>36.864516129032253</v>
      </c>
      <c r="I508" s="5">
        <v>36.241935483870968</v>
      </c>
      <c r="J508" s="5">
        <v>35.751612903225805</v>
      </c>
      <c r="K508" s="5">
        <v>36.274193548387096</v>
      </c>
      <c r="L508" s="5">
        <v>40.332258064516125</v>
      </c>
      <c r="M508" s="5">
        <v>45.612903225806448</v>
      </c>
      <c r="N508" s="5">
        <v>49.470967741935482</v>
      </c>
      <c r="O508" s="5">
        <v>52.251612903225805</v>
      </c>
      <c r="P508" s="5">
        <v>55.241935483870968</v>
      </c>
      <c r="Q508" s="5">
        <v>57.87096774193548</v>
      </c>
      <c r="R508" s="5">
        <v>59.716129032258067</v>
      </c>
      <c r="S508" s="5">
        <v>60.012903225806454</v>
      </c>
      <c r="T508" s="5">
        <v>59.751612903225805</v>
      </c>
      <c r="U508" s="5">
        <v>58.670967741935485</v>
      </c>
      <c r="V508" s="5">
        <v>55.91935483870968</v>
      </c>
      <c r="W508" s="5">
        <v>50.270967741935486</v>
      </c>
      <c r="X508" s="5">
        <v>47.5</v>
      </c>
      <c r="Y508" s="5">
        <v>44.935483870967744</v>
      </c>
      <c r="Z508" s="5">
        <v>43.532258064516128</v>
      </c>
      <c r="AA508" s="5">
        <v>41.258064516129032</v>
      </c>
      <c r="AB508" s="5">
        <v>40.274193548387096</v>
      </c>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row>
    <row r="509" spans="1:148">
      <c r="A509" s="2" t="s">
        <v>168</v>
      </c>
      <c r="B509" s="2" t="s">
        <v>76</v>
      </c>
      <c r="C509" s="2" t="s">
        <v>364</v>
      </c>
      <c r="D509" s="2" t="str">
        <f t="shared" si="7"/>
        <v>Colorado - Pueblo-Apr</v>
      </c>
      <c r="E509" s="5">
        <v>43.843333333333334</v>
      </c>
      <c r="F509" s="5">
        <v>42.223333333333336</v>
      </c>
      <c r="G509" s="5">
        <v>40.49666666666667</v>
      </c>
      <c r="H509" s="5">
        <v>38.946666666666673</v>
      </c>
      <c r="I509" s="5">
        <v>37.373333333333335</v>
      </c>
      <c r="J509" s="5">
        <v>37.130000000000003</v>
      </c>
      <c r="K509" s="5">
        <v>41.946666666666673</v>
      </c>
      <c r="L509" s="5">
        <v>47.81</v>
      </c>
      <c r="M509" s="5">
        <v>52.7</v>
      </c>
      <c r="N509" s="5">
        <v>56.763333333333335</v>
      </c>
      <c r="O509" s="5">
        <v>60.153333333333329</v>
      </c>
      <c r="P509" s="5">
        <v>62.793333333333329</v>
      </c>
      <c r="Q509" s="5">
        <v>64.433333333333337</v>
      </c>
      <c r="R509" s="5">
        <v>65.733333333333334</v>
      </c>
      <c r="S509" s="5">
        <v>65.766666666666666</v>
      </c>
      <c r="T509" s="5">
        <v>66.03</v>
      </c>
      <c r="U509" s="5">
        <v>65.11</v>
      </c>
      <c r="V509" s="5">
        <v>63.17</v>
      </c>
      <c r="W509" s="5">
        <v>58.78</v>
      </c>
      <c r="X509" s="5">
        <v>55.116666666666667</v>
      </c>
      <c r="Y509" s="5">
        <v>51.64</v>
      </c>
      <c r="Z509" s="5">
        <v>49.34</v>
      </c>
      <c r="AA509" s="5">
        <v>47.97</v>
      </c>
      <c r="AB509" s="5">
        <v>45.706666666666671</v>
      </c>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row>
    <row r="510" spans="1:148">
      <c r="A510" s="2" t="s">
        <v>168</v>
      </c>
      <c r="B510" s="2" t="s">
        <v>77</v>
      </c>
      <c r="C510" s="2" t="s">
        <v>365</v>
      </c>
      <c r="D510" s="2" t="str">
        <f t="shared" si="7"/>
        <v>Colorado - Pueblo-May</v>
      </c>
      <c r="E510" s="5">
        <v>56.396774193548389</v>
      </c>
      <c r="F510" s="5">
        <v>54.62903225806452</v>
      </c>
      <c r="G510" s="5">
        <v>53.383870967741942</v>
      </c>
      <c r="H510" s="5">
        <v>51.561290322580646</v>
      </c>
      <c r="I510" s="5">
        <v>50.335483870967742</v>
      </c>
      <c r="J510" s="5">
        <v>51.406451612903226</v>
      </c>
      <c r="K510" s="5">
        <v>55.961290322580645</v>
      </c>
      <c r="L510" s="5">
        <v>60.541935483870965</v>
      </c>
      <c r="M510" s="5">
        <v>65.587096774193554</v>
      </c>
      <c r="N510" s="5">
        <v>69.129032258064512</v>
      </c>
      <c r="O510" s="5">
        <v>72.2</v>
      </c>
      <c r="P510" s="5">
        <v>74.848387096774204</v>
      </c>
      <c r="Q510" s="5">
        <v>76.796774193548387</v>
      </c>
      <c r="R510" s="5">
        <v>77.474193548387092</v>
      </c>
      <c r="S510" s="5">
        <v>78.025806451612908</v>
      </c>
      <c r="T510" s="5">
        <v>77.648387096774186</v>
      </c>
      <c r="U510" s="5">
        <v>76.741935483870961</v>
      </c>
      <c r="V510" s="5">
        <v>74.858064516129033</v>
      </c>
      <c r="W510" s="5">
        <v>70.796774193548387</v>
      </c>
      <c r="X510" s="5">
        <v>67.012903225806454</v>
      </c>
      <c r="Y510" s="5">
        <v>64.180645161290315</v>
      </c>
      <c r="Z510" s="5">
        <v>61.574193548387093</v>
      </c>
      <c r="AA510" s="5">
        <v>59.945161290322581</v>
      </c>
      <c r="AB510" s="5">
        <v>58.3</v>
      </c>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row>
    <row r="511" spans="1:148">
      <c r="A511" s="2" t="s">
        <v>168</v>
      </c>
      <c r="B511" s="2" t="s">
        <v>78</v>
      </c>
      <c r="C511" s="2" t="s">
        <v>366</v>
      </c>
      <c r="D511" s="2" t="str">
        <f t="shared" si="7"/>
        <v>Colorado - Pueblo-Jun</v>
      </c>
      <c r="E511" s="5">
        <v>61.233333333333334</v>
      </c>
      <c r="F511" s="5">
        <v>59.49666666666667</v>
      </c>
      <c r="G511" s="5">
        <v>58.19</v>
      </c>
      <c r="H511" s="5">
        <v>56.873333333333335</v>
      </c>
      <c r="I511" s="5">
        <v>55.536666666666662</v>
      </c>
      <c r="J511" s="5">
        <v>60.126666666666665</v>
      </c>
      <c r="K511" s="5">
        <v>64.819999999999993</v>
      </c>
      <c r="L511" s="5">
        <v>69.49666666666667</v>
      </c>
      <c r="M511" s="5">
        <v>72.87</v>
      </c>
      <c r="N511" s="5">
        <v>76.276666666666671</v>
      </c>
      <c r="O511" s="5">
        <v>79.643333333333345</v>
      </c>
      <c r="P511" s="5">
        <v>81.376666666666679</v>
      </c>
      <c r="Q511" s="5">
        <v>83.06</v>
      </c>
      <c r="R511" s="5">
        <v>84.806666666666658</v>
      </c>
      <c r="S511" s="5">
        <v>84.173333333333332</v>
      </c>
      <c r="T511" s="5">
        <v>83.5</v>
      </c>
      <c r="U511" s="5">
        <v>82.873333333333321</v>
      </c>
      <c r="V511" s="5">
        <v>79.516666666666666</v>
      </c>
      <c r="W511" s="5">
        <v>76.05</v>
      </c>
      <c r="X511" s="5">
        <v>72.63666666666667</v>
      </c>
      <c r="Y511" s="5">
        <v>70.056666666666658</v>
      </c>
      <c r="Z511" s="5">
        <v>67.566666666666663</v>
      </c>
      <c r="AA511" s="5">
        <v>65.05</v>
      </c>
      <c r="AB511" s="5">
        <v>63.31666666666667</v>
      </c>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row>
    <row r="512" spans="1:148">
      <c r="A512" s="2" t="s">
        <v>168</v>
      </c>
      <c r="B512" s="2" t="s">
        <v>79</v>
      </c>
      <c r="C512" s="2" t="s">
        <v>367</v>
      </c>
      <c r="D512" s="2" t="str">
        <f t="shared" si="7"/>
        <v>Colorado - Pueblo-Jul</v>
      </c>
      <c r="E512" s="5">
        <v>70.090322580645164</v>
      </c>
      <c r="F512" s="5">
        <v>68.58709677419354</v>
      </c>
      <c r="G512" s="5">
        <v>64.941935483870964</v>
      </c>
      <c r="H512" s="5">
        <v>63.561290322580646</v>
      </c>
      <c r="I512" s="5">
        <v>62.177419354838712</v>
      </c>
      <c r="J512" s="5">
        <v>66.290322580645167</v>
      </c>
      <c r="K512" s="5">
        <v>70.49354838709678</v>
      </c>
      <c r="L512" s="5">
        <v>74.7</v>
      </c>
      <c r="M512" s="5">
        <v>78.49677419354839</v>
      </c>
      <c r="N512" s="5">
        <v>82.267741935483883</v>
      </c>
      <c r="O512" s="5">
        <v>86.051612903225802</v>
      </c>
      <c r="P512" s="5">
        <v>87.648387096774186</v>
      </c>
      <c r="Q512" s="5">
        <v>89.277419354838713</v>
      </c>
      <c r="R512" s="5">
        <v>90.864516129032268</v>
      </c>
      <c r="S512" s="5">
        <v>89.570967741935476</v>
      </c>
      <c r="T512" s="5">
        <v>88.280645161290323</v>
      </c>
      <c r="U512" s="5">
        <v>86.99677419354839</v>
      </c>
      <c r="V512" s="5">
        <v>83.909677419354836</v>
      </c>
      <c r="W512" s="5">
        <v>80.780645161290323</v>
      </c>
      <c r="X512" s="5">
        <v>77.725806451612897</v>
      </c>
      <c r="Y512" s="5">
        <v>75.4258064516129</v>
      </c>
      <c r="Z512" s="5">
        <v>73.148387096774186</v>
      </c>
      <c r="AA512" s="5">
        <v>70.858064516129033</v>
      </c>
      <c r="AB512" s="5">
        <v>69.41935483870968</v>
      </c>
    </row>
    <row r="513" spans="1:148">
      <c r="A513" s="2" t="s">
        <v>168</v>
      </c>
      <c r="B513" s="2" t="s">
        <v>80</v>
      </c>
      <c r="C513" s="2" t="s">
        <v>368</v>
      </c>
      <c r="D513" s="2" t="str">
        <f t="shared" si="7"/>
        <v>Colorado - Pueblo-Aug</v>
      </c>
      <c r="E513" s="5">
        <v>61.812903225806451</v>
      </c>
      <c r="F513" s="5">
        <v>60.232258064516131</v>
      </c>
      <c r="G513" s="5">
        <v>60.838709677419352</v>
      </c>
      <c r="H513" s="5">
        <v>60.296774193548387</v>
      </c>
      <c r="I513" s="5">
        <v>58.719354838709677</v>
      </c>
      <c r="J513" s="5">
        <v>58.683870967741939</v>
      </c>
      <c r="K513" s="5">
        <v>63.62903225806452</v>
      </c>
      <c r="L513" s="5">
        <v>68.693548387096769</v>
      </c>
      <c r="M513" s="5">
        <v>73</v>
      </c>
      <c r="N513" s="5">
        <v>77.554838709677412</v>
      </c>
      <c r="O513" s="5">
        <v>81.016129032258064</v>
      </c>
      <c r="P513" s="5">
        <v>84.251612903225819</v>
      </c>
      <c r="Q513" s="5">
        <v>85.903225806451616</v>
      </c>
      <c r="R513" s="5">
        <v>87.396774193548396</v>
      </c>
      <c r="S513" s="5">
        <v>87.841935483870969</v>
      </c>
      <c r="T513" s="5">
        <v>86.277419354838713</v>
      </c>
      <c r="U513" s="5">
        <v>84.064516129032256</v>
      </c>
      <c r="V513" s="5">
        <v>81.103225806451604</v>
      </c>
      <c r="W513" s="5">
        <v>76.400000000000006</v>
      </c>
      <c r="X513" s="5">
        <v>73.403225806451616</v>
      </c>
      <c r="Y513" s="5">
        <v>71.029032258064518</v>
      </c>
      <c r="Z513" s="5">
        <v>68.470967741935482</v>
      </c>
      <c r="AA513" s="5">
        <v>66.819354838709685</v>
      </c>
      <c r="AB513" s="5">
        <v>65.190322580645159</v>
      </c>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row>
    <row r="514" spans="1:148">
      <c r="A514" s="2" t="s">
        <v>168</v>
      </c>
      <c r="B514" s="2" t="s">
        <v>81</v>
      </c>
      <c r="C514" s="2" t="s">
        <v>369</v>
      </c>
      <c r="D514" s="2" t="str">
        <f t="shared" si="7"/>
        <v>Colorado - Pueblo-Sep</v>
      </c>
      <c r="E514" s="5">
        <v>57.26</v>
      </c>
      <c r="F514" s="5">
        <v>56.21</v>
      </c>
      <c r="G514" s="5">
        <v>55.286666666666662</v>
      </c>
      <c r="H514" s="5">
        <v>54.393333333333331</v>
      </c>
      <c r="I514" s="5">
        <v>53.456666666666671</v>
      </c>
      <c r="J514" s="5">
        <v>54.733333333333334</v>
      </c>
      <c r="K514" s="5">
        <v>55.956666666666671</v>
      </c>
      <c r="L514" s="5">
        <v>57.26</v>
      </c>
      <c r="M514" s="5">
        <v>61.106666666666669</v>
      </c>
      <c r="N514" s="5">
        <v>64.94</v>
      </c>
      <c r="O514" s="5">
        <v>68.8</v>
      </c>
      <c r="P514" s="5">
        <v>70.933333333333337</v>
      </c>
      <c r="Q514" s="5">
        <v>73.063333333333333</v>
      </c>
      <c r="R514" s="5">
        <v>75.183333333333337</v>
      </c>
      <c r="S514" s="5">
        <v>74.953333333333333</v>
      </c>
      <c r="T514" s="5">
        <v>74.680000000000007</v>
      </c>
      <c r="U514" s="5">
        <v>74.443333333333342</v>
      </c>
      <c r="V514" s="5">
        <v>70.86666666666666</v>
      </c>
      <c r="W514" s="5">
        <v>67.313333333333333</v>
      </c>
      <c r="X514" s="5">
        <v>63.75</v>
      </c>
      <c r="Y514" s="5">
        <v>62.18666666666666</v>
      </c>
      <c r="Z514" s="5">
        <v>60.636666666666663</v>
      </c>
      <c r="AA514" s="5">
        <v>59.086666666666666</v>
      </c>
      <c r="AB514" s="5">
        <v>58.053333333333327</v>
      </c>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row>
    <row r="515" spans="1:148">
      <c r="A515" s="2" t="s">
        <v>168</v>
      </c>
      <c r="B515" s="2" t="s">
        <v>82</v>
      </c>
      <c r="C515" s="2" t="s">
        <v>370</v>
      </c>
      <c r="D515" s="2" t="str">
        <f t="shared" ref="D515:D578" si="8">CONCATENATE(A515,"-",B515)</f>
        <v>Colorado - Pueblo-Oct</v>
      </c>
      <c r="E515" s="5">
        <v>43.822580645161288</v>
      </c>
      <c r="F515" s="5">
        <v>41.635483870967747</v>
      </c>
      <c r="G515" s="5">
        <v>40.738709677419358</v>
      </c>
      <c r="H515" s="5">
        <v>39.79032258064516</v>
      </c>
      <c r="I515" s="5">
        <v>38.87419354838709</v>
      </c>
      <c r="J515" s="5">
        <v>41.841935483870962</v>
      </c>
      <c r="K515" s="5">
        <v>44.9</v>
      </c>
      <c r="L515" s="5">
        <v>47.958064516129035</v>
      </c>
      <c r="M515" s="5">
        <v>53.112903225806448</v>
      </c>
      <c r="N515" s="5">
        <v>58.241935483870968</v>
      </c>
      <c r="O515" s="5">
        <v>63.387096774193552</v>
      </c>
      <c r="P515" s="5">
        <v>65.754838709677429</v>
      </c>
      <c r="Q515" s="5">
        <v>68.151612903225796</v>
      </c>
      <c r="R515" s="5">
        <v>70.525806451612908</v>
      </c>
      <c r="S515" s="5">
        <v>69.651612903225796</v>
      </c>
      <c r="T515" s="5">
        <v>68.767741935483883</v>
      </c>
      <c r="U515" s="5">
        <v>67.893548387096772</v>
      </c>
      <c r="V515" s="5">
        <v>63.006451612903227</v>
      </c>
      <c r="W515" s="5">
        <v>58.054838709677419</v>
      </c>
      <c r="X515" s="5">
        <v>53.12580645161291</v>
      </c>
      <c r="Y515" s="5">
        <v>51.187096774193549</v>
      </c>
      <c r="Z515" s="5">
        <v>49.306451612903224</v>
      </c>
      <c r="AA515" s="5">
        <v>47.41935483870968</v>
      </c>
      <c r="AB515" s="5">
        <v>45.270967741935486</v>
      </c>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row>
    <row r="516" spans="1:148">
      <c r="A516" s="2" t="s">
        <v>168</v>
      </c>
      <c r="B516" s="2" t="s">
        <v>83</v>
      </c>
      <c r="C516" s="2" t="s">
        <v>371</v>
      </c>
      <c r="D516" s="2" t="str">
        <f t="shared" si="8"/>
        <v>Colorado - Pueblo-Nov</v>
      </c>
      <c r="E516" s="5">
        <v>33.143333333333331</v>
      </c>
      <c r="F516" s="5">
        <v>31.873333333333335</v>
      </c>
      <c r="G516" s="5">
        <v>31.276666666666664</v>
      </c>
      <c r="H516" s="5">
        <v>30.756666666666668</v>
      </c>
      <c r="I516" s="5">
        <v>30.22</v>
      </c>
      <c r="J516" s="5">
        <v>31.44</v>
      </c>
      <c r="K516" s="5">
        <v>32.726666666666667</v>
      </c>
      <c r="L516" s="5">
        <v>33.93</v>
      </c>
      <c r="M516" s="5">
        <v>38.796666666666667</v>
      </c>
      <c r="N516" s="5">
        <v>43.643333333333331</v>
      </c>
      <c r="O516" s="5">
        <v>48.516666666666666</v>
      </c>
      <c r="P516" s="5">
        <v>50.72</v>
      </c>
      <c r="Q516" s="5">
        <v>52.906666666666666</v>
      </c>
      <c r="R516" s="5">
        <v>55.113333333333337</v>
      </c>
      <c r="S516" s="5">
        <v>52.88</v>
      </c>
      <c r="T516" s="5">
        <v>50.67</v>
      </c>
      <c r="U516" s="5">
        <v>48.43333333333333</v>
      </c>
      <c r="V516" s="5">
        <v>45.38</v>
      </c>
      <c r="W516" s="5">
        <v>42.31333333333334</v>
      </c>
      <c r="X516" s="5">
        <v>39.283333333333331</v>
      </c>
      <c r="Y516" s="5">
        <v>37.953333333333333</v>
      </c>
      <c r="Z516" s="5">
        <v>36.68333333333333</v>
      </c>
      <c r="AA516" s="5">
        <v>35.35</v>
      </c>
      <c r="AB516" s="5">
        <v>34.119999999999997</v>
      </c>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row>
    <row r="517" spans="1:148">
      <c r="A517" s="2" t="s">
        <v>168</v>
      </c>
      <c r="B517" s="2" t="s">
        <v>84</v>
      </c>
      <c r="C517" s="2" t="s">
        <v>372</v>
      </c>
      <c r="D517" s="2" t="str">
        <f t="shared" si="8"/>
        <v>Colorado - Pueblo-Dec</v>
      </c>
      <c r="E517" s="5">
        <v>21.912903225806449</v>
      </c>
      <c r="F517" s="5">
        <v>20.516129032258064</v>
      </c>
      <c r="G517" s="5">
        <v>20.206451612903226</v>
      </c>
      <c r="H517" s="5">
        <v>19.899999999999999</v>
      </c>
      <c r="I517" s="5">
        <v>19.593548387096774</v>
      </c>
      <c r="J517" s="5">
        <v>19.809677419354838</v>
      </c>
      <c r="K517" s="5">
        <v>20.016129032258064</v>
      </c>
      <c r="L517" s="5">
        <v>20.238709677419354</v>
      </c>
      <c r="M517" s="5">
        <v>26.103225806451615</v>
      </c>
      <c r="N517" s="5">
        <v>31.974193548387099</v>
      </c>
      <c r="O517" s="5">
        <v>37.832258064516125</v>
      </c>
      <c r="P517" s="5">
        <v>39.87419354838709</v>
      </c>
      <c r="Q517" s="5">
        <v>41.935483870967744</v>
      </c>
      <c r="R517" s="5">
        <v>43.964516129032262</v>
      </c>
      <c r="S517" s="5">
        <v>41.687096774193549</v>
      </c>
      <c r="T517" s="5">
        <v>39.406451612903226</v>
      </c>
      <c r="U517" s="5">
        <v>37.12580645161291</v>
      </c>
      <c r="V517" s="5">
        <v>34.241935483870968</v>
      </c>
      <c r="W517" s="5">
        <v>31.374193548387098</v>
      </c>
      <c r="X517" s="5">
        <v>28.483870967741936</v>
      </c>
      <c r="Y517" s="5">
        <v>27.154838709677417</v>
      </c>
      <c r="Z517" s="5">
        <v>25.887096774193548</v>
      </c>
      <c r="AA517" s="5">
        <v>24.567741935483873</v>
      </c>
      <c r="AB517" s="5">
        <v>23.193548387096776</v>
      </c>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row>
    <row r="518" spans="1:148">
      <c r="A518" s="2" t="s">
        <v>169</v>
      </c>
      <c r="B518" s="2" t="s">
        <v>73</v>
      </c>
      <c r="C518" s="2" t="s">
        <v>361</v>
      </c>
      <c r="D518" s="2" t="str">
        <f t="shared" si="8"/>
        <v>Connecticut - Bridgeport-Jan</v>
      </c>
      <c r="E518" s="5">
        <v>28.951612903225808</v>
      </c>
      <c r="F518" s="5">
        <v>28.651612903225807</v>
      </c>
      <c r="G518" s="5">
        <v>28.380645161290321</v>
      </c>
      <c r="H518" s="5">
        <v>28.096774193548388</v>
      </c>
      <c r="I518" s="5">
        <v>27.941935483870971</v>
      </c>
      <c r="J518" s="5">
        <v>27.812903225806455</v>
      </c>
      <c r="K518" s="5">
        <v>27.661290322580644</v>
      </c>
      <c r="L518" s="5">
        <v>28.925806451612903</v>
      </c>
      <c r="M518" s="5">
        <v>30.161290322580644</v>
      </c>
      <c r="N518" s="5">
        <v>31.445161290322581</v>
      </c>
      <c r="O518" s="5">
        <v>32.448387096774191</v>
      </c>
      <c r="P518" s="5">
        <v>33.516129032258064</v>
      </c>
      <c r="Q518" s="5">
        <v>34.525806451612901</v>
      </c>
      <c r="R518" s="5">
        <v>34.248387096774195</v>
      </c>
      <c r="S518" s="5">
        <v>33.993548387096773</v>
      </c>
      <c r="T518" s="5">
        <v>33.700000000000003</v>
      </c>
      <c r="U518" s="5">
        <v>32.835483870967742</v>
      </c>
      <c r="V518" s="5">
        <v>31.964516129032258</v>
      </c>
      <c r="W518" s="5">
        <v>31.045161290322579</v>
      </c>
      <c r="X518" s="5">
        <v>30.519354838709678</v>
      </c>
      <c r="Y518" s="5">
        <v>30.112903225806452</v>
      </c>
      <c r="Z518" s="5">
        <v>29.622580645161289</v>
      </c>
      <c r="AA518" s="5">
        <v>29.235483870967741</v>
      </c>
      <c r="AB518" s="5">
        <v>28.893548387096775</v>
      </c>
    </row>
    <row r="519" spans="1:148">
      <c r="A519" s="2" t="s">
        <v>169</v>
      </c>
      <c r="B519" s="2" t="s">
        <v>74</v>
      </c>
      <c r="C519" s="2" t="s">
        <v>362</v>
      </c>
      <c r="D519" s="2" t="str">
        <f t="shared" si="8"/>
        <v>Connecticut - Bridgeport-Feb</v>
      </c>
      <c r="E519" s="5">
        <v>26.964285714285715</v>
      </c>
      <c r="F519" s="5">
        <v>26.607142857142858</v>
      </c>
      <c r="G519" s="5">
        <v>26.278571428571428</v>
      </c>
      <c r="H519" s="5">
        <v>25.910714285714285</v>
      </c>
      <c r="I519" s="5">
        <v>25.457142857142856</v>
      </c>
      <c r="J519" s="5">
        <v>25.064285714285713</v>
      </c>
      <c r="K519" s="5">
        <v>24.614285714285717</v>
      </c>
      <c r="L519" s="5">
        <v>26.471428571428572</v>
      </c>
      <c r="M519" s="5">
        <v>28.339285714285715</v>
      </c>
      <c r="N519" s="5">
        <v>30.2</v>
      </c>
      <c r="O519" s="5">
        <v>31.307142857142857</v>
      </c>
      <c r="P519" s="5">
        <v>32.410714285714285</v>
      </c>
      <c r="Q519" s="5">
        <v>33.517857142857146</v>
      </c>
      <c r="R519" s="5">
        <v>33.65</v>
      </c>
      <c r="S519" s="5">
        <v>33.735714285714288</v>
      </c>
      <c r="T519" s="5">
        <v>33.860714285714288</v>
      </c>
      <c r="U519" s="5">
        <v>33.042857142857144</v>
      </c>
      <c r="V519" s="5">
        <v>32.210714285714282</v>
      </c>
      <c r="W519" s="5">
        <v>31.396428571428572</v>
      </c>
      <c r="X519" s="5">
        <v>30.607142857142858</v>
      </c>
      <c r="Y519" s="5">
        <v>29.86785714285714</v>
      </c>
      <c r="Z519" s="5">
        <v>29.074999999999999</v>
      </c>
      <c r="AA519" s="5">
        <v>28.55</v>
      </c>
      <c r="AB519" s="5">
        <v>27.99642857142857</v>
      </c>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row>
    <row r="520" spans="1:148">
      <c r="A520" s="2" t="s">
        <v>169</v>
      </c>
      <c r="B520" s="2" t="s">
        <v>75</v>
      </c>
      <c r="C520" s="2" t="s">
        <v>363</v>
      </c>
      <c r="D520" s="2" t="str">
        <f t="shared" si="8"/>
        <v>Connecticut - Bridgeport-Mar</v>
      </c>
      <c r="E520" s="5">
        <v>34.319354838709678</v>
      </c>
      <c r="F520" s="5">
        <v>33.748387096774195</v>
      </c>
      <c r="G520" s="5">
        <v>33.41935483870968</v>
      </c>
      <c r="H520" s="5">
        <v>33.061290322580646</v>
      </c>
      <c r="I520" s="5">
        <v>32.932258064516127</v>
      </c>
      <c r="J520" s="5">
        <v>32.561290322580646</v>
      </c>
      <c r="K520" s="5">
        <v>32.858064516129033</v>
      </c>
      <c r="L520" s="5">
        <v>34.667741935483875</v>
      </c>
      <c r="M520" s="5">
        <v>36.683870967741939</v>
      </c>
      <c r="N520" s="5">
        <v>37.932258064516134</v>
      </c>
      <c r="O520" s="5">
        <v>39.225806451612904</v>
      </c>
      <c r="P520" s="5">
        <v>41.1</v>
      </c>
      <c r="Q520" s="5">
        <v>41.887096774193552</v>
      </c>
      <c r="R520" s="5">
        <v>42.825806451612898</v>
      </c>
      <c r="S520" s="5">
        <v>43.190322580645166</v>
      </c>
      <c r="T520" s="5">
        <v>42.858064516129026</v>
      </c>
      <c r="U520" s="5">
        <v>41.783870967741933</v>
      </c>
      <c r="V520" s="5">
        <v>39.977419354838709</v>
      </c>
      <c r="W520" s="5">
        <v>38.587096774193547</v>
      </c>
      <c r="X520" s="5">
        <v>37.248387096774195</v>
      </c>
      <c r="Y520" s="5">
        <v>36.554838709677419</v>
      </c>
      <c r="Z520" s="5">
        <v>36.08387096774193</v>
      </c>
      <c r="AA520" s="5">
        <v>35.545161290322582</v>
      </c>
      <c r="AB520" s="5">
        <v>34.909677419354843</v>
      </c>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row>
    <row r="521" spans="1:148">
      <c r="A521" s="2" t="s">
        <v>169</v>
      </c>
      <c r="B521" s="2" t="s">
        <v>76</v>
      </c>
      <c r="C521" s="2" t="s">
        <v>364</v>
      </c>
      <c r="D521" s="2" t="str">
        <f t="shared" si="8"/>
        <v>Connecticut - Bridgeport-Apr</v>
      </c>
      <c r="E521" s="5">
        <v>43.016666666666666</v>
      </c>
      <c r="F521" s="5">
        <v>42.13</v>
      </c>
      <c r="G521" s="5">
        <v>41.49666666666667</v>
      </c>
      <c r="H521" s="5">
        <v>41.22</v>
      </c>
      <c r="I521" s="5">
        <v>40.58</v>
      </c>
      <c r="J521" s="5">
        <v>41.056666666666665</v>
      </c>
      <c r="K521" s="5">
        <v>43.163333333333334</v>
      </c>
      <c r="L521" s="5">
        <v>45.703333333333333</v>
      </c>
      <c r="M521" s="5">
        <v>47.776666666666664</v>
      </c>
      <c r="N521" s="5">
        <v>49.3</v>
      </c>
      <c r="O521" s="5">
        <v>50.176666666666662</v>
      </c>
      <c r="P521" s="5">
        <v>50.846666666666671</v>
      </c>
      <c r="Q521" s="5">
        <v>51.986666666666665</v>
      </c>
      <c r="R521" s="5">
        <v>52.216666666666669</v>
      </c>
      <c r="S521" s="5">
        <v>52.216666666666669</v>
      </c>
      <c r="T521" s="5">
        <v>52.5</v>
      </c>
      <c r="U521" s="5">
        <v>52.206666666666671</v>
      </c>
      <c r="V521" s="5">
        <v>50.666666666666664</v>
      </c>
      <c r="W521" s="5">
        <v>48.036666666666662</v>
      </c>
      <c r="X521" s="5">
        <v>47.19</v>
      </c>
      <c r="Y521" s="5">
        <v>45.99</v>
      </c>
      <c r="Z521" s="5">
        <v>45.146666666666668</v>
      </c>
      <c r="AA521" s="5">
        <v>44.7</v>
      </c>
      <c r="AB521" s="5">
        <v>43.793333333333329</v>
      </c>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row>
    <row r="522" spans="1:148">
      <c r="A522" s="2" t="s">
        <v>169</v>
      </c>
      <c r="B522" s="2" t="s">
        <v>77</v>
      </c>
      <c r="C522" s="2" t="s">
        <v>365</v>
      </c>
      <c r="D522" s="2" t="str">
        <f t="shared" si="8"/>
        <v>Connecticut - Bridgeport-May</v>
      </c>
      <c r="E522" s="5">
        <v>54.096774193548384</v>
      </c>
      <c r="F522" s="5">
        <v>53.703225806451613</v>
      </c>
      <c r="G522" s="5">
        <v>53.141935483870974</v>
      </c>
      <c r="H522" s="5">
        <v>52.603225806451611</v>
      </c>
      <c r="I522" s="5">
        <v>52.254838709677422</v>
      </c>
      <c r="J522" s="5">
        <v>53.493548387096773</v>
      </c>
      <c r="K522" s="5">
        <v>55.322580645161288</v>
      </c>
      <c r="L522" s="5">
        <v>57.522580645161291</v>
      </c>
      <c r="M522" s="5">
        <v>58.929032258064517</v>
      </c>
      <c r="N522" s="5">
        <v>59.487096774193546</v>
      </c>
      <c r="O522" s="5">
        <v>60.62580645161291</v>
      </c>
      <c r="P522" s="5">
        <v>61.62903225806452</v>
      </c>
      <c r="Q522" s="5">
        <v>62.587096774193547</v>
      </c>
      <c r="R522" s="5">
        <v>63.809677419354834</v>
      </c>
      <c r="S522" s="5">
        <v>63.883870967741942</v>
      </c>
      <c r="T522" s="5">
        <v>63.912903225806453</v>
      </c>
      <c r="U522" s="5">
        <v>62.87096774193548</v>
      </c>
      <c r="V522" s="5">
        <v>61.393548387096779</v>
      </c>
      <c r="W522" s="5">
        <v>59.948387096774198</v>
      </c>
      <c r="X522" s="5">
        <v>58.461290322580645</v>
      </c>
      <c r="Y522" s="5">
        <v>57.203225806451613</v>
      </c>
      <c r="Z522" s="5">
        <v>56.429032258064517</v>
      </c>
      <c r="AA522" s="5">
        <v>55.62903225806452</v>
      </c>
      <c r="AB522" s="5">
        <v>55.022580645161291</v>
      </c>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row>
    <row r="523" spans="1:148">
      <c r="A523" s="2" t="s">
        <v>169</v>
      </c>
      <c r="B523" s="2" t="s">
        <v>78</v>
      </c>
      <c r="C523" s="2" t="s">
        <v>366</v>
      </c>
      <c r="D523" s="2" t="str">
        <f t="shared" si="8"/>
        <v>Connecticut - Bridgeport-Jun</v>
      </c>
      <c r="E523" s="5">
        <v>62.25333333333333</v>
      </c>
      <c r="F523" s="5">
        <v>61.53</v>
      </c>
      <c r="G523" s="5">
        <v>60.803333333333327</v>
      </c>
      <c r="H523" s="5">
        <v>60.056666666666665</v>
      </c>
      <c r="I523" s="5">
        <v>61.653333333333329</v>
      </c>
      <c r="J523" s="5">
        <v>63.25333333333333</v>
      </c>
      <c r="K523" s="5">
        <v>64.86666666666666</v>
      </c>
      <c r="L523" s="5">
        <v>66.953333333333333</v>
      </c>
      <c r="M523" s="5">
        <v>69.063333333333333</v>
      </c>
      <c r="N523" s="5">
        <v>71.166666666666671</v>
      </c>
      <c r="O523" s="5">
        <v>72.63333333333334</v>
      </c>
      <c r="P523" s="5">
        <v>74.093333333333334</v>
      </c>
      <c r="Q523" s="5">
        <v>75.569999999999993</v>
      </c>
      <c r="R523" s="5">
        <v>75.2</v>
      </c>
      <c r="S523" s="5">
        <v>74.803333333333327</v>
      </c>
      <c r="T523" s="5">
        <v>74.42</v>
      </c>
      <c r="U523" s="5">
        <v>72.796666666666667</v>
      </c>
      <c r="V523" s="5">
        <v>71.223333333333329</v>
      </c>
      <c r="W523" s="5">
        <v>69.510000000000005</v>
      </c>
      <c r="X523" s="5">
        <v>67.92</v>
      </c>
      <c r="Y523" s="5">
        <v>66.41</v>
      </c>
      <c r="Z523" s="5">
        <v>64.896666666666675</v>
      </c>
      <c r="AA523" s="5">
        <v>64.186666666666667</v>
      </c>
      <c r="AB523" s="5">
        <v>63.513333333333335</v>
      </c>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row>
    <row r="524" spans="1:148">
      <c r="A524" s="2" t="s">
        <v>169</v>
      </c>
      <c r="B524" s="2" t="s">
        <v>79</v>
      </c>
      <c r="C524" s="2" t="s">
        <v>367</v>
      </c>
      <c r="D524" s="2" t="str">
        <f t="shared" si="8"/>
        <v>Connecticut - Bridgeport-Jul</v>
      </c>
      <c r="E524" s="5">
        <v>71.548387096774192</v>
      </c>
      <c r="F524" s="5">
        <v>71.158064516129031</v>
      </c>
      <c r="G524" s="5">
        <v>68.258064516129039</v>
      </c>
      <c r="H524" s="5">
        <v>67.638709677419357</v>
      </c>
      <c r="I524" s="5">
        <v>67.606451612903228</v>
      </c>
      <c r="J524" s="5">
        <v>69.048387096774192</v>
      </c>
      <c r="K524" s="5">
        <v>70.9258064516129</v>
      </c>
      <c r="L524" s="5">
        <v>72.561290322580646</v>
      </c>
      <c r="M524" s="5">
        <v>74.41290322580646</v>
      </c>
      <c r="N524" s="5">
        <v>75.680645161290315</v>
      </c>
      <c r="O524" s="5">
        <v>76.967741935483872</v>
      </c>
      <c r="P524" s="5">
        <v>77.390322580645162</v>
      </c>
      <c r="Q524" s="5">
        <v>78.825806451612905</v>
      </c>
      <c r="R524" s="5">
        <v>80.00322580645161</v>
      </c>
      <c r="S524" s="5">
        <v>80.106451612903228</v>
      </c>
      <c r="T524" s="5">
        <v>78.877419354838707</v>
      </c>
      <c r="U524" s="5">
        <v>77.980645161290326</v>
      </c>
      <c r="V524" s="5">
        <v>76.383870967741942</v>
      </c>
      <c r="W524" s="5">
        <v>74.332258064516139</v>
      </c>
      <c r="X524" s="5">
        <v>72.635483870967732</v>
      </c>
      <c r="Y524" s="5">
        <v>71.854838709677423</v>
      </c>
      <c r="Z524" s="5">
        <v>71.035483870967738</v>
      </c>
      <c r="AA524" s="5">
        <v>70.41935483870968</v>
      </c>
      <c r="AB524" s="5">
        <v>69.864516129032268</v>
      </c>
    </row>
    <row r="525" spans="1:148">
      <c r="A525" s="2" t="s">
        <v>169</v>
      </c>
      <c r="B525" s="2" t="s">
        <v>80</v>
      </c>
      <c r="C525" s="2" t="s">
        <v>368</v>
      </c>
      <c r="D525" s="2" t="str">
        <f t="shared" si="8"/>
        <v>Connecticut - Bridgeport-Aug</v>
      </c>
      <c r="E525" s="5">
        <v>67.445161290322588</v>
      </c>
      <c r="F525" s="5">
        <v>66.687096774193549</v>
      </c>
      <c r="G525" s="5">
        <v>68.312903225806451</v>
      </c>
      <c r="H525" s="5">
        <v>67.558064516129036</v>
      </c>
      <c r="I525" s="5">
        <v>68.390322580645162</v>
      </c>
      <c r="J525" s="5">
        <v>69.174193548387095</v>
      </c>
      <c r="K525" s="5">
        <v>70.00322580645161</v>
      </c>
      <c r="L525" s="5">
        <v>71.880645161290332</v>
      </c>
      <c r="M525" s="5">
        <v>73.803225806451621</v>
      </c>
      <c r="N525" s="5">
        <v>75.690322580645159</v>
      </c>
      <c r="O525" s="5">
        <v>76.732258064516117</v>
      </c>
      <c r="P525" s="5">
        <v>77.783870967741947</v>
      </c>
      <c r="Q525" s="5">
        <v>78.825806451612905</v>
      </c>
      <c r="R525" s="5">
        <v>79.07741935483871</v>
      </c>
      <c r="S525" s="5">
        <v>79.306451612903231</v>
      </c>
      <c r="T525" s="5">
        <v>79.541935483870972</v>
      </c>
      <c r="U525" s="5">
        <v>78.219354838709677</v>
      </c>
      <c r="V525" s="5">
        <v>76.883870967741942</v>
      </c>
      <c r="W525" s="5">
        <v>75.548387096774192</v>
      </c>
      <c r="X525" s="5">
        <v>74.254838709677429</v>
      </c>
      <c r="Y525" s="5">
        <v>73.045161290322582</v>
      </c>
      <c r="Z525" s="5">
        <v>71.761290322580649</v>
      </c>
      <c r="AA525" s="5">
        <v>71.054838709677412</v>
      </c>
      <c r="AB525" s="5">
        <v>70.393548387096772</v>
      </c>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row>
    <row r="526" spans="1:148">
      <c r="A526" s="2" t="s">
        <v>169</v>
      </c>
      <c r="B526" s="2" t="s">
        <v>81</v>
      </c>
      <c r="C526" s="2" t="s">
        <v>369</v>
      </c>
      <c r="D526" s="2" t="str">
        <f t="shared" si="8"/>
        <v>Connecticut - Bridgeport-Sep</v>
      </c>
      <c r="E526" s="5">
        <v>62.47</v>
      </c>
      <c r="F526" s="5">
        <v>61.96</v>
      </c>
      <c r="G526" s="5">
        <v>61.46</v>
      </c>
      <c r="H526" s="5">
        <v>60.926666666666662</v>
      </c>
      <c r="I526" s="5">
        <v>61.2</v>
      </c>
      <c r="J526" s="5">
        <v>61.50333333333333</v>
      </c>
      <c r="K526" s="5">
        <v>61.77</v>
      </c>
      <c r="L526" s="5">
        <v>64.099999999999994</v>
      </c>
      <c r="M526" s="5">
        <v>66.38</v>
      </c>
      <c r="N526" s="5">
        <v>68.709999999999994</v>
      </c>
      <c r="O526" s="5">
        <v>69.78</v>
      </c>
      <c r="P526" s="5">
        <v>70.816666666666663</v>
      </c>
      <c r="Q526" s="5">
        <v>71.896666666666675</v>
      </c>
      <c r="R526" s="5">
        <v>71.926666666666677</v>
      </c>
      <c r="S526" s="5">
        <v>71.936666666666667</v>
      </c>
      <c r="T526" s="5">
        <v>71.95</v>
      </c>
      <c r="U526" s="5">
        <v>70.36666666666666</v>
      </c>
      <c r="V526" s="5">
        <v>68.756666666666661</v>
      </c>
      <c r="W526" s="5">
        <v>67.13333333333334</v>
      </c>
      <c r="X526" s="5">
        <v>66.096666666666664</v>
      </c>
      <c r="Y526" s="5">
        <v>65.076666666666668</v>
      </c>
      <c r="Z526" s="5">
        <v>64.063333333333333</v>
      </c>
      <c r="AA526" s="5">
        <v>63.356666666666669</v>
      </c>
      <c r="AB526" s="5">
        <v>62.68333333333333</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row>
    <row r="527" spans="1:148">
      <c r="A527" s="2" t="s">
        <v>169</v>
      </c>
      <c r="B527" s="2" t="s">
        <v>82</v>
      </c>
      <c r="C527" s="2" t="s">
        <v>370</v>
      </c>
      <c r="D527" s="2" t="str">
        <f t="shared" si="8"/>
        <v>Connecticut - Bridgeport-Oct</v>
      </c>
      <c r="E527" s="5">
        <v>53.467741935483872</v>
      </c>
      <c r="F527" s="5">
        <v>52.780645161290323</v>
      </c>
      <c r="G527" s="5">
        <v>52.135483870967747</v>
      </c>
      <c r="H527" s="5">
        <v>51.467741935483872</v>
      </c>
      <c r="I527" s="5">
        <v>51.532258064516128</v>
      </c>
      <c r="J527" s="5">
        <v>51.567741935483866</v>
      </c>
      <c r="K527" s="5">
        <v>51.62903225806452</v>
      </c>
      <c r="L527" s="5">
        <v>54.280645161290323</v>
      </c>
      <c r="M527" s="5">
        <v>56.951612903225808</v>
      </c>
      <c r="N527" s="5">
        <v>59.606451612903221</v>
      </c>
      <c r="O527" s="5">
        <v>60.816129032258061</v>
      </c>
      <c r="P527" s="5">
        <v>61.990322580645163</v>
      </c>
      <c r="Q527" s="5">
        <v>63.2</v>
      </c>
      <c r="R527" s="5">
        <v>62.86774193548387</v>
      </c>
      <c r="S527" s="5">
        <v>62.554838709677419</v>
      </c>
      <c r="T527" s="5">
        <v>62.222580645161294</v>
      </c>
      <c r="U527" s="5">
        <v>60.661290322580648</v>
      </c>
      <c r="V527" s="5">
        <v>59.07741935483871</v>
      </c>
      <c r="W527" s="5">
        <v>57.522580645161291</v>
      </c>
      <c r="X527" s="5">
        <v>56.745161290322578</v>
      </c>
      <c r="Y527" s="5">
        <v>55.92258064516129</v>
      </c>
      <c r="Z527" s="5">
        <v>55.138709677419357</v>
      </c>
      <c r="AA527" s="5">
        <v>54.551612903225802</v>
      </c>
      <c r="AB527" s="5">
        <v>53.948387096774198</v>
      </c>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row>
    <row r="528" spans="1:148">
      <c r="A528" s="2" t="s">
        <v>169</v>
      </c>
      <c r="B528" s="2" t="s">
        <v>83</v>
      </c>
      <c r="C528" s="2" t="s">
        <v>371</v>
      </c>
      <c r="D528" s="2" t="str">
        <f t="shared" si="8"/>
        <v>Connecticut - Bridgeport-Nov</v>
      </c>
      <c r="E528" s="5">
        <v>43.51</v>
      </c>
      <c r="F528" s="5">
        <v>43.023333333333333</v>
      </c>
      <c r="G528" s="5">
        <v>42.7</v>
      </c>
      <c r="H528" s="5">
        <v>42.43</v>
      </c>
      <c r="I528" s="5">
        <v>42.24</v>
      </c>
      <c r="J528" s="5">
        <v>41.766666666666666</v>
      </c>
      <c r="K528" s="5">
        <v>41.643333333333331</v>
      </c>
      <c r="L528" s="5">
        <v>42.87</v>
      </c>
      <c r="M528" s="5">
        <v>44.643333333333331</v>
      </c>
      <c r="N528" s="5">
        <v>46.783333333333331</v>
      </c>
      <c r="O528" s="5">
        <v>48.886666666666663</v>
      </c>
      <c r="P528" s="5">
        <v>50.013333333333335</v>
      </c>
      <c r="Q528" s="5">
        <v>50.823333333333338</v>
      </c>
      <c r="R528" s="5">
        <v>50.96</v>
      </c>
      <c r="S528" s="5">
        <v>50.323333333333338</v>
      </c>
      <c r="T528" s="5">
        <v>49.333333333333336</v>
      </c>
      <c r="U528" s="5">
        <v>47.676666666666662</v>
      </c>
      <c r="V528" s="5">
        <v>46.99666666666667</v>
      </c>
      <c r="W528" s="5">
        <v>46.39</v>
      </c>
      <c r="X528" s="5">
        <v>45.35</v>
      </c>
      <c r="Y528" s="5">
        <v>44.866666666666667</v>
      </c>
      <c r="Z528" s="5">
        <v>44.19</v>
      </c>
      <c r="AA528" s="5">
        <v>43.666666666666664</v>
      </c>
      <c r="AB528" s="5">
        <v>43.146666666666668</v>
      </c>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row>
    <row r="529" spans="1:148">
      <c r="A529" s="2" t="s">
        <v>169</v>
      </c>
      <c r="B529" s="2" t="s">
        <v>84</v>
      </c>
      <c r="C529" s="2" t="s">
        <v>372</v>
      </c>
      <c r="D529" s="2" t="str">
        <f t="shared" si="8"/>
        <v>Connecticut - Bridgeport-Dec</v>
      </c>
      <c r="E529" s="5">
        <v>31.567741935483873</v>
      </c>
      <c r="F529" s="5">
        <v>30.993548387096773</v>
      </c>
      <c r="G529" s="5">
        <v>30.751612903225805</v>
      </c>
      <c r="H529" s="5">
        <v>30.551612903225806</v>
      </c>
      <c r="I529" s="5">
        <v>30.445161290322581</v>
      </c>
      <c r="J529" s="5">
        <v>30.551612903225806</v>
      </c>
      <c r="K529" s="5">
        <v>30.429032258064513</v>
      </c>
      <c r="L529" s="5">
        <v>31.070967741935487</v>
      </c>
      <c r="M529" s="5">
        <v>32.325806451612905</v>
      </c>
      <c r="N529" s="5">
        <v>33.635483870967747</v>
      </c>
      <c r="O529" s="5">
        <v>35.29032258064516</v>
      </c>
      <c r="P529" s="5">
        <v>36.62903225806452</v>
      </c>
      <c r="Q529" s="5">
        <v>37.42258064516129</v>
      </c>
      <c r="R529" s="5">
        <v>37.832258064516125</v>
      </c>
      <c r="S529" s="5">
        <v>37.86774193548387</v>
      </c>
      <c r="T529" s="5">
        <v>36.79032258064516</v>
      </c>
      <c r="U529" s="5">
        <v>35.803225806451614</v>
      </c>
      <c r="V529" s="5">
        <v>35.106451612903221</v>
      </c>
      <c r="W529" s="5">
        <v>34.57741935483871</v>
      </c>
      <c r="X529" s="5">
        <v>33.761290322580642</v>
      </c>
      <c r="Y529" s="5">
        <v>33.196774193548386</v>
      </c>
      <c r="Z529" s="5">
        <v>32.503225806451617</v>
      </c>
      <c r="AA529" s="5">
        <v>31.987096774193549</v>
      </c>
      <c r="AB529" s="5">
        <v>31.638709677419353</v>
      </c>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row>
    <row r="530" spans="1:148">
      <c r="A530" s="2" t="s">
        <v>170</v>
      </c>
      <c r="B530" s="2" t="s">
        <v>73</v>
      </c>
      <c r="C530" s="2" t="s">
        <v>361</v>
      </c>
      <c r="D530" s="2" t="str">
        <f t="shared" si="8"/>
        <v>Connecticut - Hartford-Jan</v>
      </c>
      <c r="E530" s="5">
        <v>20.825806451612905</v>
      </c>
      <c r="F530" s="5">
        <v>20.358064516129033</v>
      </c>
      <c r="G530" s="5">
        <v>19.958064516129035</v>
      </c>
      <c r="H530" s="5">
        <v>19.506451612903227</v>
      </c>
      <c r="I530" s="5">
        <v>19.180645161290322</v>
      </c>
      <c r="J530" s="5">
        <v>18.809677419354838</v>
      </c>
      <c r="K530" s="5">
        <v>18.474193548387099</v>
      </c>
      <c r="L530" s="5">
        <v>20.138709677419353</v>
      </c>
      <c r="M530" s="5">
        <v>21.793548387096774</v>
      </c>
      <c r="N530" s="5">
        <v>23.461290322580645</v>
      </c>
      <c r="O530" s="5">
        <v>24.916129032258063</v>
      </c>
      <c r="P530" s="5">
        <v>26.396774193548385</v>
      </c>
      <c r="Q530" s="5">
        <v>27.877419354838711</v>
      </c>
      <c r="R530" s="5">
        <v>28.051612903225806</v>
      </c>
      <c r="S530" s="5">
        <v>28.232258064516131</v>
      </c>
      <c r="T530" s="5">
        <v>28.393548387096775</v>
      </c>
      <c r="U530" s="5">
        <v>27.119354838709679</v>
      </c>
      <c r="V530" s="5">
        <v>25.835483870967742</v>
      </c>
      <c r="W530" s="5">
        <v>24.506451612903227</v>
      </c>
      <c r="X530" s="5">
        <v>23.635483870967743</v>
      </c>
      <c r="Y530" s="5">
        <v>22.754838709677419</v>
      </c>
      <c r="Z530" s="5">
        <v>21.912903225806449</v>
      </c>
      <c r="AA530" s="5">
        <v>21.396774193548385</v>
      </c>
      <c r="AB530" s="5">
        <v>20.893548387096775</v>
      </c>
    </row>
    <row r="531" spans="1:148">
      <c r="A531" s="2" t="s">
        <v>170</v>
      </c>
      <c r="B531" s="2" t="s">
        <v>74</v>
      </c>
      <c r="C531" s="2" t="s">
        <v>362</v>
      </c>
      <c r="D531" s="2" t="str">
        <f t="shared" si="8"/>
        <v>Connecticut - Hartford-Feb</v>
      </c>
      <c r="E531" s="5">
        <v>25.785714285714285</v>
      </c>
      <c r="F531" s="5">
        <v>25.267857142857142</v>
      </c>
      <c r="G531" s="5">
        <v>24.821428571428573</v>
      </c>
      <c r="H531" s="5">
        <v>24.339285714285715</v>
      </c>
      <c r="I531" s="5">
        <v>24.096428571428572</v>
      </c>
      <c r="J531" s="5">
        <v>23.853571428571428</v>
      </c>
      <c r="K531" s="5">
        <v>23.62142857142857</v>
      </c>
      <c r="L531" s="5">
        <v>25.703571428571429</v>
      </c>
      <c r="M531" s="5">
        <v>27.74285714285714</v>
      </c>
      <c r="N531" s="5">
        <v>29.824999999999999</v>
      </c>
      <c r="O531" s="5">
        <v>31.167857142857144</v>
      </c>
      <c r="P531" s="5">
        <v>32.450000000000003</v>
      </c>
      <c r="Q531" s="5">
        <v>33.785714285714285</v>
      </c>
      <c r="R531" s="5">
        <v>34.057142857142857</v>
      </c>
      <c r="S531" s="5">
        <v>34.317857142857143</v>
      </c>
      <c r="T531" s="5">
        <v>34.596428571428575</v>
      </c>
      <c r="U531" s="5">
        <v>33.15</v>
      </c>
      <c r="V531" s="5">
        <v>31.678571428571427</v>
      </c>
      <c r="W531" s="5">
        <v>30.15</v>
      </c>
      <c r="X531" s="5">
        <v>29.271428571428572</v>
      </c>
      <c r="Y531" s="5">
        <v>28.38214285714286</v>
      </c>
      <c r="Z531" s="5">
        <v>27.50714285714286</v>
      </c>
      <c r="AA531" s="5">
        <v>27.021428571428572</v>
      </c>
      <c r="AB531" s="5">
        <v>26.49642857142857</v>
      </c>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row>
    <row r="532" spans="1:148">
      <c r="A532" s="2" t="s">
        <v>170</v>
      </c>
      <c r="B532" s="2" t="s">
        <v>75</v>
      </c>
      <c r="C532" s="2" t="s">
        <v>363</v>
      </c>
      <c r="D532" s="2" t="str">
        <f t="shared" si="8"/>
        <v>Connecticut - Hartford-Mar</v>
      </c>
      <c r="E532" s="5">
        <v>31.483870967741936</v>
      </c>
      <c r="F532" s="5">
        <v>31.06451612903226</v>
      </c>
      <c r="G532" s="5">
        <v>30.683870967741935</v>
      </c>
      <c r="H532" s="5">
        <v>30.248387096774195</v>
      </c>
      <c r="I532" s="5">
        <v>30.051612903225806</v>
      </c>
      <c r="J532" s="5">
        <v>29.880645161290321</v>
      </c>
      <c r="K532" s="5">
        <v>29.667741935483871</v>
      </c>
      <c r="L532" s="5">
        <v>31.767741935483869</v>
      </c>
      <c r="M532" s="5">
        <v>33.854838709677416</v>
      </c>
      <c r="N532" s="5">
        <v>35.948387096774198</v>
      </c>
      <c r="O532" s="5">
        <v>37.777419354838706</v>
      </c>
      <c r="P532" s="5">
        <v>39.596774193548384</v>
      </c>
      <c r="Q532" s="5">
        <v>41.387096774193552</v>
      </c>
      <c r="R532" s="5">
        <v>41.635483870967747</v>
      </c>
      <c r="S532" s="5">
        <v>41.841935483870962</v>
      </c>
      <c r="T532" s="5">
        <v>42.1</v>
      </c>
      <c r="U532" s="5">
        <v>40.506451612903227</v>
      </c>
      <c r="V532" s="5">
        <v>38.925806451612907</v>
      </c>
      <c r="W532" s="5">
        <v>37.329032258064515</v>
      </c>
      <c r="X532" s="5">
        <v>36.354838709677416</v>
      </c>
      <c r="Y532" s="5">
        <v>35.361290322580643</v>
      </c>
      <c r="Z532" s="5">
        <v>34.390322580645162</v>
      </c>
      <c r="AA532" s="5">
        <v>33.638709677419357</v>
      </c>
      <c r="AB532" s="5">
        <v>32.948387096774191</v>
      </c>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row>
    <row r="533" spans="1:148">
      <c r="A533" s="2" t="s">
        <v>170</v>
      </c>
      <c r="B533" s="2" t="s">
        <v>76</v>
      </c>
      <c r="C533" s="2" t="s">
        <v>364</v>
      </c>
      <c r="D533" s="2" t="str">
        <f t="shared" si="8"/>
        <v>Connecticut - Hartford-Apr</v>
      </c>
      <c r="E533" s="5">
        <v>45.95</v>
      </c>
      <c r="F533" s="5">
        <v>45.45</v>
      </c>
      <c r="G533" s="5">
        <v>44.93333333333333</v>
      </c>
      <c r="H533" s="5">
        <v>44.416666666666664</v>
      </c>
      <c r="I533" s="5">
        <v>45.06</v>
      </c>
      <c r="J533" s="5">
        <v>45.73</v>
      </c>
      <c r="K533" s="5">
        <v>46.41</v>
      </c>
      <c r="L533" s="5">
        <v>49.08</v>
      </c>
      <c r="M533" s="5">
        <v>51.75333333333333</v>
      </c>
      <c r="N533" s="5">
        <v>54.403333333333329</v>
      </c>
      <c r="O533" s="5">
        <v>56.083333333333336</v>
      </c>
      <c r="P533" s="5">
        <v>57.74666666666667</v>
      </c>
      <c r="Q533" s="5">
        <v>59.42</v>
      </c>
      <c r="R533" s="5">
        <v>59.78</v>
      </c>
      <c r="S533" s="5">
        <v>60.166666666666664</v>
      </c>
      <c r="T533" s="5">
        <v>60.516666666666666</v>
      </c>
      <c r="U533" s="5">
        <v>58.576666666666668</v>
      </c>
      <c r="V533" s="5">
        <v>56.59</v>
      </c>
      <c r="W533" s="5">
        <v>54.636666666666663</v>
      </c>
      <c r="X533" s="5">
        <v>52.91</v>
      </c>
      <c r="Y533" s="5">
        <v>51.193333333333335</v>
      </c>
      <c r="Z533" s="5">
        <v>49.473333333333336</v>
      </c>
      <c r="AA533" s="5">
        <v>48.416666666666664</v>
      </c>
      <c r="AB533" s="5">
        <v>47.406666666666666</v>
      </c>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row>
    <row r="534" spans="1:148">
      <c r="A534" s="2" t="s">
        <v>170</v>
      </c>
      <c r="B534" s="2" t="s">
        <v>77</v>
      </c>
      <c r="C534" s="2" t="s">
        <v>365</v>
      </c>
      <c r="D534" s="2" t="str">
        <f t="shared" si="8"/>
        <v>Connecticut - Hartford-May</v>
      </c>
      <c r="E534" s="5">
        <v>53.487096774193546</v>
      </c>
      <c r="F534" s="5">
        <v>52.816129032258061</v>
      </c>
      <c r="G534" s="5">
        <v>52.116129032258058</v>
      </c>
      <c r="H534" s="5">
        <v>51.035483870967738</v>
      </c>
      <c r="I534" s="5">
        <v>51.319354838709678</v>
      </c>
      <c r="J534" s="5">
        <v>53.070967741935483</v>
      </c>
      <c r="K534" s="5">
        <v>55.719354838709677</v>
      </c>
      <c r="L534" s="5">
        <v>58.63225806451613</v>
      </c>
      <c r="M534" s="5">
        <v>62.183870967741939</v>
      </c>
      <c r="N534" s="5">
        <v>64.525806451612908</v>
      </c>
      <c r="O534" s="5">
        <v>66.41290322580646</v>
      </c>
      <c r="P534" s="5">
        <v>68.241935483870961</v>
      </c>
      <c r="Q534" s="5">
        <v>69.712903225806443</v>
      </c>
      <c r="R534" s="5">
        <v>69.838709677419359</v>
      </c>
      <c r="S534" s="5">
        <v>69.874193548387098</v>
      </c>
      <c r="T534" s="5">
        <v>69.441935483870964</v>
      </c>
      <c r="U534" s="5">
        <v>67.896774193548396</v>
      </c>
      <c r="V534" s="5">
        <v>65.403225806451616</v>
      </c>
      <c r="W534" s="5">
        <v>62.49677419354839</v>
      </c>
      <c r="X534" s="5">
        <v>60.051612903225802</v>
      </c>
      <c r="Y534" s="5">
        <v>58.41612903225807</v>
      </c>
      <c r="Z534" s="5">
        <v>57.338709677419352</v>
      </c>
      <c r="AA534" s="5">
        <v>55.751612903225805</v>
      </c>
      <c r="AB534" s="5">
        <v>54.71290322580645</v>
      </c>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row>
    <row r="535" spans="1:148">
      <c r="A535" s="2" t="s">
        <v>170</v>
      </c>
      <c r="B535" s="2" t="s">
        <v>78</v>
      </c>
      <c r="C535" s="2" t="s">
        <v>366</v>
      </c>
      <c r="D535" s="2" t="str">
        <f t="shared" si="8"/>
        <v>Connecticut - Hartford-Jun</v>
      </c>
      <c r="E535" s="5">
        <v>60.516666666666666</v>
      </c>
      <c r="F535" s="5">
        <v>59.31</v>
      </c>
      <c r="G535" s="5">
        <v>58.75333333333333</v>
      </c>
      <c r="H535" s="5">
        <v>58.26</v>
      </c>
      <c r="I535" s="5">
        <v>58.06666666666667</v>
      </c>
      <c r="J535" s="5">
        <v>60.153333333333329</v>
      </c>
      <c r="K535" s="5">
        <v>62.49</v>
      </c>
      <c r="L535" s="5">
        <v>66.06</v>
      </c>
      <c r="M535" s="5">
        <v>68.693333333333342</v>
      </c>
      <c r="N535" s="5">
        <v>71.893333333333345</v>
      </c>
      <c r="O535" s="5">
        <v>74.53</v>
      </c>
      <c r="P535" s="5">
        <v>75.903333333333336</v>
      </c>
      <c r="Q535" s="5">
        <v>77.293333333333337</v>
      </c>
      <c r="R535" s="5">
        <v>77.776666666666671</v>
      </c>
      <c r="S535" s="5">
        <v>77.646666666666675</v>
      </c>
      <c r="T535" s="5">
        <v>77.14</v>
      </c>
      <c r="U535" s="5">
        <v>75.959999999999994</v>
      </c>
      <c r="V535" s="5">
        <v>74.27</v>
      </c>
      <c r="W535" s="5">
        <v>71.643333333333345</v>
      </c>
      <c r="X535" s="5">
        <v>68.443333333333342</v>
      </c>
      <c r="Y535" s="5">
        <v>66.13333333333334</v>
      </c>
      <c r="Z535" s="5">
        <v>64.523333333333341</v>
      </c>
      <c r="AA535" s="5">
        <v>63.206666666666671</v>
      </c>
      <c r="AB535" s="5">
        <v>61.893333333333331</v>
      </c>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row>
    <row r="536" spans="1:148">
      <c r="A536" s="2" t="s">
        <v>170</v>
      </c>
      <c r="B536" s="2" t="s">
        <v>79</v>
      </c>
      <c r="C536" s="2" t="s">
        <v>367</v>
      </c>
      <c r="D536" s="2" t="str">
        <f t="shared" si="8"/>
        <v>Connecticut - Hartford-Jul</v>
      </c>
      <c r="E536" s="5">
        <v>70.012903225806454</v>
      </c>
      <c r="F536" s="5">
        <v>69.129032258064512</v>
      </c>
      <c r="G536" s="5">
        <v>66.138709677419357</v>
      </c>
      <c r="H536" s="5">
        <v>65.448387096774198</v>
      </c>
      <c r="I536" s="5">
        <v>65.254838709677429</v>
      </c>
      <c r="J536" s="5">
        <v>66.767741935483883</v>
      </c>
      <c r="K536" s="5">
        <v>69.103225806451604</v>
      </c>
      <c r="L536" s="5">
        <v>72.032258064516128</v>
      </c>
      <c r="M536" s="5">
        <v>74.438709677419354</v>
      </c>
      <c r="N536" s="5">
        <v>76.861290322580643</v>
      </c>
      <c r="O536" s="5">
        <v>78.451612903225808</v>
      </c>
      <c r="P536" s="5">
        <v>80.358064516129033</v>
      </c>
      <c r="Q536" s="5">
        <v>81.635483870967732</v>
      </c>
      <c r="R536" s="5">
        <v>82.735483870967741</v>
      </c>
      <c r="S536" s="5">
        <v>83.445161290322588</v>
      </c>
      <c r="T536" s="5">
        <v>82.632258064516122</v>
      </c>
      <c r="U536" s="5">
        <v>82.4</v>
      </c>
      <c r="V536" s="5">
        <v>80.4258064516129</v>
      </c>
      <c r="W536" s="5">
        <v>78.109677419354838</v>
      </c>
      <c r="X536" s="5">
        <v>74.622580645161293</v>
      </c>
      <c r="Y536" s="5">
        <v>72.41290322580646</v>
      </c>
      <c r="Z536" s="5">
        <v>71.019354838709674</v>
      </c>
      <c r="AA536" s="5">
        <v>69.841935483870969</v>
      </c>
      <c r="AB536" s="5">
        <v>68.906451612903226</v>
      </c>
    </row>
    <row r="537" spans="1:148">
      <c r="A537" s="2" t="s">
        <v>170</v>
      </c>
      <c r="B537" s="2" t="s">
        <v>80</v>
      </c>
      <c r="C537" s="2" t="s">
        <v>368</v>
      </c>
      <c r="D537" s="2" t="str">
        <f t="shared" si="8"/>
        <v>Connecticut - Hartford-Aug</v>
      </c>
      <c r="E537" s="5">
        <v>63.545161290322582</v>
      </c>
      <c r="F537" s="5">
        <v>62.819354838709678</v>
      </c>
      <c r="G537" s="5">
        <v>64.329032258064515</v>
      </c>
      <c r="H537" s="5">
        <v>63.622580645161285</v>
      </c>
      <c r="I537" s="5">
        <v>64.706451612903223</v>
      </c>
      <c r="J537" s="5">
        <v>65.806451612903231</v>
      </c>
      <c r="K537" s="5">
        <v>66.906451612903226</v>
      </c>
      <c r="L537" s="5">
        <v>69.758064516129039</v>
      </c>
      <c r="M537" s="5">
        <v>72.593548387096774</v>
      </c>
      <c r="N537" s="5">
        <v>75.445161290322588</v>
      </c>
      <c r="O537" s="5">
        <v>76.980645161290326</v>
      </c>
      <c r="P537" s="5">
        <v>78.5</v>
      </c>
      <c r="Q537" s="5">
        <v>80.041935483870972</v>
      </c>
      <c r="R537" s="5">
        <v>79.909677419354836</v>
      </c>
      <c r="S537" s="5">
        <v>79.803225806451621</v>
      </c>
      <c r="T537" s="5">
        <v>79.670967741935485</v>
      </c>
      <c r="U537" s="5">
        <v>77.535483870967738</v>
      </c>
      <c r="V537" s="5">
        <v>75.438709677419354</v>
      </c>
      <c r="W537" s="5">
        <v>73.306451612903231</v>
      </c>
      <c r="X537" s="5">
        <v>71.529032258064518</v>
      </c>
      <c r="Y537" s="5">
        <v>69.825806451612905</v>
      </c>
      <c r="Z537" s="5">
        <v>68.099999999999994</v>
      </c>
      <c r="AA537" s="5">
        <v>67.196774193548379</v>
      </c>
      <c r="AB537" s="5">
        <v>66.332258064516139</v>
      </c>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row>
    <row r="538" spans="1:148">
      <c r="A538" s="2" t="s">
        <v>170</v>
      </c>
      <c r="B538" s="2" t="s">
        <v>81</v>
      </c>
      <c r="C538" s="2" t="s">
        <v>369</v>
      </c>
      <c r="D538" s="2" t="str">
        <f t="shared" si="8"/>
        <v>Connecticut - Hartford-Sep</v>
      </c>
      <c r="E538" s="5">
        <v>57.613333333333337</v>
      </c>
      <c r="F538" s="5">
        <v>56.543333333333329</v>
      </c>
      <c r="G538" s="5">
        <v>55.833333333333336</v>
      </c>
      <c r="H538" s="5">
        <v>55.43333333333333</v>
      </c>
      <c r="I538" s="5">
        <v>55.053333333333327</v>
      </c>
      <c r="J538" s="5">
        <v>54.853333333333332</v>
      </c>
      <c r="K538" s="5">
        <v>56.64</v>
      </c>
      <c r="L538" s="5">
        <v>59.37</v>
      </c>
      <c r="M538" s="5">
        <v>62.693333333333335</v>
      </c>
      <c r="N538" s="5">
        <v>66.24666666666667</v>
      </c>
      <c r="O538" s="5">
        <v>69.163333333333341</v>
      </c>
      <c r="P538" s="5">
        <v>70.736666666666665</v>
      </c>
      <c r="Q538" s="5">
        <v>71.7</v>
      </c>
      <c r="R538" s="5">
        <v>72.486666666666665</v>
      </c>
      <c r="S538" s="5">
        <v>71.903333333333336</v>
      </c>
      <c r="T538" s="5">
        <v>71.343333333333334</v>
      </c>
      <c r="U538" s="5">
        <v>69.823333333333323</v>
      </c>
      <c r="V538" s="5">
        <v>66.876666666666665</v>
      </c>
      <c r="W538" s="5">
        <v>63.983333333333334</v>
      </c>
      <c r="X538" s="5">
        <v>61.876666666666665</v>
      </c>
      <c r="Y538" s="5">
        <v>60.74666666666667</v>
      </c>
      <c r="Z538" s="5">
        <v>59.296666666666667</v>
      </c>
      <c r="AA538" s="5">
        <v>58.24</v>
      </c>
      <c r="AB538" s="5">
        <v>57.81</v>
      </c>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row>
    <row r="539" spans="1:148">
      <c r="A539" s="2" t="s">
        <v>170</v>
      </c>
      <c r="B539" s="2" t="s">
        <v>82</v>
      </c>
      <c r="C539" s="2" t="s">
        <v>370</v>
      </c>
      <c r="D539" s="2" t="str">
        <f t="shared" si="8"/>
        <v>Connecticut - Hartford-Oct</v>
      </c>
      <c r="E539" s="5">
        <v>47.261290322580642</v>
      </c>
      <c r="F539" s="5">
        <v>46.58387096774193</v>
      </c>
      <c r="G539" s="5">
        <v>45.909677419354843</v>
      </c>
      <c r="H539" s="5">
        <v>45.222580645161294</v>
      </c>
      <c r="I539" s="5">
        <v>45.229032258064514</v>
      </c>
      <c r="J539" s="5">
        <v>45.241935483870968</v>
      </c>
      <c r="K539" s="5">
        <v>45.251612903225805</v>
      </c>
      <c r="L539" s="5">
        <v>48.912903225806453</v>
      </c>
      <c r="M539" s="5">
        <v>52.564516129032256</v>
      </c>
      <c r="N539" s="5">
        <v>56.219354838709677</v>
      </c>
      <c r="O539" s="5">
        <v>57.932258064516134</v>
      </c>
      <c r="P539" s="5">
        <v>59.638709677419357</v>
      </c>
      <c r="Q539" s="5">
        <v>61.345161290322579</v>
      </c>
      <c r="R539" s="5">
        <v>61.12903225806452</v>
      </c>
      <c r="S539" s="5">
        <v>60.91935483870968</v>
      </c>
      <c r="T539" s="5">
        <v>60.71290322580645</v>
      </c>
      <c r="U539" s="5">
        <v>58.258064516129032</v>
      </c>
      <c r="V539" s="5">
        <v>55.806451612903224</v>
      </c>
      <c r="W539" s="5">
        <v>53.348387096774189</v>
      </c>
      <c r="X539" s="5">
        <v>52.222580645161294</v>
      </c>
      <c r="Y539" s="5">
        <v>51.106451612903221</v>
      </c>
      <c r="Z539" s="5">
        <v>50.122580645161285</v>
      </c>
      <c r="AA539" s="5">
        <v>49.145161290322584</v>
      </c>
      <c r="AB539" s="5">
        <v>48.196774193548386</v>
      </c>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row>
    <row r="540" spans="1:148">
      <c r="A540" s="2" t="s">
        <v>170</v>
      </c>
      <c r="B540" s="2" t="s">
        <v>83</v>
      </c>
      <c r="C540" s="2" t="s">
        <v>371</v>
      </c>
      <c r="D540" s="2" t="str">
        <f t="shared" si="8"/>
        <v>Connecticut - Hartford-Nov</v>
      </c>
      <c r="E540" s="5">
        <v>39.090000000000003</v>
      </c>
      <c r="F540" s="5">
        <v>38.886666666666663</v>
      </c>
      <c r="G540" s="5">
        <v>38.513333333333335</v>
      </c>
      <c r="H540" s="5">
        <v>38.116666666666667</v>
      </c>
      <c r="I540" s="5">
        <v>37.536666666666662</v>
      </c>
      <c r="J540" s="5">
        <v>37.06333333333334</v>
      </c>
      <c r="K540" s="5">
        <v>36.956666666666671</v>
      </c>
      <c r="L540" s="5">
        <v>39.24</v>
      </c>
      <c r="M540" s="5">
        <v>41.263333333333335</v>
      </c>
      <c r="N540" s="5">
        <v>43.53</v>
      </c>
      <c r="O540" s="5">
        <v>45.513333333333335</v>
      </c>
      <c r="P540" s="5">
        <v>46.92</v>
      </c>
      <c r="Q540" s="5">
        <v>47.81</v>
      </c>
      <c r="R540" s="5">
        <v>47.99666666666667</v>
      </c>
      <c r="S540" s="5">
        <v>47.806666666666665</v>
      </c>
      <c r="T540" s="5">
        <v>46.666666666666664</v>
      </c>
      <c r="U540" s="5">
        <v>44.963333333333338</v>
      </c>
      <c r="V540" s="5">
        <v>43.513333333333335</v>
      </c>
      <c r="W540" s="5">
        <v>42.52</v>
      </c>
      <c r="X540" s="5">
        <v>42.083333333333336</v>
      </c>
      <c r="Y540" s="5">
        <v>41.31333333333334</v>
      </c>
      <c r="Z540" s="5">
        <v>40.643333333333331</v>
      </c>
      <c r="AA540" s="5">
        <v>40.083333333333336</v>
      </c>
      <c r="AB540" s="5">
        <v>38.913333333333334</v>
      </c>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row>
    <row r="541" spans="1:148">
      <c r="A541" s="2" t="s">
        <v>170</v>
      </c>
      <c r="B541" s="2" t="s">
        <v>84</v>
      </c>
      <c r="C541" s="2" t="s">
        <v>372</v>
      </c>
      <c r="D541" s="2" t="str">
        <f t="shared" si="8"/>
        <v>Connecticut - Hartford-Dec</v>
      </c>
      <c r="E541" s="5">
        <v>26.945161290322581</v>
      </c>
      <c r="F541" s="5">
        <v>26.574193548387097</v>
      </c>
      <c r="G541" s="5">
        <v>26.216129032258067</v>
      </c>
      <c r="H541" s="5">
        <v>25.858064516129033</v>
      </c>
      <c r="I541" s="5">
        <v>25.967741935483872</v>
      </c>
      <c r="J541" s="5">
        <v>26.07741935483871</v>
      </c>
      <c r="K541" s="5">
        <v>26.174193548387095</v>
      </c>
      <c r="L541" s="5">
        <v>27.187096774193545</v>
      </c>
      <c r="M541" s="5">
        <v>28.225806451612904</v>
      </c>
      <c r="N541" s="5">
        <v>29.238709677419354</v>
      </c>
      <c r="O541" s="5">
        <v>30.587096774193551</v>
      </c>
      <c r="P541" s="5">
        <v>31.916129032258063</v>
      </c>
      <c r="Q541" s="5">
        <v>33.261290322580642</v>
      </c>
      <c r="R541" s="5">
        <v>33.135483870967747</v>
      </c>
      <c r="S541" s="5">
        <v>32.987096774193546</v>
      </c>
      <c r="T541" s="5">
        <v>32.861290322580643</v>
      </c>
      <c r="U541" s="5">
        <v>31.748387096774195</v>
      </c>
      <c r="V541" s="5">
        <v>30.661290322580644</v>
      </c>
      <c r="W541" s="5">
        <v>29.541935483870965</v>
      </c>
      <c r="X541" s="5">
        <v>28.970967741935485</v>
      </c>
      <c r="Y541" s="5">
        <v>28.380645161290321</v>
      </c>
      <c r="Z541" s="5">
        <v>27.812903225806455</v>
      </c>
      <c r="AA541" s="5">
        <v>27.412903225806449</v>
      </c>
      <c r="AB541" s="5">
        <v>27</v>
      </c>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row>
    <row r="542" spans="1:148">
      <c r="A542" s="2" t="s">
        <v>171</v>
      </c>
      <c r="B542" s="2" t="s">
        <v>73</v>
      </c>
      <c r="C542" s="2" t="s">
        <v>361</v>
      </c>
      <c r="D542" s="2" t="str">
        <f t="shared" si="8"/>
        <v>Delaware - Wilmington-Jan</v>
      </c>
      <c r="E542" s="5">
        <v>27.874193548387098</v>
      </c>
      <c r="F542" s="5">
        <v>27.403225806451612</v>
      </c>
      <c r="G542" s="5">
        <v>26.948387096774194</v>
      </c>
      <c r="H542" s="5">
        <v>26.464516129032258</v>
      </c>
      <c r="I542" s="5">
        <v>25.948387096774194</v>
      </c>
      <c r="J542" s="5">
        <v>25.416129032258063</v>
      </c>
      <c r="K542" s="5">
        <v>24.887096774193548</v>
      </c>
      <c r="L542" s="5">
        <v>26.270967741935483</v>
      </c>
      <c r="M542" s="5">
        <v>27.670967741935481</v>
      </c>
      <c r="N542" s="5">
        <v>29.054838709677419</v>
      </c>
      <c r="O542" s="5">
        <v>30.638709677419353</v>
      </c>
      <c r="P542" s="5">
        <v>32.193548387096776</v>
      </c>
      <c r="Q542" s="5">
        <v>33.783870967741933</v>
      </c>
      <c r="R542" s="5">
        <v>33.92258064516129</v>
      </c>
      <c r="S542" s="5">
        <v>34.048387096774192</v>
      </c>
      <c r="T542" s="5">
        <v>34.190322580645166</v>
      </c>
      <c r="U542" s="5">
        <v>32.751612903225805</v>
      </c>
      <c r="V542" s="5">
        <v>31.287096774193547</v>
      </c>
      <c r="W542" s="5">
        <v>29.822580645161292</v>
      </c>
      <c r="X542" s="5">
        <v>29.203225806451613</v>
      </c>
      <c r="Y542" s="5">
        <v>28.6</v>
      </c>
      <c r="Z542" s="5">
        <v>27.996774193548386</v>
      </c>
      <c r="AA542" s="5">
        <v>27.754838709677419</v>
      </c>
      <c r="AB542" s="5">
        <v>27.548387096774192</v>
      </c>
    </row>
    <row r="543" spans="1:148">
      <c r="A543" s="2" t="s">
        <v>171</v>
      </c>
      <c r="B543" s="2" t="s">
        <v>74</v>
      </c>
      <c r="C543" s="2" t="s">
        <v>362</v>
      </c>
      <c r="D543" s="2" t="str">
        <f t="shared" si="8"/>
        <v>Delaware - Wilmington-Feb</v>
      </c>
      <c r="E543" s="5">
        <v>29.339285714285715</v>
      </c>
      <c r="F543" s="5">
        <v>28.910714285714285</v>
      </c>
      <c r="G543" s="5">
        <v>28.517857142857142</v>
      </c>
      <c r="H543" s="5">
        <v>28.1</v>
      </c>
      <c r="I543" s="5">
        <v>27.914285714285715</v>
      </c>
      <c r="J543" s="5">
        <v>27.774999999999999</v>
      </c>
      <c r="K543" s="5">
        <v>27.571428571428573</v>
      </c>
      <c r="L543" s="5">
        <v>29.25714285714286</v>
      </c>
      <c r="M543" s="5">
        <v>30.942857142857143</v>
      </c>
      <c r="N543" s="5">
        <v>32.61785714285714</v>
      </c>
      <c r="O543" s="5">
        <v>34.039285714285718</v>
      </c>
      <c r="P543" s="5">
        <v>35.410714285714285</v>
      </c>
      <c r="Q543" s="5">
        <v>36.821428571428569</v>
      </c>
      <c r="R543" s="5">
        <v>36.996428571428574</v>
      </c>
      <c r="S543" s="5">
        <v>37.167857142857144</v>
      </c>
      <c r="T543" s="5">
        <v>37.346428571428575</v>
      </c>
      <c r="U543" s="5">
        <v>36.174999999999997</v>
      </c>
      <c r="V543" s="5">
        <v>35.017857142857146</v>
      </c>
      <c r="W543" s="5">
        <v>33.782142857142858</v>
      </c>
      <c r="X543" s="5">
        <v>32.975000000000001</v>
      </c>
      <c r="Y543" s="5">
        <v>32.174999999999997</v>
      </c>
      <c r="Z543" s="5">
        <v>31.425000000000001</v>
      </c>
      <c r="AA543" s="5">
        <v>30.917857142857144</v>
      </c>
      <c r="AB543" s="5">
        <v>30.439285714285713</v>
      </c>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row>
    <row r="544" spans="1:148">
      <c r="A544" s="2" t="s">
        <v>171</v>
      </c>
      <c r="B544" s="2" t="s">
        <v>75</v>
      </c>
      <c r="C544" s="2" t="s">
        <v>363</v>
      </c>
      <c r="D544" s="2" t="str">
        <f t="shared" si="8"/>
        <v>Delaware - Wilmington-Mar</v>
      </c>
      <c r="E544" s="5">
        <v>39.506451612903227</v>
      </c>
      <c r="F544" s="5">
        <v>38.854838709677416</v>
      </c>
      <c r="G544" s="5">
        <v>38.28709677419355</v>
      </c>
      <c r="H544" s="5">
        <v>37.58064516129032</v>
      </c>
      <c r="I544" s="5">
        <v>37.261290322580642</v>
      </c>
      <c r="J544" s="5">
        <v>37.190322580645166</v>
      </c>
      <c r="K544" s="5">
        <v>37.722580645161294</v>
      </c>
      <c r="L544" s="5">
        <v>39.341935483870962</v>
      </c>
      <c r="M544" s="5">
        <v>42.1</v>
      </c>
      <c r="N544" s="5">
        <v>44.687096774193549</v>
      </c>
      <c r="O544" s="5">
        <v>46.7</v>
      </c>
      <c r="P544" s="5">
        <v>48.703225806451613</v>
      </c>
      <c r="Q544" s="5">
        <v>50.061290322580646</v>
      </c>
      <c r="R544" s="5">
        <v>50.8</v>
      </c>
      <c r="S544" s="5">
        <v>50.738709677419358</v>
      </c>
      <c r="T544" s="5">
        <v>50.138709677419357</v>
      </c>
      <c r="U544" s="5">
        <v>48.977419354838709</v>
      </c>
      <c r="V544" s="5">
        <v>47.145161290322584</v>
      </c>
      <c r="W544" s="5">
        <v>44.667741935483875</v>
      </c>
      <c r="X544" s="5">
        <v>43.016129032258064</v>
      </c>
      <c r="Y544" s="5">
        <v>41.719354838709677</v>
      </c>
      <c r="Z544" s="5">
        <v>40.812903225806451</v>
      </c>
      <c r="AA544" s="5">
        <v>40.219354838709677</v>
      </c>
      <c r="AB544" s="5">
        <v>39.719354838709677</v>
      </c>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row>
    <row r="545" spans="1:148">
      <c r="A545" s="2" t="s">
        <v>171</v>
      </c>
      <c r="B545" s="2" t="s">
        <v>76</v>
      </c>
      <c r="C545" s="2" t="s">
        <v>364</v>
      </c>
      <c r="D545" s="2" t="str">
        <f t="shared" si="8"/>
        <v>Delaware - Wilmington-Apr</v>
      </c>
      <c r="E545" s="5">
        <v>45.116666666666667</v>
      </c>
      <c r="F545" s="5">
        <v>44.623333333333335</v>
      </c>
      <c r="G545" s="5">
        <v>44.18333333333333</v>
      </c>
      <c r="H545" s="5">
        <v>43.68</v>
      </c>
      <c r="I545" s="5">
        <v>44.153333333333329</v>
      </c>
      <c r="J545" s="5">
        <v>44.66</v>
      </c>
      <c r="K545" s="5">
        <v>45.136666666666663</v>
      </c>
      <c r="L545" s="5">
        <v>47.473333333333336</v>
      </c>
      <c r="M545" s="5">
        <v>49.79</v>
      </c>
      <c r="N545" s="5">
        <v>52.12</v>
      </c>
      <c r="O545" s="5">
        <v>54.086666666666666</v>
      </c>
      <c r="P545" s="5">
        <v>56.1</v>
      </c>
      <c r="Q545" s="5">
        <v>58.06</v>
      </c>
      <c r="R545" s="5">
        <v>58.573333333333338</v>
      </c>
      <c r="S545" s="5">
        <v>59.06333333333334</v>
      </c>
      <c r="T545" s="5">
        <v>59.56333333333334</v>
      </c>
      <c r="U545" s="5">
        <v>57.833333333333336</v>
      </c>
      <c r="V545" s="5">
        <v>56.106666666666669</v>
      </c>
      <c r="W545" s="5">
        <v>54.333333333333336</v>
      </c>
      <c r="X545" s="5">
        <v>52.57</v>
      </c>
      <c r="Y545" s="5">
        <v>50.82</v>
      </c>
      <c r="Z545" s="5">
        <v>49.06666666666667</v>
      </c>
      <c r="AA545" s="5">
        <v>47.81333333333334</v>
      </c>
      <c r="AB545" s="5">
        <v>46.633333333333333</v>
      </c>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row>
    <row r="546" spans="1:148">
      <c r="A546" s="2" t="s">
        <v>171</v>
      </c>
      <c r="B546" s="2" t="s">
        <v>77</v>
      </c>
      <c r="C546" s="2" t="s">
        <v>365</v>
      </c>
      <c r="D546" s="2" t="str">
        <f t="shared" si="8"/>
        <v>Delaware - Wilmington-May</v>
      </c>
      <c r="E546" s="5">
        <v>57.651612903225811</v>
      </c>
      <c r="F546" s="5">
        <v>56.8</v>
      </c>
      <c r="G546" s="5">
        <v>56.151612903225811</v>
      </c>
      <c r="H546" s="5">
        <v>55.348387096774189</v>
      </c>
      <c r="I546" s="5">
        <v>54.958064516129035</v>
      </c>
      <c r="J546" s="5">
        <v>56</v>
      </c>
      <c r="K546" s="5">
        <v>58.354838709677416</v>
      </c>
      <c r="L546" s="5">
        <v>61.270967741935486</v>
      </c>
      <c r="M546" s="5">
        <v>63.954838709677418</v>
      </c>
      <c r="N546" s="5">
        <v>66.287096774193557</v>
      </c>
      <c r="O546" s="5">
        <v>68.041935483870972</v>
      </c>
      <c r="P546" s="5">
        <v>69.3</v>
      </c>
      <c r="Q546" s="5">
        <v>70.225806451612897</v>
      </c>
      <c r="R546" s="5">
        <v>71.206451612903223</v>
      </c>
      <c r="S546" s="5">
        <v>71.029032258064518</v>
      </c>
      <c r="T546" s="5">
        <v>71.061290322580646</v>
      </c>
      <c r="U546" s="5">
        <v>70.061290322580646</v>
      </c>
      <c r="V546" s="5">
        <v>68.564516129032256</v>
      </c>
      <c r="W546" s="5">
        <v>66</v>
      </c>
      <c r="X546" s="5">
        <v>64.158064516129031</v>
      </c>
      <c r="Y546" s="5">
        <v>62.832258064516125</v>
      </c>
      <c r="Z546" s="5">
        <v>61.332258064516125</v>
      </c>
      <c r="AA546" s="5">
        <v>60.519354838709674</v>
      </c>
      <c r="AB546" s="5">
        <v>59.232258064516131</v>
      </c>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row>
    <row r="547" spans="1:148">
      <c r="A547" s="2" t="s">
        <v>171</v>
      </c>
      <c r="B547" s="2" t="s">
        <v>78</v>
      </c>
      <c r="C547" s="2" t="s">
        <v>366</v>
      </c>
      <c r="D547" s="2" t="str">
        <f t="shared" si="8"/>
        <v>Delaware - Wilmington-Jun</v>
      </c>
      <c r="E547" s="5">
        <v>66.209999999999994</v>
      </c>
      <c r="F547" s="5">
        <v>65.59</v>
      </c>
      <c r="G547" s="5">
        <v>64.953333333333333</v>
      </c>
      <c r="H547" s="5">
        <v>64.316666666666663</v>
      </c>
      <c r="I547" s="5">
        <v>65.53</v>
      </c>
      <c r="J547" s="5">
        <v>66.766666666666666</v>
      </c>
      <c r="K547" s="5">
        <v>68.013333333333335</v>
      </c>
      <c r="L547" s="5">
        <v>70.38333333333334</v>
      </c>
      <c r="M547" s="5">
        <v>72.716666666666669</v>
      </c>
      <c r="N547" s="5">
        <v>75.083333333333329</v>
      </c>
      <c r="O547" s="5">
        <v>76.023333333333326</v>
      </c>
      <c r="P547" s="5">
        <v>76.959999999999994</v>
      </c>
      <c r="Q547" s="5">
        <v>77.903333333333336</v>
      </c>
      <c r="R547" s="5">
        <v>78.233333333333334</v>
      </c>
      <c r="S547" s="5">
        <v>78.536666666666662</v>
      </c>
      <c r="T547" s="5">
        <v>78.87</v>
      </c>
      <c r="U547" s="5">
        <v>77.099999999999994</v>
      </c>
      <c r="V547" s="5">
        <v>75.323333333333323</v>
      </c>
      <c r="W547" s="5">
        <v>73.47</v>
      </c>
      <c r="X547" s="5">
        <v>71.926666666666677</v>
      </c>
      <c r="Y547" s="5">
        <v>70.443333333333342</v>
      </c>
      <c r="Z547" s="5">
        <v>68.936666666666667</v>
      </c>
      <c r="AA547" s="5">
        <v>68.02</v>
      </c>
      <c r="AB547" s="5">
        <v>67.146666666666675</v>
      </c>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row>
    <row r="548" spans="1:148">
      <c r="A548" s="2" t="s">
        <v>171</v>
      </c>
      <c r="B548" s="2" t="s">
        <v>79</v>
      </c>
      <c r="C548" s="2" t="s">
        <v>367</v>
      </c>
      <c r="D548" s="2" t="str">
        <f t="shared" si="8"/>
        <v>Delaware - Wilmington-Jul</v>
      </c>
      <c r="E548" s="5">
        <v>73.3</v>
      </c>
      <c r="F548" s="5">
        <v>72.319354838709685</v>
      </c>
      <c r="G548" s="5">
        <v>69.661290322580641</v>
      </c>
      <c r="H548" s="5">
        <v>68.735483870967741</v>
      </c>
      <c r="I548" s="5">
        <v>68.164516129032251</v>
      </c>
      <c r="J548" s="5">
        <v>69.229032258064507</v>
      </c>
      <c r="K548" s="5">
        <v>72.241935483870961</v>
      </c>
      <c r="L548" s="5">
        <v>74.948387096774198</v>
      </c>
      <c r="M548" s="5">
        <v>77.206451612903223</v>
      </c>
      <c r="N548" s="5">
        <v>79.383870967741942</v>
      </c>
      <c r="O548" s="5">
        <v>80.748387096774181</v>
      </c>
      <c r="P548" s="5">
        <v>81.938709677419354</v>
      </c>
      <c r="Q548" s="5">
        <v>82.838709677419359</v>
      </c>
      <c r="R548" s="5">
        <v>83.645161290322577</v>
      </c>
      <c r="S548" s="5">
        <v>83.867741935483878</v>
      </c>
      <c r="T548" s="5">
        <v>83.722580645161287</v>
      </c>
      <c r="U548" s="5">
        <v>82.703225806451613</v>
      </c>
      <c r="V548" s="5">
        <v>81.312903225806451</v>
      </c>
      <c r="W548" s="5">
        <v>78.958064516129028</v>
      </c>
      <c r="X548" s="5">
        <v>76.848387096774204</v>
      </c>
      <c r="Y548" s="5">
        <v>75.135483870967732</v>
      </c>
      <c r="Z548" s="5">
        <v>73.58709677419354</v>
      </c>
      <c r="AA548" s="5">
        <v>72.864516129032268</v>
      </c>
      <c r="AB548" s="5">
        <v>71.854838709677423</v>
      </c>
    </row>
    <row r="549" spans="1:148">
      <c r="A549" s="2" t="s">
        <v>171</v>
      </c>
      <c r="B549" s="2" t="s">
        <v>80</v>
      </c>
      <c r="C549" s="2" t="s">
        <v>368</v>
      </c>
      <c r="D549" s="2" t="str">
        <f t="shared" si="8"/>
        <v>Delaware - Wilmington-Aug</v>
      </c>
      <c r="E549" s="5">
        <v>67.474193548387092</v>
      </c>
      <c r="F549" s="5">
        <v>66.896774193548396</v>
      </c>
      <c r="G549" s="5">
        <v>68.641935483870967</v>
      </c>
      <c r="H549" s="5">
        <v>68.029032258064518</v>
      </c>
      <c r="I549" s="5">
        <v>68.761290322580649</v>
      </c>
      <c r="J549" s="5">
        <v>69.480645161290326</v>
      </c>
      <c r="K549" s="5">
        <v>70.232258064516117</v>
      </c>
      <c r="L549" s="5">
        <v>72.977419354838716</v>
      </c>
      <c r="M549" s="5">
        <v>75.690322580645159</v>
      </c>
      <c r="N549" s="5">
        <v>78.429032258064524</v>
      </c>
      <c r="O549" s="5">
        <v>79.900000000000006</v>
      </c>
      <c r="P549" s="5">
        <v>81.396774193548396</v>
      </c>
      <c r="Q549" s="5">
        <v>82.867741935483878</v>
      </c>
      <c r="R549" s="5">
        <v>82.880645161290332</v>
      </c>
      <c r="S549" s="5">
        <v>82.864516129032268</v>
      </c>
      <c r="T549" s="5">
        <v>82.883870967741942</v>
      </c>
      <c r="U549" s="5">
        <v>80.861290322580643</v>
      </c>
      <c r="V549" s="5">
        <v>78.777419354838713</v>
      </c>
      <c r="W549" s="5">
        <v>76.703225806451613</v>
      </c>
      <c r="X549" s="5">
        <v>75.145161290322577</v>
      </c>
      <c r="Y549" s="5">
        <v>73.599999999999994</v>
      </c>
      <c r="Z549" s="5">
        <v>72.058064516129036</v>
      </c>
      <c r="AA549" s="5">
        <v>71.154838709677421</v>
      </c>
      <c r="AB549" s="5">
        <v>70.351612903225814</v>
      </c>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row>
    <row r="550" spans="1:148">
      <c r="A550" s="2" t="s">
        <v>171</v>
      </c>
      <c r="B550" s="2" t="s">
        <v>81</v>
      </c>
      <c r="C550" s="2" t="s">
        <v>369</v>
      </c>
      <c r="D550" s="2" t="str">
        <f t="shared" si="8"/>
        <v>Delaware - Wilmington-Sep</v>
      </c>
      <c r="E550" s="5">
        <v>61.58</v>
      </c>
      <c r="F550" s="5">
        <v>60.94</v>
      </c>
      <c r="G550" s="5">
        <v>60.32</v>
      </c>
      <c r="H550" s="5">
        <v>59.676666666666662</v>
      </c>
      <c r="I550" s="5">
        <v>60.166666666666664</v>
      </c>
      <c r="J550" s="5">
        <v>60.63</v>
      </c>
      <c r="K550" s="5">
        <v>61.13</v>
      </c>
      <c r="L550" s="5">
        <v>64.213333333333338</v>
      </c>
      <c r="M550" s="5">
        <v>67.27</v>
      </c>
      <c r="N550" s="5">
        <v>70.36333333333333</v>
      </c>
      <c r="O550" s="5">
        <v>71.893333333333345</v>
      </c>
      <c r="P550" s="5">
        <v>73.433333333333337</v>
      </c>
      <c r="Q550" s="5">
        <v>74.956666666666663</v>
      </c>
      <c r="R550" s="5">
        <v>75.106666666666655</v>
      </c>
      <c r="S550" s="5">
        <v>75.25</v>
      </c>
      <c r="T550" s="5">
        <v>75.38</v>
      </c>
      <c r="U550" s="5">
        <v>73.083333333333329</v>
      </c>
      <c r="V550" s="5">
        <v>70.74666666666667</v>
      </c>
      <c r="W550" s="5">
        <v>68.433333333333337</v>
      </c>
      <c r="X550" s="5">
        <v>66.976666666666659</v>
      </c>
      <c r="Y550" s="5">
        <v>65.556666666666672</v>
      </c>
      <c r="Z550" s="5">
        <v>64.106666666666669</v>
      </c>
      <c r="AA550" s="5">
        <v>63.223333333333336</v>
      </c>
      <c r="AB550" s="5">
        <v>62.336666666666666</v>
      </c>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row>
    <row r="551" spans="1:148">
      <c r="A551" s="2" t="s">
        <v>171</v>
      </c>
      <c r="B551" s="2" t="s">
        <v>82</v>
      </c>
      <c r="C551" s="2" t="s">
        <v>370</v>
      </c>
      <c r="D551" s="2" t="str">
        <f t="shared" si="8"/>
        <v>Delaware - Wilmington-Oct</v>
      </c>
      <c r="E551" s="5">
        <v>50.6</v>
      </c>
      <c r="F551" s="5">
        <v>50.135483870967747</v>
      </c>
      <c r="G551" s="5">
        <v>49.696774193548386</v>
      </c>
      <c r="H551" s="5">
        <v>49.216129032258067</v>
      </c>
      <c r="I551" s="5">
        <v>49.203225806451613</v>
      </c>
      <c r="J551" s="5">
        <v>49.187096774193549</v>
      </c>
      <c r="K551" s="5">
        <v>49.177419354838712</v>
      </c>
      <c r="L551" s="5">
        <v>52.938709677419354</v>
      </c>
      <c r="M551" s="5">
        <v>56.703225806451613</v>
      </c>
      <c r="N551" s="5">
        <v>60.461290322580645</v>
      </c>
      <c r="O551" s="5">
        <v>61.9</v>
      </c>
      <c r="P551" s="5">
        <v>63.364516129032253</v>
      </c>
      <c r="Q551" s="5">
        <v>64.803225806451621</v>
      </c>
      <c r="R551" s="5">
        <v>64.516129032258064</v>
      </c>
      <c r="S551" s="5">
        <v>64.232258064516131</v>
      </c>
      <c r="T551" s="5">
        <v>63.958064516129035</v>
      </c>
      <c r="U551" s="5">
        <v>61.664516129032258</v>
      </c>
      <c r="V551" s="5">
        <v>59.361290322580643</v>
      </c>
      <c r="W551" s="5">
        <v>57.112903225806448</v>
      </c>
      <c r="X551" s="5">
        <v>55.91935483870968</v>
      </c>
      <c r="Y551" s="5">
        <v>54.764516129032259</v>
      </c>
      <c r="Z551" s="5">
        <v>53.593548387096774</v>
      </c>
      <c r="AA551" s="5">
        <v>52.570967741935483</v>
      </c>
      <c r="AB551" s="5">
        <v>51.638709677419357</v>
      </c>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row>
    <row r="552" spans="1:148">
      <c r="A552" s="2" t="s">
        <v>171</v>
      </c>
      <c r="B552" s="2" t="s">
        <v>83</v>
      </c>
      <c r="C552" s="2" t="s">
        <v>371</v>
      </c>
      <c r="D552" s="2" t="str">
        <f t="shared" si="8"/>
        <v>Delaware - Wilmington-Nov</v>
      </c>
      <c r="E552" s="5">
        <v>43.04</v>
      </c>
      <c r="F552" s="5">
        <v>42.653333333333329</v>
      </c>
      <c r="G552" s="5">
        <v>42.293333333333329</v>
      </c>
      <c r="H552" s="5">
        <v>41.903333333333329</v>
      </c>
      <c r="I552" s="5">
        <v>41.533333333333331</v>
      </c>
      <c r="J552" s="5">
        <v>41.18666666666666</v>
      </c>
      <c r="K552" s="5">
        <v>40.826666666666668</v>
      </c>
      <c r="L552" s="5">
        <v>43.123333333333335</v>
      </c>
      <c r="M552" s="5">
        <v>45.403333333333329</v>
      </c>
      <c r="N552" s="5">
        <v>47.706666666666671</v>
      </c>
      <c r="O552" s="5">
        <v>49.07</v>
      </c>
      <c r="P552" s="5">
        <v>50.45</v>
      </c>
      <c r="Q552" s="5">
        <v>51.823333333333338</v>
      </c>
      <c r="R552" s="5">
        <v>51.386666666666663</v>
      </c>
      <c r="S552" s="5">
        <v>50.99</v>
      </c>
      <c r="T552" s="5">
        <v>50.553333333333327</v>
      </c>
      <c r="U552" s="5">
        <v>49</v>
      </c>
      <c r="V552" s="5">
        <v>47.423333333333332</v>
      </c>
      <c r="W552" s="5">
        <v>45.856666666666669</v>
      </c>
      <c r="X552" s="5">
        <v>45.27</v>
      </c>
      <c r="Y552" s="5">
        <v>44.71</v>
      </c>
      <c r="Z552" s="5">
        <v>44.156666666666666</v>
      </c>
      <c r="AA552" s="5">
        <v>43.5</v>
      </c>
      <c r="AB552" s="5">
        <v>42.896666666666668</v>
      </c>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row>
    <row r="553" spans="1:148">
      <c r="A553" s="2" t="s">
        <v>171</v>
      </c>
      <c r="B553" s="2" t="s">
        <v>84</v>
      </c>
      <c r="C553" s="2" t="s">
        <v>372</v>
      </c>
      <c r="D553" s="2" t="str">
        <f t="shared" si="8"/>
        <v>Delaware - Wilmington-Dec</v>
      </c>
      <c r="E553" s="5">
        <v>35.758064516129032</v>
      </c>
      <c r="F553" s="5">
        <v>35.438709677419354</v>
      </c>
      <c r="G553" s="5">
        <v>35.254838709677422</v>
      </c>
      <c r="H553" s="5">
        <v>34.880645161290325</v>
      </c>
      <c r="I553" s="5">
        <v>34.612903225806448</v>
      </c>
      <c r="J553" s="5">
        <v>34.248387096774195</v>
      </c>
      <c r="K553" s="5">
        <v>33.941935483870971</v>
      </c>
      <c r="L553" s="5">
        <v>34.277419354838706</v>
      </c>
      <c r="M553" s="5">
        <v>37.07741935483871</v>
      </c>
      <c r="N553" s="5">
        <v>39.42258064516129</v>
      </c>
      <c r="O553" s="5">
        <v>40.774193548387096</v>
      </c>
      <c r="P553" s="5">
        <v>41.929032258064517</v>
      </c>
      <c r="Q553" s="5">
        <v>42.341935483870962</v>
      </c>
      <c r="R553" s="5">
        <v>42.861290322580643</v>
      </c>
      <c r="S553" s="5">
        <v>42.725806451612904</v>
      </c>
      <c r="T553" s="5">
        <v>42.025806451612901</v>
      </c>
      <c r="U553" s="5">
        <v>40.593548387096774</v>
      </c>
      <c r="V553" s="5">
        <v>39.490322580645163</v>
      </c>
      <c r="W553" s="5">
        <v>38.493548387096773</v>
      </c>
      <c r="X553" s="5">
        <v>37.990322580645163</v>
      </c>
      <c r="Y553" s="5">
        <v>37.303225806451614</v>
      </c>
      <c r="Z553" s="5">
        <v>36.838709677419352</v>
      </c>
      <c r="AA553" s="5">
        <v>36.08064516129032</v>
      </c>
      <c r="AB553" s="5">
        <v>35.696774193548386</v>
      </c>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row>
    <row r="554" spans="1:148">
      <c r="A554" s="2" t="s">
        <v>172</v>
      </c>
      <c r="B554" s="2" t="s">
        <v>73</v>
      </c>
      <c r="C554" s="2" t="s">
        <v>361</v>
      </c>
      <c r="D554" s="2" t="str">
        <f t="shared" si="8"/>
        <v>Florida - Daytona Beach-Jan</v>
      </c>
      <c r="E554" s="5">
        <v>51.177419354838712</v>
      </c>
      <c r="F554" s="5">
        <v>50.764516129032259</v>
      </c>
      <c r="G554" s="5">
        <v>50.41612903225807</v>
      </c>
      <c r="H554" s="5">
        <v>50.12903225806452</v>
      </c>
      <c r="I554" s="5">
        <v>49.954838709677418</v>
      </c>
      <c r="J554" s="5">
        <v>49.754838709677422</v>
      </c>
      <c r="K554" s="5">
        <v>50.096774193548384</v>
      </c>
      <c r="L554" s="5">
        <v>51.1</v>
      </c>
      <c r="M554" s="5">
        <v>54.858064516129026</v>
      </c>
      <c r="N554" s="5">
        <v>59.054838709677419</v>
      </c>
      <c r="O554" s="5">
        <v>62.41935483870968</v>
      </c>
      <c r="P554" s="5">
        <v>64.164516129032251</v>
      </c>
      <c r="Q554" s="5">
        <v>64.854838709677423</v>
      </c>
      <c r="R554" s="5">
        <v>65.445161290322574</v>
      </c>
      <c r="S554" s="5">
        <v>65.261290322580649</v>
      </c>
      <c r="T554" s="5">
        <v>64.609677419354838</v>
      </c>
      <c r="U554" s="5">
        <v>62.854838709677416</v>
      </c>
      <c r="V554" s="5">
        <v>59.487096774193546</v>
      </c>
      <c r="W554" s="5">
        <v>56.487096774193546</v>
      </c>
      <c r="X554" s="5">
        <v>55.180645161290322</v>
      </c>
      <c r="Y554" s="5">
        <v>54.477419354838709</v>
      </c>
      <c r="Z554" s="5">
        <v>53.361290322580643</v>
      </c>
      <c r="AA554" s="5">
        <v>52.58387096774193</v>
      </c>
      <c r="AB554" s="5">
        <v>51.703225806451613</v>
      </c>
    </row>
    <row r="555" spans="1:148">
      <c r="A555" s="2" t="s">
        <v>172</v>
      </c>
      <c r="B555" s="2" t="s">
        <v>74</v>
      </c>
      <c r="C555" s="2" t="s">
        <v>362</v>
      </c>
      <c r="D555" s="2" t="str">
        <f t="shared" si="8"/>
        <v>Florida - Daytona Beach-Feb</v>
      </c>
      <c r="E555" s="5">
        <v>53.457142857142856</v>
      </c>
      <c r="F555" s="5">
        <v>52.9</v>
      </c>
      <c r="G555" s="5">
        <v>52.35</v>
      </c>
      <c r="H555" s="5">
        <v>51.774999999999999</v>
      </c>
      <c r="I555" s="5">
        <v>51.707142857142856</v>
      </c>
      <c r="J555" s="5">
        <v>51.567857142857143</v>
      </c>
      <c r="K555" s="5">
        <v>51.482142857142854</v>
      </c>
      <c r="L555" s="5">
        <v>54.510714285714286</v>
      </c>
      <c r="M555" s="5">
        <v>57.524999999999999</v>
      </c>
      <c r="N555" s="5">
        <v>60.535714285714285</v>
      </c>
      <c r="O555" s="5">
        <v>62.282142857142858</v>
      </c>
      <c r="P555" s="5">
        <v>64.017857142857139</v>
      </c>
      <c r="Q555" s="5">
        <v>65.771428571428572</v>
      </c>
      <c r="R555" s="5">
        <v>65.771428571428572</v>
      </c>
      <c r="S555" s="5">
        <v>65.80714285714285</v>
      </c>
      <c r="T555" s="5">
        <v>65.821428571428569</v>
      </c>
      <c r="U555" s="5">
        <v>63.760714285714286</v>
      </c>
      <c r="V555" s="5">
        <v>61.717857142857142</v>
      </c>
      <c r="W555" s="5">
        <v>59.607142857142854</v>
      </c>
      <c r="X555" s="5">
        <v>58.225000000000001</v>
      </c>
      <c r="Y555" s="5">
        <v>56.85</v>
      </c>
      <c r="Z555" s="5">
        <v>55.49285714285714</v>
      </c>
      <c r="AA555" s="5">
        <v>54.921428571428571</v>
      </c>
      <c r="AB555" s="5">
        <v>54.317857142857143</v>
      </c>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row>
    <row r="556" spans="1:148">
      <c r="A556" s="2" t="s">
        <v>172</v>
      </c>
      <c r="B556" s="2" t="s">
        <v>75</v>
      </c>
      <c r="C556" s="2" t="s">
        <v>363</v>
      </c>
      <c r="D556" s="2" t="str">
        <f t="shared" si="8"/>
        <v>Florida - Daytona Beach-Mar</v>
      </c>
      <c r="E556" s="5">
        <v>61.048387096774192</v>
      </c>
      <c r="F556" s="5">
        <v>60.412903225806453</v>
      </c>
      <c r="G556" s="5">
        <v>59.851612903225806</v>
      </c>
      <c r="H556" s="5">
        <v>59.238709677419358</v>
      </c>
      <c r="I556" s="5">
        <v>58.958064516129035</v>
      </c>
      <c r="J556" s="5">
        <v>58.696774193548386</v>
      </c>
      <c r="K556" s="5">
        <v>58.412903225806453</v>
      </c>
      <c r="L556" s="5">
        <v>62.029032258064518</v>
      </c>
      <c r="M556" s="5">
        <v>65.638709677419357</v>
      </c>
      <c r="N556" s="5">
        <v>69.258064516129039</v>
      </c>
      <c r="O556" s="5">
        <v>70.635483870967732</v>
      </c>
      <c r="P556" s="5">
        <v>72.019354838709674</v>
      </c>
      <c r="Q556" s="5">
        <v>73.406451612903226</v>
      </c>
      <c r="R556" s="5">
        <v>73.4258064516129</v>
      </c>
      <c r="S556" s="5">
        <v>73.448387096774198</v>
      </c>
      <c r="T556" s="5">
        <v>73.467741935483872</v>
      </c>
      <c r="U556" s="5">
        <v>71.464516129032262</v>
      </c>
      <c r="V556" s="5">
        <v>69.483870967741936</v>
      </c>
      <c r="W556" s="5">
        <v>67.490322580645156</v>
      </c>
      <c r="X556" s="5">
        <v>66.306451612903231</v>
      </c>
      <c r="Y556" s="5">
        <v>65.119354838709683</v>
      </c>
      <c r="Z556" s="5">
        <v>63.941935483870971</v>
      </c>
      <c r="AA556" s="5">
        <v>63.112903225806448</v>
      </c>
      <c r="AB556" s="5">
        <v>62.29032258064516</v>
      </c>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row>
    <row r="557" spans="1:148">
      <c r="A557" s="2" t="s">
        <v>172</v>
      </c>
      <c r="B557" s="2" t="s">
        <v>76</v>
      </c>
      <c r="C557" s="2" t="s">
        <v>364</v>
      </c>
      <c r="D557" s="2" t="str">
        <f t="shared" si="8"/>
        <v>Florida - Daytona Beach-Apr</v>
      </c>
      <c r="E557" s="5">
        <v>62.446666666666673</v>
      </c>
      <c r="F557" s="5">
        <v>61.166666666666664</v>
      </c>
      <c r="G557" s="5">
        <v>60.626666666666665</v>
      </c>
      <c r="H557" s="5">
        <v>60.116666666666667</v>
      </c>
      <c r="I557" s="5">
        <v>59.873333333333335</v>
      </c>
      <c r="J557" s="5">
        <v>59.55</v>
      </c>
      <c r="K557" s="5">
        <v>61.353333333333332</v>
      </c>
      <c r="L557" s="5">
        <v>66.586666666666659</v>
      </c>
      <c r="M557" s="5">
        <v>70.813333333333333</v>
      </c>
      <c r="N557" s="5">
        <v>74.093333333333334</v>
      </c>
      <c r="O557" s="5">
        <v>76.38666666666667</v>
      </c>
      <c r="P557" s="5">
        <v>77.67</v>
      </c>
      <c r="Q557" s="5">
        <v>78.296666666666667</v>
      </c>
      <c r="R557" s="5">
        <v>78.5</v>
      </c>
      <c r="S557" s="5">
        <v>78.166666666666671</v>
      </c>
      <c r="T557" s="5">
        <v>77.489999999999995</v>
      </c>
      <c r="U557" s="5">
        <v>76.53</v>
      </c>
      <c r="V557" s="5">
        <v>74.353333333333325</v>
      </c>
      <c r="W557" s="5">
        <v>71.599999999999994</v>
      </c>
      <c r="X557" s="5">
        <v>68.8</v>
      </c>
      <c r="Y557" s="5">
        <v>67.173333333333332</v>
      </c>
      <c r="Z557" s="5">
        <v>66.12</v>
      </c>
      <c r="AA557" s="5">
        <v>64.84</v>
      </c>
      <c r="AB557" s="5">
        <v>63.483333333333334</v>
      </c>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row>
    <row r="558" spans="1:148">
      <c r="A558" s="2" t="s">
        <v>172</v>
      </c>
      <c r="B558" s="2" t="s">
        <v>77</v>
      </c>
      <c r="C558" s="2" t="s">
        <v>365</v>
      </c>
      <c r="D558" s="2" t="str">
        <f t="shared" si="8"/>
        <v>Florida - Daytona Beach-May</v>
      </c>
      <c r="E558" s="5">
        <v>69.625806451612902</v>
      </c>
      <c r="F558" s="5">
        <v>68.964516129032262</v>
      </c>
      <c r="G558" s="5">
        <v>68.296774193548387</v>
      </c>
      <c r="H558" s="5">
        <v>68.109677419354838</v>
      </c>
      <c r="I558" s="5">
        <v>67.835483870967749</v>
      </c>
      <c r="J558" s="5">
        <v>67.045161290322582</v>
      </c>
      <c r="K558" s="5">
        <v>70.061290322580646</v>
      </c>
      <c r="L558" s="5">
        <v>74.370967741935488</v>
      </c>
      <c r="M558" s="5">
        <v>77.322580645161295</v>
      </c>
      <c r="N558" s="5">
        <v>79.209677419354833</v>
      </c>
      <c r="O558" s="5">
        <v>80.435483870967744</v>
      </c>
      <c r="P558" s="5">
        <v>81.303225806451621</v>
      </c>
      <c r="Q558" s="5">
        <v>81.725806451612897</v>
      </c>
      <c r="R558" s="5">
        <v>81.806451612903231</v>
      </c>
      <c r="S558" s="5">
        <v>81.2</v>
      </c>
      <c r="T558" s="5">
        <v>80.125806451612902</v>
      </c>
      <c r="U558" s="5">
        <v>78.806451612903231</v>
      </c>
      <c r="V558" s="5">
        <v>77.599999999999994</v>
      </c>
      <c r="W558" s="5">
        <v>75.990322580645156</v>
      </c>
      <c r="X558" s="5">
        <v>74.016129032258064</v>
      </c>
      <c r="Y558" s="5">
        <v>72.725806451612897</v>
      </c>
      <c r="Z558" s="5">
        <v>72.122580645161293</v>
      </c>
      <c r="AA558" s="5">
        <v>71.106451612903228</v>
      </c>
      <c r="AB558" s="5">
        <v>70.283870967741947</v>
      </c>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row>
    <row r="559" spans="1:148">
      <c r="A559" s="2" t="s">
        <v>172</v>
      </c>
      <c r="B559" s="2" t="s">
        <v>78</v>
      </c>
      <c r="C559" s="2" t="s">
        <v>366</v>
      </c>
      <c r="D559" s="2" t="str">
        <f t="shared" si="8"/>
        <v>Florida - Daytona Beach-Jun</v>
      </c>
      <c r="E559" s="5">
        <v>73.333333333333329</v>
      </c>
      <c r="F559" s="5">
        <v>72.783333333333331</v>
      </c>
      <c r="G559" s="5">
        <v>72.313333333333333</v>
      </c>
      <c r="H559" s="5">
        <v>72.13</v>
      </c>
      <c r="I559" s="5">
        <v>71.913333333333341</v>
      </c>
      <c r="J559" s="5">
        <v>71.743333333333339</v>
      </c>
      <c r="K559" s="5">
        <v>74.78</v>
      </c>
      <c r="L559" s="5">
        <v>78.843333333333334</v>
      </c>
      <c r="M559" s="5">
        <v>81.603333333333325</v>
      </c>
      <c r="N559" s="5">
        <v>83.353333333333325</v>
      </c>
      <c r="O559" s="5">
        <v>84.573333333333323</v>
      </c>
      <c r="P559" s="5">
        <v>85.286666666666662</v>
      </c>
      <c r="Q559" s="5">
        <v>85.28</v>
      </c>
      <c r="R559" s="5">
        <v>85</v>
      </c>
      <c r="S559" s="5">
        <v>84.396666666666675</v>
      </c>
      <c r="T559" s="5">
        <v>83.523333333333326</v>
      </c>
      <c r="U559" s="5">
        <v>83.196666666666673</v>
      </c>
      <c r="V559" s="5">
        <v>81.86333333333333</v>
      </c>
      <c r="W559" s="5">
        <v>79.98</v>
      </c>
      <c r="X559" s="5">
        <v>77.87</v>
      </c>
      <c r="Y559" s="5">
        <v>76.64</v>
      </c>
      <c r="Z559" s="5">
        <v>75.786666666666662</v>
      </c>
      <c r="AA559" s="5">
        <v>75.193333333333342</v>
      </c>
      <c r="AB559" s="5">
        <v>73.906666666666666</v>
      </c>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row>
    <row r="560" spans="1:148">
      <c r="A560" s="2" t="s">
        <v>172</v>
      </c>
      <c r="B560" s="2" t="s">
        <v>79</v>
      </c>
      <c r="C560" s="2" t="s">
        <v>367</v>
      </c>
      <c r="D560" s="2" t="str">
        <f t="shared" si="8"/>
        <v>Florida - Daytona Beach-Jul</v>
      </c>
      <c r="E560" s="5">
        <v>77.677419354838705</v>
      </c>
      <c r="F560" s="5">
        <v>77.151612903225796</v>
      </c>
      <c r="G560" s="5">
        <v>74.348387096774204</v>
      </c>
      <c r="H560" s="5">
        <v>73.803225806451621</v>
      </c>
      <c r="I560" s="5">
        <v>74.545161290322582</v>
      </c>
      <c r="J560" s="5">
        <v>75.293548387096777</v>
      </c>
      <c r="K560" s="5">
        <v>76.038709677419348</v>
      </c>
      <c r="L560" s="5">
        <v>78.764516129032259</v>
      </c>
      <c r="M560" s="5">
        <v>81.474193548387092</v>
      </c>
      <c r="N560" s="5">
        <v>84.174193548387095</v>
      </c>
      <c r="O560" s="5">
        <v>84.990322580645156</v>
      </c>
      <c r="P560" s="5">
        <v>85.783870967741947</v>
      </c>
      <c r="Q560" s="5">
        <v>86.590322580645164</v>
      </c>
      <c r="R560" s="5">
        <v>85.803225806451621</v>
      </c>
      <c r="S560" s="5">
        <v>85.032258064516128</v>
      </c>
      <c r="T560" s="5">
        <v>84.254838709677429</v>
      </c>
      <c r="U560" s="5">
        <v>82.819354838709685</v>
      </c>
      <c r="V560" s="5">
        <v>81.377419354838707</v>
      </c>
      <c r="W560" s="5">
        <v>79.91935483870968</v>
      </c>
      <c r="X560" s="5">
        <v>78.91935483870968</v>
      </c>
      <c r="Y560" s="5">
        <v>77.883870967741942</v>
      </c>
      <c r="Z560" s="5">
        <v>76.893548387096772</v>
      </c>
      <c r="AA560" s="5">
        <v>76.293548387096777</v>
      </c>
      <c r="AB560" s="5">
        <v>75.8</v>
      </c>
    </row>
    <row r="561" spans="1:148">
      <c r="A561" s="2" t="s">
        <v>172</v>
      </c>
      <c r="B561" s="2" t="s">
        <v>80</v>
      </c>
      <c r="C561" s="2" t="s">
        <v>368</v>
      </c>
      <c r="D561" s="2" t="str">
        <f t="shared" si="8"/>
        <v>Florida - Daytona Beach-Aug</v>
      </c>
      <c r="E561" s="5">
        <v>72.812903225806451</v>
      </c>
      <c r="F561" s="5">
        <v>72.380645161290332</v>
      </c>
      <c r="G561" s="5">
        <v>74.370967741935488</v>
      </c>
      <c r="H561" s="5">
        <v>73.877419354838707</v>
      </c>
      <c r="I561" s="5">
        <v>74.483870967741936</v>
      </c>
      <c r="J561" s="5">
        <v>74.967741935483872</v>
      </c>
      <c r="K561" s="5">
        <v>75.538709677419348</v>
      </c>
      <c r="L561" s="5">
        <v>78.732258064516117</v>
      </c>
      <c r="M561" s="5">
        <v>81.909677419354836</v>
      </c>
      <c r="N561" s="5">
        <v>85.08064516129032</v>
      </c>
      <c r="O561" s="5">
        <v>85.745161290322571</v>
      </c>
      <c r="P561" s="5">
        <v>86.387096774193552</v>
      </c>
      <c r="Q561" s="5">
        <v>87.064516129032256</v>
      </c>
      <c r="R561" s="5">
        <v>85.835483870967749</v>
      </c>
      <c r="S561" s="5">
        <v>84.638709677419357</v>
      </c>
      <c r="T561" s="5">
        <v>83.42258064516129</v>
      </c>
      <c r="U561" s="5">
        <v>82.151612903225796</v>
      </c>
      <c r="V561" s="5">
        <v>80.829032258064515</v>
      </c>
      <c r="W561" s="5">
        <v>79.541935483870972</v>
      </c>
      <c r="X561" s="5">
        <v>78.567741935483866</v>
      </c>
      <c r="Y561" s="5">
        <v>77.703225806451613</v>
      </c>
      <c r="Z561" s="5">
        <v>76.748387096774181</v>
      </c>
      <c r="AA561" s="5">
        <v>76.190322580645159</v>
      </c>
      <c r="AB561" s="5">
        <v>75.745161290322571</v>
      </c>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row>
    <row r="562" spans="1:148">
      <c r="A562" s="2" t="s">
        <v>172</v>
      </c>
      <c r="B562" s="2" t="s">
        <v>81</v>
      </c>
      <c r="C562" s="2" t="s">
        <v>369</v>
      </c>
      <c r="D562" s="2" t="str">
        <f t="shared" si="8"/>
        <v>Florida - Daytona Beach-Sep</v>
      </c>
      <c r="E562" s="5">
        <v>74.78</v>
      </c>
      <c r="F562" s="5">
        <v>74.333333333333329</v>
      </c>
      <c r="G562" s="5">
        <v>73.946666666666673</v>
      </c>
      <c r="H562" s="5">
        <v>73.516666666666666</v>
      </c>
      <c r="I562" s="5">
        <v>73.763333333333335</v>
      </c>
      <c r="J562" s="5">
        <v>73.946666666666673</v>
      </c>
      <c r="K562" s="5">
        <v>74.193333333333342</v>
      </c>
      <c r="L562" s="5">
        <v>77.03</v>
      </c>
      <c r="M562" s="5">
        <v>79.86666666666666</v>
      </c>
      <c r="N562" s="5">
        <v>82.686666666666667</v>
      </c>
      <c r="O562" s="5">
        <v>83.21</v>
      </c>
      <c r="P562" s="5">
        <v>83.686666666666667</v>
      </c>
      <c r="Q562" s="5">
        <v>84.183333333333337</v>
      </c>
      <c r="R562" s="5">
        <v>83.836666666666659</v>
      </c>
      <c r="S562" s="5">
        <v>83.516666666666666</v>
      </c>
      <c r="T562" s="5">
        <v>83.14</v>
      </c>
      <c r="U562" s="5">
        <v>81.673333333333332</v>
      </c>
      <c r="V562" s="5">
        <v>80.153333333333336</v>
      </c>
      <c r="W562" s="5">
        <v>78.666666666666671</v>
      </c>
      <c r="X562" s="5">
        <v>77.900000000000006</v>
      </c>
      <c r="Y562" s="5">
        <v>77.23</v>
      </c>
      <c r="Z562" s="5">
        <v>76.516666666666666</v>
      </c>
      <c r="AA562" s="5">
        <v>75.893333333333345</v>
      </c>
      <c r="AB562" s="5">
        <v>75.306666666666658</v>
      </c>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row>
    <row r="563" spans="1:148">
      <c r="A563" s="2" t="s">
        <v>172</v>
      </c>
      <c r="B563" s="2" t="s">
        <v>82</v>
      </c>
      <c r="C563" s="2" t="s">
        <v>370</v>
      </c>
      <c r="D563" s="2" t="str">
        <f t="shared" si="8"/>
        <v>Florida - Daytona Beach-Oct</v>
      </c>
      <c r="E563" s="5">
        <v>70.880645161290332</v>
      </c>
      <c r="F563" s="5">
        <v>70.277419354838713</v>
      </c>
      <c r="G563" s="5">
        <v>69.741935483870961</v>
      </c>
      <c r="H563" s="5">
        <v>69.129032258064512</v>
      </c>
      <c r="I563" s="5">
        <v>68.780645161290323</v>
      </c>
      <c r="J563" s="5">
        <v>68.429032258064524</v>
      </c>
      <c r="K563" s="5">
        <v>68.08064516129032</v>
      </c>
      <c r="L563" s="5">
        <v>71.358064516129033</v>
      </c>
      <c r="M563" s="5">
        <v>74.667741935483861</v>
      </c>
      <c r="N563" s="5">
        <v>77.938709677419354</v>
      </c>
      <c r="O563" s="5">
        <v>78.58709677419354</v>
      </c>
      <c r="P563" s="5">
        <v>79.193548387096769</v>
      </c>
      <c r="Q563" s="5">
        <v>79.829032258064515</v>
      </c>
      <c r="R563" s="5">
        <v>79.380645161290332</v>
      </c>
      <c r="S563" s="5">
        <v>78.948387096774198</v>
      </c>
      <c r="T563" s="5">
        <v>78.490322580645156</v>
      </c>
      <c r="U563" s="5">
        <v>77.061290322580646</v>
      </c>
      <c r="V563" s="5">
        <v>75.616129032258058</v>
      </c>
      <c r="W563" s="5">
        <v>74.183870967741925</v>
      </c>
      <c r="X563" s="5">
        <v>73.512903225806454</v>
      </c>
      <c r="Y563" s="5">
        <v>72.841935483870969</v>
      </c>
      <c r="Z563" s="5">
        <v>72.158064516129031</v>
      </c>
      <c r="AA563" s="5">
        <v>71.725806451612897</v>
      </c>
      <c r="AB563" s="5">
        <v>71.316129032258075</v>
      </c>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row>
    <row r="564" spans="1:148">
      <c r="A564" s="2" t="s">
        <v>172</v>
      </c>
      <c r="B564" s="2" t="s">
        <v>83</v>
      </c>
      <c r="C564" s="2" t="s">
        <v>371</v>
      </c>
      <c r="D564" s="2" t="str">
        <f t="shared" si="8"/>
        <v>Florida - Daytona Beach-Nov</v>
      </c>
      <c r="E564" s="5">
        <v>62.416666666666664</v>
      </c>
      <c r="F564" s="5">
        <v>61.833333333333336</v>
      </c>
      <c r="G564" s="5">
        <v>61.263333333333335</v>
      </c>
      <c r="H564" s="5">
        <v>60.67</v>
      </c>
      <c r="I564" s="5">
        <v>60.026666666666664</v>
      </c>
      <c r="J564" s="5">
        <v>59.38</v>
      </c>
      <c r="K564" s="5">
        <v>58.733333333333334</v>
      </c>
      <c r="L564" s="5">
        <v>62.333333333333336</v>
      </c>
      <c r="M564" s="5">
        <v>65.903333333333336</v>
      </c>
      <c r="N564" s="5">
        <v>69.510000000000005</v>
      </c>
      <c r="O564" s="5">
        <v>70.8</v>
      </c>
      <c r="P564" s="5">
        <v>72.11333333333333</v>
      </c>
      <c r="Q564" s="5">
        <v>73.430000000000007</v>
      </c>
      <c r="R564" s="5">
        <v>73.05</v>
      </c>
      <c r="S564" s="5">
        <v>72.726666666666674</v>
      </c>
      <c r="T564" s="5">
        <v>72.353333333333325</v>
      </c>
      <c r="U564" s="5">
        <v>70.146666666666675</v>
      </c>
      <c r="V564" s="5">
        <v>67.953333333333333</v>
      </c>
      <c r="W564" s="5">
        <v>65.696666666666673</v>
      </c>
      <c r="X564" s="5">
        <v>64.8</v>
      </c>
      <c r="Y564" s="5">
        <v>63.893333333333331</v>
      </c>
      <c r="Z564" s="5">
        <v>63.023333333333333</v>
      </c>
      <c r="AA564" s="5">
        <v>62.53</v>
      </c>
      <c r="AB564" s="5">
        <v>62.07</v>
      </c>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row>
    <row r="565" spans="1:148">
      <c r="A565" s="2" t="s">
        <v>172</v>
      </c>
      <c r="B565" s="2" t="s">
        <v>84</v>
      </c>
      <c r="C565" s="2" t="s">
        <v>372</v>
      </c>
      <c r="D565" s="2" t="str">
        <f t="shared" si="8"/>
        <v>Florida - Daytona Beach-Dec</v>
      </c>
      <c r="E565" s="5">
        <v>55.91935483870968</v>
      </c>
      <c r="F565" s="5">
        <v>55.506451612903227</v>
      </c>
      <c r="G565" s="5">
        <v>55.08064516129032</v>
      </c>
      <c r="H565" s="5">
        <v>54.658064516129038</v>
      </c>
      <c r="I565" s="5">
        <v>54.096774193548384</v>
      </c>
      <c r="J565" s="5">
        <v>53.593548387096774</v>
      </c>
      <c r="K565" s="5">
        <v>53.048387096774192</v>
      </c>
      <c r="L565" s="5">
        <v>56.138709677419357</v>
      </c>
      <c r="M565" s="5">
        <v>59.251612903225805</v>
      </c>
      <c r="N565" s="5">
        <v>62.348387096774189</v>
      </c>
      <c r="O565" s="5">
        <v>64.016129032258064</v>
      </c>
      <c r="P565" s="5">
        <v>65.687096774193549</v>
      </c>
      <c r="Q565" s="5">
        <v>67.348387096774204</v>
      </c>
      <c r="R565" s="5">
        <v>66.761290322580649</v>
      </c>
      <c r="S565" s="5">
        <v>66.222580645161287</v>
      </c>
      <c r="T565" s="5">
        <v>65.632258064516122</v>
      </c>
      <c r="U565" s="5">
        <v>63.62580645161291</v>
      </c>
      <c r="V565" s="5">
        <v>61.680645161290322</v>
      </c>
      <c r="W565" s="5">
        <v>59.680645161290322</v>
      </c>
      <c r="X565" s="5">
        <v>58.777419354838706</v>
      </c>
      <c r="Y565" s="5">
        <v>57.848387096774189</v>
      </c>
      <c r="Z565" s="5">
        <v>56.935483870967744</v>
      </c>
      <c r="AA565" s="5">
        <v>56.548387096774192</v>
      </c>
      <c r="AB565" s="5">
        <v>56.180645161290322</v>
      </c>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row>
    <row r="566" spans="1:148">
      <c r="A566" s="2" t="s">
        <v>173</v>
      </c>
      <c r="B566" s="2" t="s">
        <v>73</v>
      </c>
      <c r="C566" s="2" t="s">
        <v>361</v>
      </c>
      <c r="D566" s="2" t="str">
        <f t="shared" si="8"/>
        <v>Florida - Jacksonville-Jan</v>
      </c>
      <c r="E566" s="5">
        <v>47.529032258064518</v>
      </c>
      <c r="F566" s="5">
        <v>46.654838709677421</v>
      </c>
      <c r="G566" s="5">
        <v>46.00322580645161</v>
      </c>
      <c r="H566" s="5">
        <v>45.767741935483869</v>
      </c>
      <c r="I566" s="5">
        <v>45.516129032258064</v>
      </c>
      <c r="J566" s="5">
        <v>45.193548387096776</v>
      </c>
      <c r="K566" s="5">
        <v>44.770967741935486</v>
      </c>
      <c r="L566" s="5">
        <v>45.112903225806448</v>
      </c>
      <c r="M566" s="5">
        <v>47.964516129032262</v>
      </c>
      <c r="N566" s="5">
        <v>51.974193548387099</v>
      </c>
      <c r="O566" s="5">
        <v>55.848387096774189</v>
      </c>
      <c r="P566" s="5">
        <v>58.183870967741939</v>
      </c>
      <c r="Q566" s="5">
        <v>59.12903225806452</v>
      </c>
      <c r="R566" s="5">
        <v>60.012903225806454</v>
      </c>
      <c r="S566" s="5">
        <v>60.458064516129035</v>
      </c>
      <c r="T566" s="5">
        <v>59.529032258064518</v>
      </c>
      <c r="U566" s="5">
        <v>58.267741935483869</v>
      </c>
      <c r="V566" s="5">
        <v>54.838709677419352</v>
      </c>
      <c r="W566" s="5">
        <v>52.154838709677421</v>
      </c>
      <c r="X566" s="5">
        <v>50.42258064516129</v>
      </c>
      <c r="Y566" s="5">
        <v>48.87096774193548</v>
      </c>
      <c r="Z566" s="5">
        <v>48.167741935483875</v>
      </c>
      <c r="AA566" s="5">
        <v>47.677419354838712</v>
      </c>
      <c r="AB566" s="5">
        <v>47.13225806451613</v>
      </c>
    </row>
    <row r="567" spans="1:148">
      <c r="A567" s="2" t="s">
        <v>173</v>
      </c>
      <c r="B567" s="2" t="s">
        <v>74</v>
      </c>
      <c r="C567" s="2" t="s">
        <v>362</v>
      </c>
      <c r="D567" s="2" t="str">
        <f t="shared" si="8"/>
        <v>Florida - Jacksonville-Feb</v>
      </c>
      <c r="E567" s="5">
        <v>50.15</v>
      </c>
      <c r="F567" s="5">
        <v>49.524999999999999</v>
      </c>
      <c r="G567" s="5">
        <v>49.028571428571425</v>
      </c>
      <c r="H567" s="5">
        <v>48.49285714285714</v>
      </c>
      <c r="I567" s="5">
        <v>47.946428571428569</v>
      </c>
      <c r="J567" s="5">
        <v>47.50714285714286</v>
      </c>
      <c r="K567" s="5">
        <v>47.153571428571425</v>
      </c>
      <c r="L567" s="5">
        <v>48.128571428571426</v>
      </c>
      <c r="M567" s="5">
        <v>51.692857142857143</v>
      </c>
      <c r="N567" s="5">
        <v>55.18928571428571</v>
      </c>
      <c r="O567" s="5">
        <v>58.217857142857142</v>
      </c>
      <c r="P567" s="5">
        <v>60.342857142857142</v>
      </c>
      <c r="Q567" s="5">
        <v>61.914285714285711</v>
      </c>
      <c r="R567" s="5">
        <v>62.4</v>
      </c>
      <c r="S567" s="5">
        <v>62.464285714285715</v>
      </c>
      <c r="T567" s="5">
        <v>62.575000000000003</v>
      </c>
      <c r="U567" s="5">
        <v>61.85</v>
      </c>
      <c r="V567" s="5">
        <v>58.785714285714285</v>
      </c>
      <c r="W567" s="5">
        <v>55.621428571428574</v>
      </c>
      <c r="X567" s="5">
        <v>53.6</v>
      </c>
      <c r="Y567" s="5">
        <v>52.625</v>
      </c>
      <c r="Z567" s="5">
        <v>51.76428571428572</v>
      </c>
      <c r="AA567" s="5">
        <v>51.128571428571426</v>
      </c>
      <c r="AB567" s="5">
        <v>50.817857142857143</v>
      </c>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row>
    <row r="568" spans="1:148">
      <c r="A568" s="2" t="s">
        <v>173</v>
      </c>
      <c r="B568" s="2" t="s">
        <v>75</v>
      </c>
      <c r="C568" s="2" t="s">
        <v>363</v>
      </c>
      <c r="D568" s="2" t="str">
        <f t="shared" si="8"/>
        <v>Florida - Jacksonville-Mar</v>
      </c>
      <c r="E568" s="5">
        <v>55.561290322580646</v>
      </c>
      <c r="F568" s="5">
        <v>55.251612903225805</v>
      </c>
      <c r="G568" s="5">
        <v>54.677419354838712</v>
      </c>
      <c r="H568" s="5">
        <v>54.564516129032256</v>
      </c>
      <c r="I568" s="5">
        <v>54.058064516129029</v>
      </c>
      <c r="J568" s="5">
        <v>53.819354838709678</v>
      </c>
      <c r="K568" s="5">
        <v>53.429032258064517</v>
      </c>
      <c r="L568" s="5">
        <v>55.99677419354839</v>
      </c>
      <c r="M568" s="5">
        <v>59.306451612903224</v>
      </c>
      <c r="N568" s="5">
        <v>62.796774193548387</v>
      </c>
      <c r="O568" s="5">
        <v>65.680645161290315</v>
      </c>
      <c r="P568" s="5">
        <v>67.8</v>
      </c>
      <c r="Q568" s="5">
        <v>69.3</v>
      </c>
      <c r="R568" s="5">
        <v>70.174193548387095</v>
      </c>
      <c r="S568" s="5">
        <v>70.729032258064507</v>
      </c>
      <c r="T568" s="5">
        <v>70.451612903225808</v>
      </c>
      <c r="U568" s="5">
        <v>69.541935483870972</v>
      </c>
      <c r="V568" s="5">
        <v>67.187096774193549</v>
      </c>
      <c r="W568" s="5">
        <v>63.12580645161291</v>
      </c>
      <c r="X568" s="5">
        <v>60.606451612903221</v>
      </c>
      <c r="Y568" s="5">
        <v>59.154838709677421</v>
      </c>
      <c r="Z568" s="5">
        <v>57.716129032258067</v>
      </c>
      <c r="AA568" s="5">
        <v>57.048387096774192</v>
      </c>
      <c r="AB568" s="5">
        <v>56.303225806451614</v>
      </c>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row>
    <row r="569" spans="1:148">
      <c r="A569" s="2" t="s">
        <v>173</v>
      </c>
      <c r="B569" s="2" t="s">
        <v>76</v>
      </c>
      <c r="C569" s="2" t="s">
        <v>364</v>
      </c>
      <c r="D569" s="2" t="str">
        <f t="shared" si="8"/>
        <v>Florida - Jacksonville-Apr</v>
      </c>
      <c r="E569" s="5">
        <v>62.77</v>
      </c>
      <c r="F569" s="5">
        <v>61.886666666666663</v>
      </c>
      <c r="G569" s="5">
        <v>60.93333333333333</v>
      </c>
      <c r="H569" s="5">
        <v>60.126666666666665</v>
      </c>
      <c r="I569" s="5">
        <v>59.56</v>
      </c>
      <c r="J569" s="5">
        <v>59.32</v>
      </c>
      <c r="K569" s="5">
        <v>60.93666666666666</v>
      </c>
      <c r="L569" s="5">
        <v>65.606666666666669</v>
      </c>
      <c r="M569" s="5">
        <v>69.323333333333323</v>
      </c>
      <c r="N569" s="5">
        <v>72.459999999999994</v>
      </c>
      <c r="O569" s="5">
        <v>75.056666666666658</v>
      </c>
      <c r="P569" s="5">
        <v>76.523333333333326</v>
      </c>
      <c r="Q569" s="5">
        <v>77.5</v>
      </c>
      <c r="R569" s="5">
        <v>78.3</v>
      </c>
      <c r="S569" s="5">
        <v>78.286666666666662</v>
      </c>
      <c r="T569" s="5">
        <v>77.833333333333329</v>
      </c>
      <c r="U569" s="5">
        <v>76.573333333333323</v>
      </c>
      <c r="V569" s="5">
        <v>73.92</v>
      </c>
      <c r="W569" s="5">
        <v>70.013333333333335</v>
      </c>
      <c r="X569" s="5">
        <v>67.343333333333334</v>
      </c>
      <c r="Y569" s="5">
        <v>65.99666666666667</v>
      </c>
      <c r="Z569" s="5">
        <v>64.989999999999995</v>
      </c>
      <c r="AA569" s="5">
        <v>64.323333333333338</v>
      </c>
      <c r="AB569" s="5">
        <v>63.456666666666671</v>
      </c>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row>
    <row r="570" spans="1:148">
      <c r="A570" s="2" t="s">
        <v>173</v>
      </c>
      <c r="B570" s="2" t="s">
        <v>77</v>
      </c>
      <c r="C570" s="2" t="s">
        <v>365</v>
      </c>
      <c r="D570" s="2" t="str">
        <f t="shared" si="8"/>
        <v>Florida - Jacksonville-May</v>
      </c>
      <c r="E570" s="5">
        <v>69.048387096774192</v>
      </c>
      <c r="F570" s="5">
        <v>68.164516129032251</v>
      </c>
      <c r="G570" s="5">
        <v>67.512903225806454</v>
      </c>
      <c r="H570" s="5">
        <v>66.861290322580643</v>
      </c>
      <c r="I570" s="5">
        <v>66.274193548387103</v>
      </c>
      <c r="J570" s="5">
        <v>65.651612903225811</v>
      </c>
      <c r="K570" s="5">
        <v>66.974193548387092</v>
      </c>
      <c r="L570" s="5">
        <v>71.548387096774192</v>
      </c>
      <c r="M570" s="5">
        <v>75.593548387096774</v>
      </c>
      <c r="N570" s="5">
        <v>78.664516129032251</v>
      </c>
      <c r="O570" s="5">
        <v>80.935483870967744</v>
      </c>
      <c r="P570" s="5">
        <v>82.325806451612905</v>
      </c>
      <c r="Q570" s="5">
        <v>83.677419354838705</v>
      </c>
      <c r="R570" s="5">
        <v>83.941935483870964</v>
      </c>
      <c r="S570" s="5">
        <v>84.058064516129036</v>
      </c>
      <c r="T570" s="5">
        <v>83.329032258064515</v>
      </c>
      <c r="U570" s="5">
        <v>82.206451612903223</v>
      </c>
      <c r="V570" s="5">
        <v>80.832258064516139</v>
      </c>
      <c r="W570" s="5">
        <v>78.42258064516129</v>
      </c>
      <c r="X570" s="5">
        <v>75.783870967741947</v>
      </c>
      <c r="Y570" s="5">
        <v>73.816129032258075</v>
      </c>
      <c r="Z570" s="5">
        <v>72.212903225806443</v>
      </c>
      <c r="AA570" s="5">
        <v>71.283870967741947</v>
      </c>
      <c r="AB570" s="5">
        <v>70.145161290322577</v>
      </c>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row>
    <row r="571" spans="1:148">
      <c r="A571" s="2" t="s">
        <v>173</v>
      </c>
      <c r="B571" s="2" t="s">
        <v>78</v>
      </c>
      <c r="C571" s="2" t="s">
        <v>366</v>
      </c>
      <c r="D571" s="2" t="str">
        <f t="shared" si="8"/>
        <v>Florida - Jacksonville-Jun</v>
      </c>
      <c r="E571" s="5">
        <v>71.646666666666675</v>
      </c>
      <c r="F571" s="5">
        <v>70.53</v>
      </c>
      <c r="G571" s="5">
        <v>69.790000000000006</v>
      </c>
      <c r="H571" s="5">
        <v>69.823333333333323</v>
      </c>
      <c r="I571" s="5">
        <v>69.41</v>
      </c>
      <c r="J571" s="5">
        <v>69.25</v>
      </c>
      <c r="K571" s="5">
        <v>71.826666666666668</v>
      </c>
      <c r="L571" s="5">
        <v>76.28</v>
      </c>
      <c r="M571" s="5">
        <v>80.14</v>
      </c>
      <c r="N571" s="5">
        <v>82.526666666666671</v>
      </c>
      <c r="O571" s="5">
        <v>84.59</v>
      </c>
      <c r="P571" s="5">
        <v>85.86333333333333</v>
      </c>
      <c r="Q571" s="5">
        <v>85.89</v>
      </c>
      <c r="R571" s="5">
        <v>86.24666666666667</v>
      </c>
      <c r="S571" s="5">
        <v>86.25</v>
      </c>
      <c r="T571" s="5">
        <v>85.42</v>
      </c>
      <c r="U571" s="5">
        <v>84.21</v>
      </c>
      <c r="V571" s="5">
        <v>82.376666666666679</v>
      </c>
      <c r="W571" s="5">
        <v>79.95</v>
      </c>
      <c r="X571" s="5">
        <v>77.3</v>
      </c>
      <c r="Y571" s="5">
        <v>75.86</v>
      </c>
      <c r="Z571" s="5">
        <v>74.81</v>
      </c>
      <c r="AA571" s="5">
        <v>73.83</v>
      </c>
      <c r="AB571" s="5">
        <v>72.703333333333333</v>
      </c>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row>
    <row r="572" spans="1:148">
      <c r="A572" s="2" t="s">
        <v>173</v>
      </c>
      <c r="B572" s="2" t="s">
        <v>79</v>
      </c>
      <c r="C572" s="2" t="s">
        <v>367</v>
      </c>
      <c r="D572" s="2" t="str">
        <f t="shared" si="8"/>
        <v>Florida - Jacksonville-Jul</v>
      </c>
      <c r="E572" s="5">
        <v>78.893548387096772</v>
      </c>
      <c r="F572" s="5">
        <v>78.216129032258053</v>
      </c>
      <c r="G572" s="5">
        <v>75.261290322580649</v>
      </c>
      <c r="H572" s="5">
        <v>75.051612903225802</v>
      </c>
      <c r="I572" s="5">
        <v>74.483870967741936</v>
      </c>
      <c r="J572" s="5">
        <v>74.429032258064524</v>
      </c>
      <c r="K572" s="5">
        <v>75.638709677419357</v>
      </c>
      <c r="L572" s="5">
        <v>78.641935483870967</v>
      </c>
      <c r="M572" s="5">
        <v>81.732258064516117</v>
      </c>
      <c r="N572" s="5">
        <v>84.812903225806451</v>
      </c>
      <c r="O572" s="5">
        <v>87.680645161290315</v>
      </c>
      <c r="P572" s="5">
        <v>89.561290322580646</v>
      </c>
      <c r="Q572" s="5">
        <v>90.880645161290332</v>
      </c>
      <c r="R572" s="5">
        <v>90.819354838709685</v>
      </c>
      <c r="S572" s="5">
        <v>88.277419354838713</v>
      </c>
      <c r="T572" s="5">
        <v>87.306451612903231</v>
      </c>
      <c r="U572" s="5">
        <v>84.980645161290326</v>
      </c>
      <c r="V572" s="5">
        <v>83.474193548387092</v>
      </c>
      <c r="W572" s="5">
        <v>81.874193548387098</v>
      </c>
      <c r="X572" s="5">
        <v>79.761290322580649</v>
      </c>
      <c r="Y572" s="5">
        <v>79.00645161290322</v>
      </c>
      <c r="Z572" s="5">
        <v>78.387096774193552</v>
      </c>
      <c r="AA572" s="5">
        <v>77.935483870967744</v>
      </c>
      <c r="AB572" s="5">
        <v>77.045161290322582</v>
      </c>
    </row>
    <row r="573" spans="1:148">
      <c r="A573" s="2" t="s">
        <v>173</v>
      </c>
      <c r="B573" s="2" t="s">
        <v>80</v>
      </c>
      <c r="C573" s="2" t="s">
        <v>368</v>
      </c>
      <c r="D573" s="2" t="str">
        <f t="shared" si="8"/>
        <v>Florida - Jacksonville-Aug</v>
      </c>
      <c r="E573" s="5">
        <v>72.590322580645164</v>
      </c>
      <c r="F573" s="5">
        <v>72.248387096774181</v>
      </c>
      <c r="G573" s="5">
        <v>74.035483870967738</v>
      </c>
      <c r="H573" s="5">
        <v>73.783870967741947</v>
      </c>
      <c r="I573" s="5">
        <v>73.393548387096772</v>
      </c>
      <c r="J573" s="5">
        <v>73.154838709677421</v>
      </c>
      <c r="K573" s="5">
        <v>74.50322580645161</v>
      </c>
      <c r="L573" s="5">
        <v>78.796774193548387</v>
      </c>
      <c r="M573" s="5">
        <v>82.148387096774186</v>
      </c>
      <c r="N573" s="5">
        <v>84.170967741935485</v>
      </c>
      <c r="O573" s="5">
        <v>85.245161290322571</v>
      </c>
      <c r="P573" s="5">
        <v>86.670967741935485</v>
      </c>
      <c r="Q573" s="5">
        <v>87.567741935483866</v>
      </c>
      <c r="R573" s="5">
        <v>86.58709677419354</v>
      </c>
      <c r="S573" s="5">
        <v>86.387096774193552</v>
      </c>
      <c r="T573" s="5">
        <v>84.841935483870969</v>
      </c>
      <c r="U573" s="5">
        <v>83.225806451612897</v>
      </c>
      <c r="V573" s="5">
        <v>81.516129032258064</v>
      </c>
      <c r="W573" s="5">
        <v>79.554838709677412</v>
      </c>
      <c r="X573" s="5">
        <v>77.861290322580643</v>
      </c>
      <c r="Y573" s="5">
        <v>76.990322580645156</v>
      </c>
      <c r="Z573" s="5">
        <v>76.377419354838707</v>
      </c>
      <c r="AA573" s="5">
        <v>75.874193548387098</v>
      </c>
      <c r="AB573" s="5">
        <v>75.145161290322577</v>
      </c>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row>
    <row r="574" spans="1:148">
      <c r="A574" s="2" t="s">
        <v>173</v>
      </c>
      <c r="B574" s="2" t="s">
        <v>81</v>
      </c>
      <c r="C574" s="2" t="s">
        <v>369</v>
      </c>
      <c r="D574" s="2" t="str">
        <f t="shared" si="8"/>
        <v>Florida - Jacksonville-Sep</v>
      </c>
      <c r="E574" s="5">
        <v>73.396666666666675</v>
      </c>
      <c r="F574" s="5">
        <v>73.03</v>
      </c>
      <c r="G574" s="5">
        <v>72.766666666666666</v>
      </c>
      <c r="H574" s="5">
        <v>72.293333333333337</v>
      </c>
      <c r="I574" s="5">
        <v>71.823333333333323</v>
      </c>
      <c r="J574" s="5">
        <v>71.540000000000006</v>
      </c>
      <c r="K574" s="5">
        <v>72.286666666666662</v>
      </c>
      <c r="L574" s="5">
        <v>76.180000000000007</v>
      </c>
      <c r="M574" s="5">
        <v>80.143333333333345</v>
      </c>
      <c r="N574" s="5">
        <v>82.67</v>
      </c>
      <c r="O574" s="5">
        <v>83.743333333333339</v>
      </c>
      <c r="P574" s="5">
        <v>84.96</v>
      </c>
      <c r="Q574" s="5">
        <v>85.416666666666671</v>
      </c>
      <c r="R574" s="5">
        <v>85.103333333333325</v>
      </c>
      <c r="S574" s="5">
        <v>84.356666666666655</v>
      </c>
      <c r="T574" s="5">
        <v>83.25</v>
      </c>
      <c r="U574" s="5">
        <v>81.53</v>
      </c>
      <c r="V574" s="5">
        <v>79.126666666666679</v>
      </c>
      <c r="W574" s="5">
        <v>76.86333333333333</v>
      </c>
      <c r="X574" s="5">
        <v>75.893333333333345</v>
      </c>
      <c r="Y574" s="5">
        <v>75.31</v>
      </c>
      <c r="Z574" s="5">
        <v>74.873333333333321</v>
      </c>
      <c r="AA574" s="5">
        <v>74.41</v>
      </c>
      <c r="AB574" s="5">
        <v>73.716666666666669</v>
      </c>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row>
    <row r="575" spans="1:148">
      <c r="A575" s="2" t="s">
        <v>173</v>
      </c>
      <c r="B575" s="2" t="s">
        <v>82</v>
      </c>
      <c r="C575" s="2" t="s">
        <v>370</v>
      </c>
      <c r="D575" s="2" t="str">
        <f t="shared" si="8"/>
        <v>Florida - Jacksonville-Oct</v>
      </c>
      <c r="E575" s="5">
        <v>66.2</v>
      </c>
      <c r="F575" s="5">
        <v>65.474193548387092</v>
      </c>
      <c r="G575" s="5">
        <v>65.177419354838705</v>
      </c>
      <c r="H575" s="5">
        <v>64.619354838709683</v>
      </c>
      <c r="I575" s="5">
        <v>64.012903225806454</v>
      </c>
      <c r="J575" s="5">
        <v>63.561290322580646</v>
      </c>
      <c r="K575" s="5">
        <v>63.541935483870965</v>
      </c>
      <c r="L575" s="5">
        <v>66.261290322580649</v>
      </c>
      <c r="M575" s="5">
        <v>70.541935483870972</v>
      </c>
      <c r="N575" s="5">
        <v>74.158064516129031</v>
      </c>
      <c r="O575" s="5">
        <v>76.274193548387103</v>
      </c>
      <c r="P575" s="5">
        <v>78.545161290322582</v>
      </c>
      <c r="Q575" s="5">
        <v>79.748387096774181</v>
      </c>
      <c r="R575" s="5">
        <v>79.590322580645164</v>
      </c>
      <c r="S575" s="5">
        <v>79.216129032258053</v>
      </c>
      <c r="T575" s="5">
        <v>78.893548387096772</v>
      </c>
      <c r="U575" s="5">
        <v>76.596774193548384</v>
      </c>
      <c r="V575" s="5">
        <v>73.177419354838705</v>
      </c>
      <c r="W575" s="5">
        <v>70.741935483870961</v>
      </c>
      <c r="X575" s="5">
        <v>69.593548387096774</v>
      </c>
      <c r="Y575" s="5">
        <v>68.758064516129039</v>
      </c>
      <c r="Z575" s="5">
        <v>67.861290322580643</v>
      </c>
      <c r="AA575" s="5">
        <v>67.635483870967732</v>
      </c>
      <c r="AB575" s="5">
        <v>66.683870967741925</v>
      </c>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row>
    <row r="576" spans="1:148">
      <c r="A576" s="2" t="s">
        <v>173</v>
      </c>
      <c r="B576" s="2" t="s">
        <v>83</v>
      </c>
      <c r="C576" s="2" t="s">
        <v>371</v>
      </c>
      <c r="D576" s="2" t="str">
        <f t="shared" si="8"/>
        <v>Florida - Jacksonville-Nov</v>
      </c>
      <c r="E576" s="5">
        <v>56.596666666666671</v>
      </c>
      <c r="F576" s="5">
        <v>55.81666666666667</v>
      </c>
      <c r="G576" s="5">
        <v>55.126666666666665</v>
      </c>
      <c r="H576" s="5">
        <v>54.533333333333331</v>
      </c>
      <c r="I576" s="5">
        <v>53.963333333333338</v>
      </c>
      <c r="J576" s="5">
        <v>53.87</v>
      </c>
      <c r="K576" s="5">
        <v>53.593333333333334</v>
      </c>
      <c r="L576" s="5">
        <v>55.06</v>
      </c>
      <c r="M576" s="5">
        <v>59.846666666666671</v>
      </c>
      <c r="N576" s="5">
        <v>65.216666666666669</v>
      </c>
      <c r="O576" s="5">
        <v>69.010000000000005</v>
      </c>
      <c r="P576" s="5">
        <v>70.736666666666665</v>
      </c>
      <c r="Q576" s="5">
        <v>72.00333333333333</v>
      </c>
      <c r="R576" s="5">
        <v>72.2</v>
      </c>
      <c r="S576" s="5">
        <v>72.376666666666679</v>
      </c>
      <c r="T576" s="5">
        <v>71.476666666666674</v>
      </c>
      <c r="U576" s="5">
        <v>68.64</v>
      </c>
      <c r="V576" s="5">
        <v>63.99666666666667</v>
      </c>
      <c r="W576" s="5">
        <v>60.656666666666666</v>
      </c>
      <c r="X576" s="5">
        <v>59.536666666666662</v>
      </c>
      <c r="Y576" s="5">
        <v>58.226666666666667</v>
      </c>
      <c r="Z576" s="5">
        <v>57.27</v>
      </c>
      <c r="AA576" s="5">
        <v>56.74</v>
      </c>
      <c r="AB576" s="5">
        <v>55.846666666666671</v>
      </c>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row>
    <row r="577" spans="1:148">
      <c r="A577" s="2" t="s">
        <v>173</v>
      </c>
      <c r="B577" s="2" t="s">
        <v>84</v>
      </c>
      <c r="C577" s="2" t="s">
        <v>372</v>
      </c>
      <c r="D577" s="2" t="str">
        <f t="shared" si="8"/>
        <v>Florida - Jacksonville-Dec</v>
      </c>
      <c r="E577" s="5">
        <v>48.783870967741933</v>
      </c>
      <c r="F577" s="5">
        <v>48.277419354838706</v>
      </c>
      <c r="G577" s="5">
        <v>47.990322580645163</v>
      </c>
      <c r="H577" s="5">
        <v>47.693548387096776</v>
      </c>
      <c r="I577" s="5">
        <v>47.267741935483869</v>
      </c>
      <c r="J577" s="5">
        <v>46.822580645161288</v>
      </c>
      <c r="K577" s="5">
        <v>46.480645161290326</v>
      </c>
      <c r="L577" s="5">
        <v>47.612903225806448</v>
      </c>
      <c r="M577" s="5">
        <v>51.461290322580645</v>
      </c>
      <c r="N577" s="5">
        <v>55.596774193548384</v>
      </c>
      <c r="O577" s="5">
        <v>59.429032258064517</v>
      </c>
      <c r="P577" s="5">
        <v>61.464516129032262</v>
      </c>
      <c r="Q577" s="5">
        <v>62.929032258064517</v>
      </c>
      <c r="R577" s="5">
        <v>63.506451612903227</v>
      </c>
      <c r="S577" s="5">
        <v>63.283870967741933</v>
      </c>
      <c r="T577" s="5">
        <v>62.606451612903221</v>
      </c>
      <c r="U577" s="5">
        <v>60.535483870967738</v>
      </c>
      <c r="V577" s="5">
        <v>56.12580645161291</v>
      </c>
      <c r="W577" s="5">
        <v>53.738709677419358</v>
      </c>
      <c r="X577" s="5">
        <v>52.29032258064516</v>
      </c>
      <c r="Y577" s="5">
        <v>51.032258064516128</v>
      </c>
      <c r="Z577" s="5">
        <v>50.641935483870974</v>
      </c>
      <c r="AA577" s="5">
        <v>50.08387096774193</v>
      </c>
      <c r="AB577" s="5">
        <v>49.674193548387102</v>
      </c>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row>
    <row r="578" spans="1:148">
      <c r="A578" s="2" t="s">
        <v>174</v>
      </c>
      <c r="B578" s="2" t="s">
        <v>73</v>
      </c>
      <c r="C578" s="2" t="s">
        <v>361</v>
      </c>
      <c r="D578" s="2" t="str">
        <f t="shared" si="8"/>
        <v>Florida - Key West-Jan</v>
      </c>
      <c r="E578" s="5">
        <v>69.467741935483872</v>
      </c>
      <c r="F578" s="5">
        <v>69.312903225806451</v>
      </c>
      <c r="G578" s="5">
        <v>69.196774193548379</v>
      </c>
      <c r="H578" s="5">
        <v>69.029032258064518</v>
      </c>
      <c r="I578" s="5">
        <v>68.754838709677429</v>
      </c>
      <c r="J578" s="5">
        <v>68.487096774193546</v>
      </c>
      <c r="K578" s="5">
        <v>68.203225806451613</v>
      </c>
      <c r="L578" s="5">
        <v>69.458064516129028</v>
      </c>
      <c r="M578" s="5">
        <v>70.706451612903223</v>
      </c>
      <c r="N578" s="5">
        <v>71.945161290322588</v>
      </c>
      <c r="O578" s="5">
        <v>72.680645161290315</v>
      </c>
      <c r="P578" s="5">
        <v>73.380645161290332</v>
      </c>
      <c r="Q578" s="5">
        <v>74.103225806451604</v>
      </c>
      <c r="R578" s="5">
        <v>73.990322580645156</v>
      </c>
      <c r="S578" s="5">
        <v>73.880645161290332</v>
      </c>
      <c r="T578" s="5">
        <v>73.751612903225819</v>
      </c>
      <c r="U578" s="5">
        <v>72.722580645161287</v>
      </c>
      <c r="V578" s="5">
        <v>71.687096774193549</v>
      </c>
      <c r="W578" s="5">
        <v>70.648387096774186</v>
      </c>
      <c r="X578" s="5">
        <v>70.277419354838713</v>
      </c>
      <c r="Y578" s="5">
        <v>69.909677419354836</v>
      </c>
      <c r="Z578" s="5">
        <v>69.532258064516128</v>
      </c>
      <c r="AA578" s="5">
        <v>69.42258064516129</v>
      </c>
      <c r="AB578" s="5">
        <v>69.322580645161295</v>
      </c>
    </row>
    <row r="579" spans="1:148">
      <c r="A579" s="2" t="s">
        <v>174</v>
      </c>
      <c r="B579" s="2" t="s">
        <v>74</v>
      </c>
      <c r="C579" s="2" t="s">
        <v>362</v>
      </c>
      <c r="D579" s="2" t="str">
        <f t="shared" ref="D579:D642" si="9">CONCATENATE(A579,"-",B579)</f>
        <v>Florida - Key West-Feb</v>
      </c>
      <c r="E579" s="5">
        <v>66.614285714285714</v>
      </c>
      <c r="F579" s="5">
        <v>66.428571428571431</v>
      </c>
      <c r="G579" s="5">
        <v>66.257142857142853</v>
      </c>
      <c r="H579" s="5">
        <v>66.078571428571436</v>
      </c>
      <c r="I579" s="5">
        <v>65.910714285714292</v>
      </c>
      <c r="J579" s="5">
        <v>65.760714285714286</v>
      </c>
      <c r="K579" s="5">
        <v>65.599999999999994</v>
      </c>
      <c r="L579" s="5">
        <v>66.924999999999997</v>
      </c>
      <c r="M579" s="5">
        <v>68.275000000000006</v>
      </c>
      <c r="N579" s="5">
        <v>69.603571428571428</v>
      </c>
      <c r="O579" s="5">
        <v>70.68214285714285</v>
      </c>
      <c r="P579" s="5">
        <v>71.753571428571419</v>
      </c>
      <c r="Q579" s="5">
        <v>72.832142857142856</v>
      </c>
      <c r="R579" s="5">
        <v>72.86071428571428</v>
      </c>
      <c r="S579" s="5">
        <v>72.867857142857147</v>
      </c>
      <c r="T579" s="5">
        <v>72.892857142857139</v>
      </c>
      <c r="U579" s="5">
        <v>71.467857142857142</v>
      </c>
      <c r="V579" s="5">
        <v>70.046428571428564</v>
      </c>
      <c r="W579" s="5">
        <v>68.628571428571419</v>
      </c>
      <c r="X579" s="5">
        <v>68.203571428571436</v>
      </c>
      <c r="Y579" s="5">
        <v>67.846428571428575</v>
      </c>
      <c r="Z579" s="5">
        <v>67.417857142857144</v>
      </c>
      <c r="AA579" s="5">
        <v>67.232142857142861</v>
      </c>
      <c r="AB579" s="5">
        <v>67.025000000000006</v>
      </c>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row>
    <row r="580" spans="1:148">
      <c r="A580" s="2" t="s">
        <v>174</v>
      </c>
      <c r="B580" s="2" t="s">
        <v>75</v>
      </c>
      <c r="C580" s="2" t="s">
        <v>363</v>
      </c>
      <c r="D580" s="2" t="str">
        <f t="shared" si="9"/>
        <v>Florida - Key West-Mar</v>
      </c>
      <c r="E580" s="5">
        <v>72.196774193548379</v>
      </c>
      <c r="F580" s="5">
        <v>71.951612903225808</v>
      </c>
      <c r="G580" s="5">
        <v>71.680645161290315</v>
      </c>
      <c r="H580" s="5">
        <v>71.7</v>
      </c>
      <c r="I580" s="5">
        <v>71.329032258064515</v>
      </c>
      <c r="J580" s="5">
        <v>71.225806451612897</v>
      </c>
      <c r="K580" s="5">
        <v>71.096774193548384</v>
      </c>
      <c r="L580" s="5">
        <v>72.822580645161295</v>
      </c>
      <c r="M580" s="5">
        <v>74.612903225806448</v>
      </c>
      <c r="N580" s="5">
        <v>76.161290322580641</v>
      </c>
      <c r="O580" s="5">
        <v>77.238709677419351</v>
      </c>
      <c r="P580" s="5">
        <v>77.851612903225814</v>
      </c>
      <c r="Q580" s="5">
        <v>78.42258064516129</v>
      </c>
      <c r="R580" s="5">
        <v>78.351612903225814</v>
      </c>
      <c r="S580" s="5">
        <v>78.07741935483871</v>
      </c>
      <c r="T580" s="5">
        <v>77.593548387096774</v>
      </c>
      <c r="U580" s="5">
        <v>76.812903225806451</v>
      </c>
      <c r="V580" s="5">
        <v>75.274193548387103</v>
      </c>
      <c r="W580" s="5">
        <v>73.619354838709668</v>
      </c>
      <c r="X580" s="5">
        <v>73.032258064516128</v>
      </c>
      <c r="Y580" s="5">
        <v>72.91612903225807</v>
      </c>
      <c r="Z580" s="5">
        <v>72.748387096774181</v>
      </c>
      <c r="AA580" s="5">
        <v>72.754838709677429</v>
      </c>
      <c r="AB580" s="5">
        <v>72.406451612903226</v>
      </c>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row>
    <row r="581" spans="1:148">
      <c r="A581" s="2" t="s">
        <v>174</v>
      </c>
      <c r="B581" s="2" t="s">
        <v>76</v>
      </c>
      <c r="C581" s="2" t="s">
        <v>364</v>
      </c>
      <c r="D581" s="2" t="str">
        <f t="shared" si="9"/>
        <v>Florida - Key West-Apr</v>
      </c>
      <c r="E581" s="5">
        <v>74.556666666666658</v>
      </c>
      <c r="F581" s="5">
        <v>74.426666666666677</v>
      </c>
      <c r="G581" s="5">
        <v>74.303333333333327</v>
      </c>
      <c r="H581" s="5">
        <v>74.17</v>
      </c>
      <c r="I581" s="5">
        <v>74.239999999999995</v>
      </c>
      <c r="J581" s="5">
        <v>74.3</v>
      </c>
      <c r="K581" s="5">
        <v>74.37</v>
      </c>
      <c r="L581" s="5">
        <v>75.86</v>
      </c>
      <c r="M581" s="5">
        <v>77.39</v>
      </c>
      <c r="N581" s="5">
        <v>78.88333333333334</v>
      </c>
      <c r="O581" s="5">
        <v>79.64</v>
      </c>
      <c r="P581" s="5">
        <v>80.293333333333337</v>
      </c>
      <c r="Q581" s="5">
        <v>81.053333333333327</v>
      </c>
      <c r="R581" s="5">
        <v>80.826666666666668</v>
      </c>
      <c r="S581" s="5">
        <v>80.653333333333336</v>
      </c>
      <c r="T581" s="5">
        <v>80.426666666666677</v>
      </c>
      <c r="U581" s="5">
        <v>79.150000000000006</v>
      </c>
      <c r="V581" s="5">
        <v>77.846666666666664</v>
      </c>
      <c r="W581" s="5">
        <v>76.576666666666668</v>
      </c>
      <c r="X581" s="5">
        <v>76.069999999999993</v>
      </c>
      <c r="Y581" s="5">
        <v>75.63333333333334</v>
      </c>
      <c r="Z581" s="5">
        <v>75.13666666666667</v>
      </c>
      <c r="AA581" s="5">
        <v>74.976666666666674</v>
      </c>
      <c r="AB581" s="5">
        <v>74.876666666666679</v>
      </c>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row>
    <row r="582" spans="1:148">
      <c r="A582" s="2" t="s">
        <v>174</v>
      </c>
      <c r="B582" s="2" t="s">
        <v>77</v>
      </c>
      <c r="C582" s="2" t="s">
        <v>365</v>
      </c>
      <c r="D582" s="2" t="str">
        <f t="shared" si="9"/>
        <v>Florida - Key West-May</v>
      </c>
      <c r="E582" s="5">
        <v>78.367741935483878</v>
      </c>
      <c r="F582" s="5">
        <v>77.932258064516134</v>
      </c>
      <c r="G582" s="5">
        <v>77.851612903225814</v>
      </c>
      <c r="H582" s="5">
        <v>77.522580645161284</v>
      </c>
      <c r="I582" s="5">
        <v>77.561290322580646</v>
      </c>
      <c r="J582" s="5">
        <v>77.57741935483871</v>
      </c>
      <c r="K582" s="5">
        <v>78.554838709677412</v>
      </c>
      <c r="L582" s="5">
        <v>79.909677419354836</v>
      </c>
      <c r="M582" s="5">
        <v>80.938709677419354</v>
      </c>
      <c r="N582" s="5">
        <v>81.712903225806443</v>
      </c>
      <c r="O582" s="5">
        <v>82.696774193548379</v>
      </c>
      <c r="P582" s="5">
        <v>83.222580645161287</v>
      </c>
      <c r="Q582" s="5">
        <v>83.322580645161295</v>
      </c>
      <c r="R582" s="5">
        <v>83.706451612903223</v>
      </c>
      <c r="S582" s="5">
        <v>83.629032258064512</v>
      </c>
      <c r="T582" s="5">
        <v>83.138709677419357</v>
      </c>
      <c r="U582" s="5">
        <v>82.690322580645159</v>
      </c>
      <c r="V582" s="5">
        <v>81.606451612903228</v>
      </c>
      <c r="W582" s="5">
        <v>80.383870967741942</v>
      </c>
      <c r="X582" s="5">
        <v>79.648387096774186</v>
      </c>
      <c r="Y582" s="5">
        <v>79.164516129032251</v>
      </c>
      <c r="Z582" s="5">
        <v>78.945161290322588</v>
      </c>
      <c r="AA582" s="5">
        <v>78.677419354838705</v>
      </c>
      <c r="AB582" s="5">
        <v>78.632258064516122</v>
      </c>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row>
    <row r="583" spans="1:148">
      <c r="A583" s="2" t="s">
        <v>174</v>
      </c>
      <c r="B583" s="2" t="s">
        <v>78</v>
      </c>
      <c r="C583" s="2" t="s">
        <v>366</v>
      </c>
      <c r="D583" s="2" t="str">
        <f t="shared" si="9"/>
        <v>Florida - Key West-Jun</v>
      </c>
      <c r="E583" s="5">
        <v>80.92</v>
      </c>
      <c r="F583" s="5">
        <v>80.703333333333333</v>
      </c>
      <c r="G583" s="5">
        <v>80.476666666666674</v>
      </c>
      <c r="H583" s="5">
        <v>80.313333333333333</v>
      </c>
      <c r="I583" s="5">
        <v>80.126666666666679</v>
      </c>
      <c r="J583" s="5">
        <v>80.13</v>
      </c>
      <c r="K583" s="5">
        <v>81.286666666666662</v>
      </c>
      <c r="L583" s="5">
        <v>82.86333333333333</v>
      </c>
      <c r="M583" s="5">
        <v>83.856666666666655</v>
      </c>
      <c r="N583" s="5">
        <v>84.706666666666663</v>
      </c>
      <c r="O583" s="5">
        <v>85.543333333333337</v>
      </c>
      <c r="P583" s="5">
        <v>85.61333333333333</v>
      </c>
      <c r="Q583" s="5">
        <v>85.993333333333339</v>
      </c>
      <c r="R583" s="5">
        <v>86.416666666666671</v>
      </c>
      <c r="S583" s="5">
        <v>86.35</v>
      </c>
      <c r="T583" s="5">
        <v>85.843333333333334</v>
      </c>
      <c r="U583" s="5">
        <v>84.77</v>
      </c>
      <c r="V583" s="5">
        <v>83.696666666666673</v>
      </c>
      <c r="W583" s="5">
        <v>82.73</v>
      </c>
      <c r="X583" s="5">
        <v>81.88666666666667</v>
      </c>
      <c r="Y583" s="5">
        <v>81.72</v>
      </c>
      <c r="Z583" s="5">
        <v>81.373333333333321</v>
      </c>
      <c r="AA583" s="5">
        <v>81.316666666666663</v>
      </c>
      <c r="AB583" s="5">
        <v>81.123333333333321</v>
      </c>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row>
    <row r="584" spans="1:148">
      <c r="A584" s="2" t="s">
        <v>174</v>
      </c>
      <c r="B584" s="2" t="s">
        <v>79</v>
      </c>
      <c r="C584" s="2" t="s">
        <v>367</v>
      </c>
      <c r="D584" s="2" t="str">
        <f t="shared" si="9"/>
        <v>Florida - Key West-Jul</v>
      </c>
      <c r="E584" s="5">
        <v>83.7</v>
      </c>
      <c r="F584" s="5">
        <v>83.464516129032262</v>
      </c>
      <c r="G584" s="5">
        <v>80.564516129032256</v>
      </c>
      <c r="H584" s="5">
        <v>80.354838709677423</v>
      </c>
      <c r="I584" s="5">
        <v>80.619354838709668</v>
      </c>
      <c r="J584" s="5">
        <v>80.812903225806451</v>
      </c>
      <c r="K584" s="5">
        <v>81.08709677419354</v>
      </c>
      <c r="L584" s="5">
        <v>82.406451612903226</v>
      </c>
      <c r="M584" s="5">
        <v>83.761290322580649</v>
      </c>
      <c r="N584" s="5">
        <v>85.08064516129032</v>
      </c>
      <c r="O584" s="5">
        <v>85.483870967741936</v>
      </c>
      <c r="P584" s="5">
        <v>85.848387096774204</v>
      </c>
      <c r="Q584" s="5">
        <v>86.264516129032259</v>
      </c>
      <c r="R584" s="5">
        <v>86.154838709677421</v>
      </c>
      <c r="S584" s="5">
        <v>86.058064516129036</v>
      </c>
      <c r="T584" s="5">
        <v>85.961290322580652</v>
      </c>
      <c r="U584" s="5">
        <v>84.980645161290326</v>
      </c>
      <c r="V584" s="5">
        <v>84.08387096774193</v>
      </c>
      <c r="W584" s="5">
        <v>83.096774193548384</v>
      </c>
      <c r="X584" s="5">
        <v>82.651612903225796</v>
      </c>
      <c r="Y584" s="5">
        <v>82.264516129032259</v>
      </c>
      <c r="Z584" s="5">
        <v>81.787096774193557</v>
      </c>
      <c r="AA584" s="5">
        <v>81.529032258064518</v>
      </c>
      <c r="AB584" s="5">
        <v>81.312903225806451</v>
      </c>
    </row>
    <row r="585" spans="1:148">
      <c r="A585" s="2" t="s">
        <v>174</v>
      </c>
      <c r="B585" s="2" t="s">
        <v>80</v>
      </c>
      <c r="C585" s="2" t="s">
        <v>368</v>
      </c>
      <c r="D585" s="2" t="str">
        <f t="shared" si="9"/>
        <v>Florida - Key West-Aug</v>
      </c>
      <c r="E585" s="5">
        <v>80.329032258064515</v>
      </c>
      <c r="F585" s="5">
        <v>80.232258064516117</v>
      </c>
      <c r="G585" s="5">
        <v>82.832258064516139</v>
      </c>
      <c r="H585" s="5">
        <v>82.7</v>
      </c>
      <c r="I585" s="5">
        <v>82.854838709677423</v>
      </c>
      <c r="J585" s="5">
        <v>82.990322580645156</v>
      </c>
      <c r="K585" s="5">
        <v>83.129032258064512</v>
      </c>
      <c r="L585" s="5">
        <v>84.203225806451613</v>
      </c>
      <c r="M585" s="5">
        <v>85.238709677419351</v>
      </c>
      <c r="N585" s="5">
        <v>86.322580645161295</v>
      </c>
      <c r="O585" s="5">
        <v>87.00322580645161</v>
      </c>
      <c r="P585" s="5">
        <v>87.616129032258058</v>
      </c>
      <c r="Q585" s="5">
        <v>88.345161290322579</v>
      </c>
      <c r="R585" s="5">
        <v>87.980645161290326</v>
      </c>
      <c r="S585" s="5">
        <v>87.683870967741925</v>
      </c>
      <c r="T585" s="5">
        <v>87.351612903225814</v>
      </c>
      <c r="U585" s="5">
        <v>86.816129032258075</v>
      </c>
      <c r="V585" s="5">
        <v>86.3</v>
      </c>
      <c r="W585" s="5">
        <v>85.761290322580649</v>
      </c>
      <c r="X585" s="5">
        <v>85.216129032258053</v>
      </c>
      <c r="Y585" s="5">
        <v>84.703225806451613</v>
      </c>
      <c r="Z585" s="5">
        <v>84.138709677419357</v>
      </c>
      <c r="AA585" s="5">
        <v>83.748387096774181</v>
      </c>
      <c r="AB585" s="5">
        <v>83.393548387096772</v>
      </c>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row>
    <row r="586" spans="1:148">
      <c r="A586" s="2" t="s">
        <v>174</v>
      </c>
      <c r="B586" s="2" t="s">
        <v>81</v>
      </c>
      <c r="C586" s="2" t="s">
        <v>369</v>
      </c>
      <c r="D586" s="2" t="str">
        <f t="shared" si="9"/>
        <v>Florida - Key West-Sep</v>
      </c>
      <c r="E586" s="5">
        <v>81.83</v>
      </c>
      <c r="F586" s="5">
        <v>81.790000000000006</v>
      </c>
      <c r="G586" s="5">
        <v>81.723333333333329</v>
      </c>
      <c r="H586" s="5">
        <v>81.650000000000006</v>
      </c>
      <c r="I586" s="5">
        <v>81.846666666666664</v>
      </c>
      <c r="J586" s="5">
        <v>82.00333333333333</v>
      </c>
      <c r="K586" s="5">
        <v>82.193333333333342</v>
      </c>
      <c r="L586" s="5">
        <v>83.296666666666667</v>
      </c>
      <c r="M586" s="5">
        <v>84.38</v>
      </c>
      <c r="N586" s="5">
        <v>85.486666666666665</v>
      </c>
      <c r="O586" s="5">
        <v>85.846666666666664</v>
      </c>
      <c r="P586" s="5">
        <v>86.13666666666667</v>
      </c>
      <c r="Q586" s="5">
        <v>86.51</v>
      </c>
      <c r="R586" s="5">
        <v>86.38666666666667</v>
      </c>
      <c r="S586" s="5">
        <v>86.263333333333335</v>
      </c>
      <c r="T586" s="5">
        <v>86.163333333333341</v>
      </c>
      <c r="U586" s="5">
        <v>85.236666666666665</v>
      </c>
      <c r="V586" s="5">
        <v>84.373333333333321</v>
      </c>
      <c r="W586" s="5">
        <v>83.436666666666667</v>
      </c>
      <c r="X586" s="5">
        <v>83.13666666666667</v>
      </c>
      <c r="Y586" s="5">
        <v>82.853333333333325</v>
      </c>
      <c r="Z586" s="5">
        <v>82.50333333333333</v>
      </c>
      <c r="AA586" s="5">
        <v>82.29</v>
      </c>
      <c r="AB586" s="5">
        <v>82.07</v>
      </c>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row>
    <row r="587" spans="1:148">
      <c r="A587" s="2" t="s">
        <v>174</v>
      </c>
      <c r="B587" s="2" t="s">
        <v>82</v>
      </c>
      <c r="C587" s="2" t="s">
        <v>370</v>
      </c>
      <c r="D587" s="2" t="str">
        <f t="shared" si="9"/>
        <v>Florida - Key West-Oct</v>
      </c>
      <c r="E587" s="5">
        <v>77.732258064516117</v>
      </c>
      <c r="F587" s="5">
        <v>77.58709677419354</v>
      </c>
      <c r="G587" s="5">
        <v>77.445161290322588</v>
      </c>
      <c r="H587" s="5">
        <v>77.296774193548387</v>
      </c>
      <c r="I587" s="5">
        <v>77.287096774193557</v>
      </c>
      <c r="J587" s="5">
        <v>77.238709677419351</v>
      </c>
      <c r="K587" s="5">
        <v>77.193548387096769</v>
      </c>
      <c r="L587" s="5">
        <v>78.445161290322588</v>
      </c>
      <c r="M587" s="5">
        <v>79.729032258064507</v>
      </c>
      <c r="N587" s="5">
        <v>81.00322580645161</v>
      </c>
      <c r="O587" s="5">
        <v>81.483870967741936</v>
      </c>
      <c r="P587" s="5">
        <v>81.9258064516129</v>
      </c>
      <c r="Q587" s="5">
        <v>82.403225806451616</v>
      </c>
      <c r="R587" s="5">
        <v>82.164516129032251</v>
      </c>
      <c r="S587" s="5">
        <v>81.977419354838716</v>
      </c>
      <c r="T587" s="5">
        <v>81.729032258064507</v>
      </c>
      <c r="U587" s="5">
        <v>80.851612903225814</v>
      </c>
      <c r="V587" s="5">
        <v>79.945161290322588</v>
      </c>
      <c r="W587" s="5">
        <v>79.054838709677412</v>
      </c>
      <c r="X587" s="5">
        <v>78.774193548387103</v>
      </c>
      <c r="Y587" s="5">
        <v>78.535483870967738</v>
      </c>
      <c r="Z587" s="5">
        <v>78.280645161290323</v>
      </c>
      <c r="AA587" s="5">
        <v>78.019354838709674</v>
      </c>
      <c r="AB587" s="5">
        <v>77.803225806451621</v>
      </c>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row>
    <row r="588" spans="1:148">
      <c r="A588" s="2" t="s">
        <v>174</v>
      </c>
      <c r="B588" s="2" t="s">
        <v>83</v>
      </c>
      <c r="C588" s="2" t="s">
        <v>371</v>
      </c>
      <c r="D588" s="2" t="str">
        <f t="shared" si="9"/>
        <v>Florida - Key West-Nov</v>
      </c>
      <c r="E588" s="5">
        <v>74.790000000000006</v>
      </c>
      <c r="F588" s="5">
        <v>74.63666666666667</v>
      </c>
      <c r="G588" s="5">
        <v>74.49666666666667</v>
      </c>
      <c r="H588" s="5">
        <v>74.333333333333329</v>
      </c>
      <c r="I588" s="5">
        <v>74.193333333333342</v>
      </c>
      <c r="J588" s="5">
        <v>74.083333333333329</v>
      </c>
      <c r="K588" s="5">
        <v>73.923333333333332</v>
      </c>
      <c r="L588" s="5">
        <v>74.976666666666674</v>
      </c>
      <c r="M588" s="5">
        <v>76.083333333333329</v>
      </c>
      <c r="N588" s="5">
        <v>77.13333333333334</v>
      </c>
      <c r="O588" s="5">
        <v>77.88666666666667</v>
      </c>
      <c r="P588" s="5">
        <v>78.536666666666662</v>
      </c>
      <c r="Q588" s="5">
        <v>79.303333333333327</v>
      </c>
      <c r="R588" s="5">
        <v>79.23</v>
      </c>
      <c r="S588" s="5">
        <v>79.14</v>
      </c>
      <c r="T588" s="5">
        <v>79.08</v>
      </c>
      <c r="U588" s="5">
        <v>78.026666666666671</v>
      </c>
      <c r="V588" s="5">
        <v>76.953333333333333</v>
      </c>
      <c r="W588" s="5">
        <v>75.92</v>
      </c>
      <c r="X588" s="5">
        <v>75.643333333333345</v>
      </c>
      <c r="Y588" s="5">
        <v>75.443333333333342</v>
      </c>
      <c r="Z588" s="5">
        <v>75.173333333333332</v>
      </c>
      <c r="AA588" s="5">
        <v>74.913333333333341</v>
      </c>
      <c r="AB588" s="5">
        <v>74.69</v>
      </c>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row>
    <row r="589" spans="1:148">
      <c r="A589" s="2" t="s">
        <v>174</v>
      </c>
      <c r="B589" s="2" t="s">
        <v>84</v>
      </c>
      <c r="C589" s="2" t="s">
        <v>372</v>
      </c>
      <c r="D589" s="2" t="str">
        <f t="shared" si="9"/>
        <v>Florida - Key West-Dec</v>
      </c>
      <c r="E589" s="5">
        <v>69.041935483870972</v>
      </c>
      <c r="F589" s="5">
        <v>68.887096774193552</v>
      </c>
      <c r="G589" s="5">
        <v>68.738709677419351</v>
      </c>
      <c r="H589" s="5">
        <v>68.58709677419354</v>
      </c>
      <c r="I589" s="5">
        <v>68.367741935483878</v>
      </c>
      <c r="J589" s="5">
        <v>68.151612903225796</v>
      </c>
      <c r="K589" s="5">
        <v>67.91612903225807</v>
      </c>
      <c r="L589" s="5">
        <v>69.151612903225796</v>
      </c>
      <c r="M589" s="5">
        <v>70.319354838709685</v>
      </c>
      <c r="N589" s="5">
        <v>71.548387096774192</v>
      </c>
      <c r="O589" s="5">
        <v>72.183870967741925</v>
      </c>
      <c r="P589" s="5">
        <v>72.735483870967741</v>
      </c>
      <c r="Q589" s="5">
        <v>73.374193548387098</v>
      </c>
      <c r="R589" s="5">
        <v>73.132258064516122</v>
      </c>
      <c r="S589" s="5">
        <v>72.941935483870964</v>
      </c>
      <c r="T589" s="5">
        <v>72.725806451612897</v>
      </c>
      <c r="U589" s="5">
        <v>71.703225806451613</v>
      </c>
      <c r="V589" s="5">
        <v>70.687096774193549</v>
      </c>
      <c r="W589" s="5">
        <v>69.661290322580641</v>
      </c>
      <c r="X589" s="5">
        <v>69.483870967741936</v>
      </c>
      <c r="Y589" s="5">
        <v>69.309677419354841</v>
      </c>
      <c r="Z589" s="5">
        <v>69.116129032258058</v>
      </c>
      <c r="AA589" s="5">
        <v>69.193548387096769</v>
      </c>
      <c r="AB589" s="5">
        <v>69.258064516129039</v>
      </c>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row>
    <row r="590" spans="1:148">
      <c r="A590" s="2" t="s">
        <v>175</v>
      </c>
      <c r="B590" s="2" t="s">
        <v>73</v>
      </c>
      <c r="C590" s="2" t="s">
        <v>361</v>
      </c>
      <c r="D590" s="2" t="str">
        <f t="shared" si="9"/>
        <v>Florida - Miami-Jan</v>
      </c>
      <c r="E590" s="5">
        <v>65.203225806451613</v>
      </c>
      <c r="F590" s="5">
        <v>64.690322580645159</v>
      </c>
      <c r="G590" s="5">
        <v>63.925806451612907</v>
      </c>
      <c r="H590" s="5">
        <v>63.512903225806454</v>
      </c>
      <c r="I590" s="5">
        <v>63.087096774193547</v>
      </c>
      <c r="J590" s="5">
        <v>62.596774193548384</v>
      </c>
      <c r="K590" s="5">
        <v>62.396774193548389</v>
      </c>
      <c r="L590" s="5">
        <v>62.716129032258067</v>
      </c>
      <c r="M590" s="5">
        <v>65.92258064516129</v>
      </c>
      <c r="N590" s="5">
        <v>68.835483870967749</v>
      </c>
      <c r="O590" s="5">
        <v>71.070967741935476</v>
      </c>
      <c r="P590" s="5">
        <v>72.841935483870969</v>
      </c>
      <c r="Q590" s="5">
        <v>73.838709677419359</v>
      </c>
      <c r="R590" s="5">
        <v>74.290322580645167</v>
      </c>
      <c r="S590" s="5">
        <v>74.345161290322579</v>
      </c>
      <c r="T590" s="5">
        <v>73.812903225806451</v>
      </c>
      <c r="U590" s="5">
        <v>72.619354838709668</v>
      </c>
      <c r="V590" s="5">
        <v>70.938709677419354</v>
      </c>
      <c r="W590" s="5">
        <v>69.570967741935476</v>
      </c>
      <c r="X590" s="5">
        <v>68.725806451612897</v>
      </c>
      <c r="Y590" s="5">
        <v>67.845161290322579</v>
      </c>
      <c r="Z590" s="5">
        <v>66.825806451612905</v>
      </c>
      <c r="AA590" s="5">
        <v>66.177419354838705</v>
      </c>
      <c r="AB590" s="5">
        <v>65.761290322580649</v>
      </c>
    </row>
    <row r="591" spans="1:148">
      <c r="A591" s="2" t="s">
        <v>175</v>
      </c>
      <c r="B591" s="2" t="s">
        <v>74</v>
      </c>
      <c r="C591" s="2" t="s">
        <v>362</v>
      </c>
      <c r="D591" s="2" t="str">
        <f t="shared" si="9"/>
        <v>Florida - Miami-Feb</v>
      </c>
      <c r="E591" s="5">
        <v>66.125</v>
      </c>
      <c r="F591" s="5">
        <v>65.95</v>
      </c>
      <c r="G591" s="5">
        <v>65.7</v>
      </c>
      <c r="H591" s="5">
        <v>65.56785714285715</v>
      </c>
      <c r="I591" s="5">
        <v>65.174999999999997</v>
      </c>
      <c r="J591" s="5">
        <v>64.696428571428569</v>
      </c>
      <c r="K591" s="5">
        <v>64.589285714285708</v>
      </c>
      <c r="L591" s="5">
        <v>65.621428571428581</v>
      </c>
      <c r="M591" s="5">
        <v>68.900000000000006</v>
      </c>
      <c r="N591" s="5">
        <v>71.267857142857139</v>
      </c>
      <c r="O591" s="5">
        <v>72.853571428571428</v>
      </c>
      <c r="P591" s="5">
        <v>74.11071428571428</v>
      </c>
      <c r="Q591" s="5">
        <v>74.653571428571439</v>
      </c>
      <c r="R591" s="5">
        <v>75.132142857142853</v>
      </c>
      <c r="S591" s="5">
        <v>74.724999999999994</v>
      </c>
      <c r="T591" s="5">
        <v>74.467857142857142</v>
      </c>
      <c r="U591" s="5">
        <v>73.346428571428561</v>
      </c>
      <c r="V591" s="5">
        <v>72.185714285714283</v>
      </c>
      <c r="W591" s="5">
        <v>70.724999999999994</v>
      </c>
      <c r="X591" s="5">
        <v>69.56785714285715</v>
      </c>
      <c r="Y591" s="5">
        <v>68.407142857142858</v>
      </c>
      <c r="Z591" s="5">
        <v>67.69285714285715</v>
      </c>
      <c r="AA591" s="5">
        <v>67.339285714285708</v>
      </c>
      <c r="AB591" s="5">
        <v>66.86071428571428</v>
      </c>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row>
    <row r="592" spans="1:148">
      <c r="A592" s="2" t="s">
        <v>175</v>
      </c>
      <c r="B592" s="2" t="s">
        <v>75</v>
      </c>
      <c r="C592" s="2" t="s">
        <v>363</v>
      </c>
      <c r="D592" s="2" t="str">
        <f t="shared" si="9"/>
        <v>Florida - Miami-Mar</v>
      </c>
      <c r="E592" s="5">
        <v>68.096774193548384</v>
      </c>
      <c r="F592" s="5">
        <v>67.529032258064518</v>
      </c>
      <c r="G592" s="5">
        <v>67.193548387096769</v>
      </c>
      <c r="H592" s="5">
        <v>67.016129032258064</v>
      </c>
      <c r="I592" s="5">
        <v>66.641935483870967</v>
      </c>
      <c r="J592" s="5">
        <v>66.212903225806443</v>
      </c>
      <c r="K592" s="5">
        <v>66.196774193548379</v>
      </c>
      <c r="L592" s="5">
        <v>68.016129032258064</v>
      </c>
      <c r="M592" s="5">
        <v>70.290322580645167</v>
      </c>
      <c r="N592" s="5">
        <v>72.08709677419354</v>
      </c>
      <c r="O592" s="5">
        <v>73.396774193548396</v>
      </c>
      <c r="P592" s="5">
        <v>74.025806451612908</v>
      </c>
      <c r="Q592" s="5">
        <v>74.806451612903231</v>
      </c>
      <c r="R592" s="5">
        <v>75.590322580645164</v>
      </c>
      <c r="S592" s="5">
        <v>75.909677419354836</v>
      </c>
      <c r="T592" s="5">
        <v>75.961290322580652</v>
      </c>
      <c r="U592" s="5">
        <v>75.151612903225796</v>
      </c>
      <c r="V592" s="5">
        <v>73.625806451612902</v>
      </c>
      <c r="W592" s="5">
        <v>72.229032258064507</v>
      </c>
      <c r="X592" s="5">
        <v>71.303225806451621</v>
      </c>
      <c r="Y592" s="5">
        <v>70.825806451612905</v>
      </c>
      <c r="Z592" s="5">
        <v>69.987096774193546</v>
      </c>
      <c r="AA592" s="5">
        <v>69.396774193548396</v>
      </c>
      <c r="AB592" s="5">
        <v>68.790322580645167</v>
      </c>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row>
    <row r="593" spans="1:148">
      <c r="A593" s="2" t="s">
        <v>175</v>
      </c>
      <c r="B593" s="2" t="s">
        <v>76</v>
      </c>
      <c r="C593" s="2" t="s">
        <v>364</v>
      </c>
      <c r="D593" s="2" t="str">
        <f t="shared" si="9"/>
        <v>Florida - Miami-Apr</v>
      </c>
      <c r="E593" s="5">
        <v>73.239999999999995</v>
      </c>
      <c r="F593" s="5">
        <v>72.473333333333329</v>
      </c>
      <c r="G593" s="5">
        <v>71.946666666666673</v>
      </c>
      <c r="H593" s="5">
        <v>71.393333333333345</v>
      </c>
      <c r="I593" s="5">
        <v>70.78</v>
      </c>
      <c r="J593" s="5">
        <v>70.5</v>
      </c>
      <c r="K593" s="5">
        <v>71.063333333333333</v>
      </c>
      <c r="L593" s="5">
        <v>73.709999999999994</v>
      </c>
      <c r="M593" s="5">
        <v>76.3</v>
      </c>
      <c r="N593" s="5">
        <v>78.416666666666671</v>
      </c>
      <c r="O593" s="5">
        <v>79.956666666666663</v>
      </c>
      <c r="P593" s="5">
        <v>80.89</v>
      </c>
      <c r="Q593" s="5">
        <v>81.276666666666671</v>
      </c>
      <c r="R593" s="5">
        <v>81.266666666666666</v>
      </c>
      <c r="S593" s="5">
        <v>80.87</v>
      </c>
      <c r="T593" s="5">
        <v>80.459999999999994</v>
      </c>
      <c r="U593" s="5">
        <v>79.963333333333338</v>
      </c>
      <c r="V593" s="5">
        <v>78.506666666666661</v>
      </c>
      <c r="W593" s="5">
        <v>77.276666666666671</v>
      </c>
      <c r="X593" s="5">
        <v>76.19</v>
      </c>
      <c r="Y593" s="5">
        <v>75.52</v>
      </c>
      <c r="Z593" s="5">
        <v>75.03</v>
      </c>
      <c r="AA593" s="5">
        <v>74.406666666666666</v>
      </c>
      <c r="AB593" s="5">
        <v>73.823333333333323</v>
      </c>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row>
    <row r="594" spans="1:148">
      <c r="A594" s="2" t="s">
        <v>175</v>
      </c>
      <c r="B594" s="2" t="s">
        <v>77</v>
      </c>
      <c r="C594" s="2" t="s">
        <v>365</v>
      </c>
      <c r="D594" s="2" t="str">
        <f t="shared" si="9"/>
        <v>Florida - Miami-May</v>
      </c>
      <c r="E594" s="5">
        <v>75.616129032258058</v>
      </c>
      <c r="F594" s="5">
        <v>75.296774193548387</v>
      </c>
      <c r="G594" s="5">
        <v>74.812903225806451</v>
      </c>
      <c r="H594" s="5">
        <v>74.338709677419359</v>
      </c>
      <c r="I594" s="5">
        <v>73.870967741935488</v>
      </c>
      <c r="J594" s="5">
        <v>73.625806451612902</v>
      </c>
      <c r="K594" s="5">
        <v>74.861290322580643</v>
      </c>
      <c r="L594" s="5">
        <v>77.08709677419354</v>
      </c>
      <c r="M594" s="5">
        <v>79.08387096774193</v>
      </c>
      <c r="N594" s="5">
        <v>80.887096774193552</v>
      </c>
      <c r="O594" s="5">
        <v>82.367741935483878</v>
      </c>
      <c r="P594" s="5">
        <v>82.593548387096774</v>
      </c>
      <c r="Q594" s="5">
        <v>83.270967741935493</v>
      </c>
      <c r="R594" s="5">
        <v>83.841935483870969</v>
      </c>
      <c r="S594" s="5">
        <v>83.241935483870961</v>
      </c>
      <c r="T594" s="5">
        <v>82.012903225806454</v>
      </c>
      <c r="U594" s="5">
        <v>80.858064516129033</v>
      </c>
      <c r="V594" s="5">
        <v>80.2</v>
      </c>
      <c r="W594" s="5">
        <v>78.964516129032262</v>
      </c>
      <c r="X594" s="5">
        <v>77.825806451612905</v>
      </c>
      <c r="Y594" s="5">
        <v>77.461290322580652</v>
      </c>
      <c r="Z594" s="5">
        <v>76.870967741935488</v>
      </c>
      <c r="AA594" s="5">
        <v>76.767741935483883</v>
      </c>
      <c r="AB594" s="5">
        <v>76.254838709677429</v>
      </c>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row>
    <row r="595" spans="1:148">
      <c r="A595" s="2" t="s">
        <v>175</v>
      </c>
      <c r="B595" s="2" t="s">
        <v>78</v>
      </c>
      <c r="C595" s="2" t="s">
        <v>366</v>
      </c>
      <c r="D595" s="2" t="str">
        <f t="shared" si="9"/>
        <v>Florida - Miami-Jun</v>
      </c>
      <c r="E595" s="5">
        <v>78.396666666666675</v>
      </c>
      <c r="F595" s="5">
        <v>77.930000000000007</v>
      </c>
      <c r="G595" s="5">
        <v>77.583333333333329</v>
      </c>
      <c r="H595" s="5">
        <v>77.243333333333339</v>
      </c>
      <c r="I595" s="5">
        <v>76.89</v>
      </c>
      <c r="J595" s="5">
        <v>76.64</v>
      </c>
      <c r="K595" s="5">
        <v>77.076666666666668</v>
      </c>
      <c r="L595" s="5">
        <v>79.86666666666666</v>
      </c>
      <c r="M595" s="5">
        <v>82.243333333333339</v>
      </c>
      <c r="N595" s="5">
        <v>83.803333333333327</v>
      </c>
      <c r="O595" s="5">
        <v>85.163333333333341</v>
      </c>
      <c r="P595" s="5">
        <v>85.643333333333345</v>
      </c>
      <c r="Q595" s="5">
        <v>85.13333333333334</v>
      </c>
      <c r="R595" s="5">
        <v>85.11333333333333</v>
      </c>
      <c r="S595" s="5">
        <v>85.293333333333337</v>
      </c>
      <c r="T595" s="5">
        <v>84.403333333333336</v>
      </c>
      <c r="U595" s="5">
        <v>83.976666666666674</v>
      </c>
      <c r="V595" s="5">
        <v>83.2</v>
      </c>
      <c r="W595" s="5">
        <v>82.203333333333333</v>
      </c>
      <c r="X595" s="5">
        <v>81.11333333333333</v>
      </c>
      <c r="Y595" s="5">
        <v>80.443333333333342</v>
      </c>
      <c r="Z595" s="5">
        <v>79.86666666666666</v>
      </c>
      <c r="AA595" s="5">
        <v>79.346666666666664</v>
      </c>
      <c r="AB595" s="5">
        <v>78.973333333333329</v>
      </c>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row>
    <row r="596" spans="1:148">
      <c r="A596" s="2" t="s">
        <v>175</v>
      </c>
      <c r="B596" s="2" t="s">
        <v>79</v>
      </c>
      <c r="C596" s="2" t="s">
        <v>367</v>
      </c>
      <c r="D596" s="2" t="str">
        <f t="shared" si="9"/>
        <v>Florida - Miami-Jul</v>
      </c>
      <c r="E596" s="5">
        <v>82.1</v>
      </c>
      <c r="F596" s="5">
        <v>81.603225806451604</v>
      </c>
      <c r="G596" s="5">
        <v>78.938709677419354</v>
      </c>
      <c r="H596" s="5">
        <v>78.793548387096777</v>
      </c>
      <c r="I596" s="5">
        <v>78.241935483870961</v>
      </c>
      <c r="J596" s="5">
        <v>78.41290322580646</v>
      </c>
      <c r="K596" s="5">
        <v>79.832258064516139</v>
      </c>
      <c r="L596" s="5">
        <v>82.4</v>
      </c>
      <c r="M596" s="5">
        <v>84.067741935483866</v>
      </c>
      <c r="N596" s="5">
        <v>85.329032258064515</v>
      </c>
      <c r="O596" s="5">
        <v>86.254838709677429</v>
      </c>
      <c r="P596" s="5">
        <v>86.258064516129039</v>
      </c>
      <c r="Q596" s="5">
        <v>86.448387096774198</v>
      </c>
      <c r="R596" s="5">
        <v>86.654838709677421</v>
      </c>
      <c r="S596" s="5">
        <v>85.693548387096769</v>
      </c>
      <c r="T596" s="5">
        <v>84.935483870967744</v>
      </c>
      <c r="U596" s="5">
        <v>85.177419354838705</v>
      </c>
      <c r="V596" s="5">
        <v>83.687096774193549</v>
      </c>
      <c r="W596" s="5">
        <v>82.329032258064515</v>
      </c>
      <c r="X596" s="5">
        <v>81.49677419354839</v>
      </c>
      <c r="Y596" s="5">
        <v>81.122580645161293</v>
      </c>
      <c r="Z596" s="5">
        <v>80.767741935483883</v>
      </c>
      <c r="AA596" s="5">
        <v>80.222580645161287</v>
      </c>
      <c r="AB596" s="5">
        <v>79.987096774193546</v>
      </c>
    </row>
    <row r="597" spans="1:148">
      <c r="A597" s="2" t="s">
        <v>175</v>
      </c>
      <c r="B597" s="2" t="s">
        <v>80</v>
      </c>
      <c r="C597" s="2" t="s">
        <v>368</v>
      </c>
      <c r="D597" s="2" t="str">
        <f t="shared" si="9"/>
        <v>Florida - Miami-Aug</v>
      </c>
      <c r="E597" s="5">
        <v>77.445161290322588</v>
      </c>
      <c r="F597" s="5">
        <v>76.896774193548396</v>
      </c>
      <c r="G597" s="5">
        <v>79.270967741935493</v>
      </c>
      <c r="H597" s="5">
        <v>78.793548387096777</v>
      </c>
      <c r="I597" s="5">
        <v>78.648387096774186</v>
      </c>
      <c r="J597" s="5">
        <v>78.41290322580646</v>
      </c>
      <c r="K597" s="5">
        <v>78.716129032258053</v>
      </c>
      <c r="L597" s="5">
        <v>80.787096774193557</v>
      </c>
      <c r="M597" s="5">
        <v>82.677419354838705</v>
      </c>
      <c r="N597" s="5">
        <v>83.932258064516134</v>
      </c>
      <c r="O597" s="5">
        <v>85.306451612903231</v>
      </c>
      <c r="P597" s="5">
        <v>85.664516129032251</v>
      </c>
      <c r="Q597" s="5">
        <v>85.929032258064524</v>
      </c>
      <c r="R597" s="5">
        <v>86.08709677419354</v>
      </c>
      <c r="S597" s="5">
        <v>85.974193548387092</v>
      </c>
      <c r="T597" s="5">
        <v>84.951612903225808</v>
      </c>
      <c r="U597" s="5">
        <v>84.609677419354838</v>
      </c>
      <c r="V597" s="5">
        <v>84.038709677419348</v>
      </c>
      <c r="W597" s="5">
        <v>82.748387096774181</v>
      </c>
      <c r="X597" s="5">
        <v>81.983870967741936</v>
      </c>
      <c r="Y597" s="5">
        <v>81.845161290322579</v>
      </c>
      <c r="Z597" s="5">
        <v>81.522580645161284</v>
      </c>
      <c r="AA597" s="5">
        <v>80.900000000000006</v>
      </c>
      <c r="AB597" s="5">
        <v>80.50645161290322</v>
      </c>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row>
    <row r="598" spans="1:148">
      <c r="A598" s="2" t="s">
        <v>175</v>
      </c>
      <c r="B598" s="2" t="s">
        <v>81</v>
      </c>
      <c r="C598" s="2" t="s">
        <v>369</v>
      </c>
      <c r="D598" s="2" t="str">
        <f t="shared" si="9"/>
        <v>Florida - Miami-Sep</v>
      </c>
      <c r="E598" s="5">
        <v>77.67</v>
      </c>
      <c r="F598" s="5">
        <v>77.416666666666671</v>
      </c>
      <c r="G598" s="5">
        <v>76.943333333333342</v>
      </c>
      <c r="H598" s="5">
        <v>76.58</v>
      </c>
      <c r="I598" s="5">
        <v>76.38666666666667</v>
      </c>
      <c r="J598" s="5">
        <v>76.39</v>
      </c>
      <c r="K598" s="5">
        <v>77.026666666666671</v>
      </c>
      <c r="L598" s="5">
        <v>80.146666666666675</v>
      </c>
      <c r="M598" s="5">
        <v>82.436666666666667</v>
      </c>
      <c r="N598" s="5">
        <v>83.876666666666679</v>
      </c>
      <c r="O598" s="5">
        <v>84.98</v>
      </c>
      <c r="P598" s="5">
        <v>85.50333333333333</v>
      </c>
      <c r="Q598" s="5">
        <v>85.36666666666666</v>
      </c>
      <c r="R598" s="5">
        <v>84.793333333333337</v>
      </c>
      <c r="S598" s="5">
        <v>83.38333333333334</v>
      </c>
      <c r="T598" s="5">
        <v>83.763333333333335</v>
      </c>
      <c r="U598" s="5">
        <v>82.586666666666659</v>
      </c>
      <c r="V598" s="5">
        <v>81.673333333333332</v>
      </c>
      <c r="W598" s="5">
        <v>80.45</v>
      </c>
      <c r="X598" s="5">
        <v>79.793333333333337</v>
      </c>
      <c r="Y598" s="5">
        <v>79.11333333333333</v>
      </c>
      <c r="Z598" s="5">
        <v>78.323333333333323</v>
      </c>
      <c r="AA598" s="5">
        <v>77.72</v>
      </c>
      <c r="AB598" s="5">
        <v>77.823333333333323</v>
      </c>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row>
    <row r="599" spans="1:148">
      <c r="A599" s="2" t="s">
        <v>175</v>
      </c>
      <c r="B599" s="2" t="s">
        <v>82</v>
      </c>
      <c r="C599" s="2" t="s">
        <v>370</v>
      </c>
      <c r="D599" s="2" t="str">
        <f t="shared" si="9"/>
        <v>Florida - Miami-Oct</v>
      </c>
      <c r="E599" s="5">
        <v>74.338709677419359</v>
      </c>
      <c r="F599" s="5">
        <v>73.961290322580652</v>
      </c>
      <c r="G599" s="5">
        <v>73.632258064516122</v>
      </c>
      <c r="H599" s="5">
        <v>73.241935483870961</v>
      </c>
      <c r="I599" s="5">
        <v>73.093548387096774</v>
      </c>
      <c r="J599" s="5">
        <v>72.932258064516134</v>
      </c>
      <c r="K599" s="5">
        <v>72.767741935483883</v>
      </c>
      <c r="L599" s="5">
        <v>75.038709677419348</v>
      </c>
      <c r="M599" s="5">
        <v>77.316129032258075</v>
      </c>
      <c r="N599" s="5">
        <v>79.590322580645164</v>
      </c>
      <c r="O599" s="5">
        <v>80.358064516129033</v>
      </c>
      <c r="P599" s="5">
        <v>81.158064516129031</v>
      </c>
      <c r="Q599" s="5">
        <v>81.91935483870968</v>
      </c>
      <c r="R599" s="5">
        <v>81.648387096774186</v>
      </c>
      <c r="S599" s="5">
        <v>81.396774193548396</v>
      </c>
      <c r="T599" s="5">
        <v>81.119354838709668</v>
      </c>
      <c r="U599" s="5">
        <v>80.08709677419354</v>
      </c>
      <c r="V599" s="5">
        <v>79.041935483870972</v>
      </c>
      <c r="W599" s="5">
        <v>78.032258064516128</v>
      </c>
      <c r="X599" s="5">
        <v>77.248387096774181</v>
      </c>
      <c r="Y599" s="5">
        <v>76.509677419354844</v>
      </c>
      <c r="Z599" s="5">
        <v>75.716129032258053</v>
      </c>
      <c r="AA599" s="5">
        <v>75.225806451612897</v>
      </c>
      <c r="AB599" s="5">
        <v>74.819354838709685</v>
      </c>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row>
    <row r="600" spans="1:148">
      <c r="A600" s="2" t="s">
        <v>175</v>
      </c>
      <c r="B600" s="2" t="s">
        <v>83</v>
      </c>
      <c r="C600" s="2" t="s">
        <v>371</v>
      </c>
      <c r="D600" s="2" t="str">
        <f t="shared" si="9"/>
        <v>Florida - Miami-Nov</v>
      </c>
      <c r="E600" s="5">
        <v>71.23</v>
      </c>
      <c r="F600" s="5">
        <v>70.666666666666671</v>
      </c>
      <c r="G600" s="5">
        <v>70.306666666666658</v>
      </c>
      <c r="H600" s="5">
        <v>69.973333333333329</v>
      </c>
      <c r="I600" s="5">
        <v>69.526666666666671</v>
      </c>
      <c r="J600" s="5">
        <v>69.403333333333336</v>
      </c>
      <c r="K600" s="5">
        <v>69.47</v>
      </c>
      <c r="L600" s="5">
        <v>70.569999999999993</v>
      </c>
      <c r="M600" s="5">
        <v>73.393333333333345</v>
      </c>
      <c r="N600" s="5">
        <v>76.186666666666667</v>
      </c>
      <c r="O600" s="5">
        <v>77.55</v>
      </c>
      <c r="P600" s="5">
        <v>78.693333333333342</v>
      </c>
      <c r="Q600" s="5">
        <v>78.923333333333332</v>
      </c>
      <c r="R600" s="5">
        <v>79.163333333333341</v>
      </c>
      <c r="S600" s="5">
        <v>78.903333333333336</v>
      </c>
      <c r="T600" s="5">
        <v>78.196666666666673</v>
      </c>
      <c r="U600" s="5">
        <v>77.206666666666663</v>
      </c>
      <c r="V600" s="5">
        <v>75.853333333333325</v>
      </c>
      <c r="W600" s="5">
        <v>74.650000000000006</v>
      </c>
      <c r="X600" s="5">
        <v>73.586666666666659</v>
      </c>
      <c r="Y600" s="5">
        <v>72.97</v>
      </c>
      <c r="Z600" s="5">
        <v>72.153333333333336</v>
      </c>
      <c r="AA600" s="5">
        <v>71.510000000000005</v>
      </c>
      <c r="AB600" s="5">
        <v>71.223333333333329</v>
      </c>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row>
    <row r="601" spans="1:148">
      <c r="A601" s="2" t="s">
        <v>175</v>
      </c>
      <c r="B601" s="2" t="s">
        <v>84</v>
      </c>
      <c r="C601" s="2" t="s">
        <v>372</v>
      </c>
      <c r="D601" s="2" t="str">
        <f t="shared" si="9"/>
        <v>Florida - Miami-Dec</v>
      </c>
      <c r="E601" s="5">
        <v>65.796774193548387</v>
      </c>
      <c r="F601" s="5">
        <v>65.454838709677418</v>
      </c>
      <c r="G601" s="5">
        <v>65.112903225806448</v>
      </c>
      <c r="H601" s="5">
        <v>64.741935483870961</v>
      </c>
      <c r="I601" s="5">
        <v>64.254838709677429</v>
      </c>
      <c r="J601" s="5">
        <v>63.741935483870968</v>
      </c>
      <c r="K601" s="5">
        <v>63.241935483870968</v>
      </c>
      <c r="L601" s="5">
        <v>65.99677419354839</v>
      </c>
      <c r="M601" s="5">
        <v>68.735483870967741</v>
      </c>
      <c r="N601" s="5">
        <v>71.480645161290326</v>
      </c>
      <c r="O601" s="5">
        <v>72.812903225806451</v>
      </c>
      <c r="P601" s="5">
        <v>74.138709677419357</v>
      </c>
      <c r="Q601" s="5">
        <v>75.483870967741936</v>
      </c>
      <c r="R601" s="5">
        <v>75.164516129032251</v>
      </c>
      <c r="S601" s="5">
        <v>74.909677419354836</v>
      </c>
      <c r="T601" s="5">
        <v>74.590322580645164</v>
      </c>
      <c r="U601" s="5">
        <v>73.058064516129036</v>
      </c>
      <c r="V601" s="5">
        <v>71.567741935483866</v>
      </c>
      <c r="W601" s="5">
        <v>70.041935483870972</v>
      </c>
      <c r="X601" s="5">
        <v>69.251612903225819</v>
      </c>
      <c r="Y601" s="5">
        <v>68.49354838709678</v>
      </c>
      <c r="Z601" s="5">
        <v>67.712903225806443</v>
      </c>
      <c r="AA601" s="5">
        <v>67.151612903225796</v>
      </c>
      <c r="AB601" s="5">
        <v>66.629032258064512</v>
      </c>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row>
    <row r="602" spans="1:148">
      <c r="A602" s="2" t="s">
        <v>176</v>
      </c>
      <c r="B602" s="2" t="s">
        <v>73</v>
      </c>
      <c r="C602" s="2" t="s">
        <v>361</v>
      </c>
      <c r="D602" s="2" t="str">
        <f t="shared" si="9"/>
        <v>Florida - Tallahassee-Jan</v>
      </c>
      <c r="E602" s="5">
        <v>46.138709677419357</v>
      </c>
      <c r="F602" s="5">
        <v>45.809677419354834</v>
      </c>
      <c r="G602" s="5">
        <v>45.532258064516128</v>
      </c>
      <c r="H602" s="5">
        <v>45.2</v>
      </c>
      <c r="I602" s="5">
        <v>44.619354838709675</v>
      </c>
      <c r="J602" s="5">
        <v>44.009677419354837</v>
      </c>
      <c r="K602" s="5">
        <v>43.412903225806453</v>
      </c>
      <c r="L602" s="5">
        <v>46.138709677419357</v>
      </c>
      <c r="M602" s="5">
        <v>48.896774193548389</v>
      </c>
      <c r="N602" s="5">
        <v>51.619354838709675</v>
      </c>
      <c r="O602" s="5">
        <v>54.283870967741933</v>
      </c>
      <c r="P602" s="5">
        <v>56.964516129032262</v>
      </c>
      <c r="Q602" s="5">
        <v>59.635483870967747</v>
      </c>
      <c r="R602" s="5">
        <v>60.345161290322579</v>
      </c>
      <c r="S602" s="5">
        <v>61.074193548387093</v>
      </c>
      <c r="T602" s="5">
        <v>61.79032258064516</v>
      </c>
      <c r="U602" s="5">
        <v>58.71290322580645</v>
      </c>
      <c r="V602" s="5">
        <v>55.648387096774194</v>
      </c>
      <c r="W602" s="5">
        <v>52.545161290322582</v>
      </c>
      <c r="X602" s="5">
        <v>50.854838709677416</v>
      </c>
      <c r="Y602" s="5">
        <v>49.164516129032258</v>
      </c>
      <c r="Z602" s="5">
        <v>47.493548387096773</v>
      </c>
      <c r="AA602" s="5">
        <v>47.187096774193549</v>
      </c>
      <c r="AB602" s="5">
        <v>46.903225806451616</v>
      </c>
    </row>
    <row r="603" spans="1:148">
      <c r="A603" s="2" t="s">
        <v>176</v>
      </c>
      <c r="B603" s="2" t="s">
        <v>74</v>
      </c>
      <c r="C603" s="2" t="s">
        <v>362</v>
      </c>
      <c r="D603" s="2" t="str">
        <f t="shared" si="9"/>
        <v>Florida - Tallahassee-Feb</v>
      </c>
      <c r="E603" s="5">
        <v>45.071428571428569</v>
      </c>
      <c r="F603" s="5">
        <v>44.50714285714286</v>
      </c>
      <c r="G603" s="5">
        <v>43.95</v>
      </c>
      <c r="H603" s="5">
        <v>43.375</v>
      </c>
      <c r="I603" s="5">
        <v>42.732142857142854</v>
      </c>
      <c r="J603" s="5">
        <v>42.18571428571429</v>
      </c>
      <c r="K603" s="5">
        <v>41.567857142857143</v>
      </c>
      <c r="L603" s="5">
        <v>44.682142857142857</v>
      </c>
      <c r="M603" s="5">
        <v>47.789285714285711</v>
      </c>
      <c r="N603" s="5">
        <v>50.910714285714285</v>
      </c>
      <c r="O603" s="5">
        <v>53.678571428571431</v>
      </c>
      <c r="P603" s="5">
        <v>56.43571428571429</v>
      </c>
      <c r="Q603" s="5">
        <v>59.214285714285715</v>
      </c>
      <c r="R603" s="5">
        <v>60.2</v>
      </c>
      <c r="S603" s="5">
        <v>61.164285714285711</v>
      </c>
      <c r="T603" s="5">
        <v>62.15</v>
      </c>
      <c r="U603" s="5">
        <v>59.73571428571428</v>
      </c>
      <c r="V603" s="5">
        <v>57.403571428571425</v>
      </c>
      <c r="W603" s="5">
        <v>54.971428571428575</v>
      </c>
      <c r="X603" s="5">
        <v>52.51428571428572</v>
      </c>
      <c r="Y603" s="5">
        <v>50.039285714285711</v>
      </c>
      <c r="Z603" s="5">
        <v>47.614285714285714</v>
      </c>
      <c r="AA603" s="5">
        <v>46.782142857142858</v>
      </c>
      <c r="AB603" s="5">
        <v>45.989285714285714</v>
      </c>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row>
    <row r="604" spans="1:148">
      <c r="A604" s="2" t="s">
        <v>176</v>
      </c>
      <c r="B604" s="2" t="s">
        <v>75</v>
      </c>
      <c r="C604" s="2" t="s">
        <v>363</v>
      </c>
      <c r="D604" s="2" t="str">
        <f t="shared" si="9"/>
        <v>Florida - Tallahassee-Mar</v>
      </c>
      <c r="E604" s="5">
        <v>53.693548387096776</v>
      </c>
      <c r="F604" s="5">
        <v>52.909677419354843</v>
      </c>
      <c r="G604" s="5">
        <v>52.316129032258061</v>
      </c>
      <c r="H604" s="5">
        <v>51.887096774193552</v>
      </c>
      <c r="I604" s="5">
        <v>51.116129032258058</v>
      </c>
      <c r="J604" s="5">
        <v>50.79354838709677</v>
      </c>
      <c r="K604" s="5">
        <v>50.987096774193546</v>
      </c>
      <c r="L604" s="5">
        <v>53.270967741935486</v>
      </c>
      <c r="M604" s="5">
        <v>57.87419354838709</v>
      </c>
      <c r="N604" s="5">
        <v>61.151612903225811</v>
      </c>
      <c r="O604" s="5">
        <v>63.674193548387102</v>
      </c>
      <c r="P604" s="5">
        <v>65.858064516129033</v>
      </c>
      <c r="Q604" s="5">
        <v>67.209677419354833</v>
      </c>
      <c r="R604" s="5">
        <v>68.445161290322588</v>
      </c>
      <c r="S604" s="5">
        <v>69.070967741935476</v>
      </c>
      <c r="T604" s="5">
        <v>69.138709677419357</v>
      </c>
      <c r="U604" s="5">
        <v>68.57741935483871</v>
      </c>
      <c r="V604" s="5">
        <v>66.877419354838707</v>
      </c>
      <c r="W604" s="5">
        <v>63.048387096774192</v>
      </c>
      <c r="X604" s="5">
        <v>59.009677419354837</v>
      </c>
      <c r="Y604" s="5">
        <v>56.983870967741936</v>
      </c>
      <c r="Z604" s="5">
        <v>55.854838709677416</v>
      </c>
      <c r="AA604" s="5">
        <v>54.458064516129035</v>
      </c>
      <c r="AB604" s="5">
        <v>53.116129032258058</v>
      </c>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row>
    <row r="605" spans="1:148">
      <c r="A605" s="2" t="s">
        <v>176</v>
      </c>
      <c r="B605" s="2" t="s">
        <v>76</v>
      </c>
      <c r="C605" s="2" t="s">
        <v>364</v>
      </c>
      <c r="D605" s="2" t="str">
        <f t="shared" si="9"/>
        <v>Florida - Tallahassee-Apr</v>
      </c>
      <c r="E605" s="5">
        <v>58.286666666666662</v>
      </c>
      <c r="F605" s="5">
        <v>57.76</v>
      </c>
      <c r="G605" s="5">
        <v>57.22</v>
      </c>
      <c r="H605" s="5">
        <v>56.68</v>
      </c>
      <c r="I605" s="5">
        <v>56.856666666666669</v>
      </c>
      <c r="J605" s="5">
        <v>57.02</v>
      </c>
      <c r="K605" s="5">
        <v>57.193333333333335</v>
      </c>
      <c r="L605" s="5">
        <v>61.81666666666667</v>
      </c>
      <c r="M605" s="5">
        <v>66.436666666666667</v>
      </c>
      <c r="N605" s="5">
        <v>71.040000000000006</v>
      </c>
      <c r="O605" s="5">
        <v>72.906666666666666</v>
      </c>
      <c r="P605" s="5">
        <v>74.733333333333334</v>
      </c>
      <c r="Q605" s="5">
        <v>76.596666666666664</v>
      </c>
      <c r="R605" s="5">
        <v>76.516666666666666</v>
      </c>
      <c r="S605" s="5">
        <v>76.400000000000006</v>
      </c>
      <c r="T605" s="5">
        <v>76.326666666666668</v>
      </c>
      <c r="U605" s="5">
        <v>74.583333333333329</v>
      </c>
      <c r="V605" s="5">
        <v>72.793333333333337</v>
      </c>
      <c r="W605" s="5">
        <v>70.99666666666667</v>
      </c>
      <c r="X605" s="5">
        <v>67.98</v>
      </c>
      <c r="Y605" s="5">
        <v>64.993333333333325</v>
      </c>
      <c r="Z605" s="5">
        <v>62.06</v>
      </c>
      <c r="AA605" s="5">
        <v>60.98</v>
      </c>
      <c r="AB605" s="5">
        <v>59.923333333333332</v>
      </c>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row>
    <row r="606" spans="1:148">
      <c r="A606" s="2" t="s">
        <v>176</v>
      </c>
      <c r="B606" s="2" t="s">
        <v>77</v>
      </c>
      <c r="C606" s="2" t="s">
        <v>365</v>
      </c>
      <c r="D606" s="2" t="str">
        <f t="shared" si="9"/>
        <v>Florida - Tallahassee-May</v>
      </c>
      <c r="E606" s="5">
        <v>65.835483870967749</v>
      </c>
      <c r="F606" s="5">
        <v>64.935483870967744</v>
      </c>
      <c r="G606" s="5">
        <v>64.012903225806454</v>
      </c>
      <c r="H606" s="5">
        <v>63.103225806451611</v>
      </c>
      <c r="I606" s="5">
        <v>63.838709677419352</v>
      </c>
      <c r="J606" s="5">
        <v>64.616129032258058</v>
      </c>
      <c r="K606" s="5">
        <v>65.387096774193552</v>
      </c>
      <c r="L606" s="5">
        <v>69.793548387096777</v>
      </c>
      <c r="M606" s="5">
        <v>74.183870967741925</v>
      </c>
      <c r="N606" s="5">
        <v>78.603225806451604</v>
      </c>
      <c r="O606" s="5">
        <v>80.387096774193552</v>
      </c>
      <c r="P606" s="5">
        <v>82.193548387096769</v>
      </c>
      <c r="Q606" s="5">
        <v>83.964516129032262</v>
      </c>
      <c r="R606" s="5">
        <v>84.716129032258053</v>
      </c>
      <c r="S606" s="5">
        <v>85.441935483870964</v>
      </c>
      <c r="T606" s="5">
        <v>86.203225806451613</v>
      </c>
      <c r="U606" s="5">
        <v>84.148387096774186</v>
      </c>
      <c r="V606" s="5">
        <v>82.051612903225802</v>
      </c>
      <c r="W606" s="5">
        <v>79.964516129032262</v>
      </c>
      <c r="X606" s="5">
        <v>76.558064516129036</v>
      </c>
      <c r="Y606" s="5">
        <v>73.238709677419351</v>
      </c>
      <c r="Z606" s="5">
        <v>69.91290322580646</v>
      </c>
      <c r="AA606" s="5">
        <v>68.661290322580641</v>
      </c>
      <c r="AB606" s="5">
        <v>67.403225806451616</v>
      </c>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row>
    <row r="607" spans="1:148">
      <c r="A607" s="2" t="s">
        <v>176</v>
      </c>
      <c r="B607" s="2" t="s">
        <v>78</v>
      </c>
      <c r="C607" s="2" t="s">
        <v>366</v>
      </c>
      <c r="D607" s="2" t="str">
        <f t="shared" si="9"/>
        <v>Florida - Tallahassee-Jun</v>
      </c>
      <c r="E607" s="5">
        <v>72.743333333333339</v>
      </c>
      <c r="F607" s="5">
        <v>72.150000000000006</v>
      </c>
      <c r="G607" s="5">
        <v>71.583333333333329</v>
      </c>
      <c r="H607" s="5">
        <v>70.98</v>
      </c>
      <c r="I607" s="5">
        <v>71.586666666666659</v>
      </c>
      <c r="J607" s="5">
        <v>72.14</v>
      </c>
      <c r="K607" s="5">
        <v>72.766666666666666</v>
      </c>
      <c r="L607" s="5">
        <v>76.37</v>
      </c>
      <c r="M607" s="5">
        <v>80</v>
      </c>
      <c r="N607" s="5">
        <v>83.586666666666659</v>
      </c>
      <c r="O607" s="5">
        <v>84.973333333333329</v>
      </c>
      <c r="P607" s="5">
        <v>86.37</v>
      </c>
      <c r="Q607" s="5">
        <v>87.783333333333331</v>
      </c>
      <c r="R607" s="5">
        <v>87.203333333333333</v>
      </c>
      <c r="S607" s="5">
        <v>86.63</v>
      </c>
      <c r="T607" s="5">
        <v>86.06</v>
      </c>
      <c r="U607" s="5">
        <v>84.396666666666675</v>
      </c>
      <c r="V607" s="5">
        <v>82.696666666666673</v>
      </c>
      <c r="W607" s="5">
        <v>80.936666666666667</v>
      </c>
      <c r="X607" s="5">
        <v>79.040000000000006</v>
      </c>
      <c r="Y607" s="5">
        <v>77.22</v>
      </c>
      <c r="Z607" s="5">
        <v>75.41</v>
      </c>
      <c r="AA607" s="5">
        <v>74.506666666666661</v>
      </c>
      <c r="AB607" s="5">
        <v>73.63</v>
      </c>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row>
    <row r="608" spans="1:148">
      <c r="A608" s="2" t="s">
        <v>176</v>
      </c>
      <c r="B608" s="2" t="s">
        <v>79</v>
      </c>
      <c r="C608" s="2" t="s">
        <v>367</v>
      </c>
      <c r="D608" s="2" t="str">
        <f t="shared" si="9"/>
        <v>Florida - Tallahassee-Jul</v>
      </c>
      <c r="E608" s="5">
        <v>76.08387096774193</v>
      </c>
      <c r="F608" s="5">
        <v>75.541935483870972</v>
      </c>
      <c r="G608" s="5">
        <v>72.712903225806443</v>
      </c>
      <c r="H608" s="5">
        <v>72.283870967741947</v>
      </c>
      <c r="I608" s="5">
        <v>72.048387096774192</v>
      </c>
      <c r="J608" s="5">
        <v>71.687096774193549</v>
      </c>
      <c r="K608" s="5">
        <v>73.364516129032268</v>
      </c>
      <c r="L608" s="5">
        <v>77.07741935483871</v>
      </c>
      <c r="M608" s="5">
        <v>80.783870967741947</v>
      </c>
      <c r="N608" s="5">
        <v>83.648387096774186</v>
      </c>
      <c r="O608" s="5">
        <v>85.403225806451616</v>
      </c>
      <c r="P608" s="5">
        <v>85.864516129032268</v>
      </c>
      <c r="Q608" s="5">
        <v>87.377419354838707</v>
      </c>
      <c r="R608" s="5">
        <v>87.235483870967741</v>
      </c>
      <c r="S608" s="5">
        <v>85.048387096774192</v>
      </c>
      <c r="T608" s="5">
        <v>84.187096774193549</v>
      </c>
      <c r="U608" s="5">
        <v>83.903225806451616</v>
      </c>
      <c r="V608" s="5">
        <v>82.41290322580646</v>
      </c>
      <c r="W608" s="5">
        <v>81.170967741935485</v>
      </c>
      <c r="X608" s="5">
        <v>78.777419354838713</v>
      </c>
      <c r="Y608" s="5">
        <v>76.774193548387103</v>
      </c>
      <c r="Z608" s="5">
        <v>75.761290322580649</v>
      </c>
      <c r="AA608" s="5">
        <v>74.887096774193552</v>
      </c>
      <c r="AB608" s="5">
        <v>74.261290322580649</v>
      </c>
    </row>
    <row r="609" spans="1:148">
      <c r="A609" s="2" t="s">
        <v>176</v>
      </c>
      <c r="B609" s="2" t="s">
        <v>80</v>
      </c>
      <c r="C609" s="2" t="s">
        <v>368</v>
      </c>
      <c r="D609" s="2" t="str">
        <f t="shared" si="9"/>
        <v>Florida - Tallahassee-Aug</v>
      </c>
      <c r="E609" s="5">
        <v>71.900000000000006</v>
      </c>
      <c r="F609" s="5">
        <v>71.354838709677423</v>
      </c>
      <c r="G609" s="5">
        <v>73.206451612903223</v>
      </c>
      <c r="H609" s="5">
        <v>72.603225806451604</v>
      </c>
      <c r="I609" s="5">
        <v>72.680645161290315</v>
      </c>
      <c r="J609" s="5">
        <v>72.719354838709677</v>
      </c>
      <c r="K609" s="5">
        <v>72.793548387096777</v>
      </c>
      <c r="L609" s="5">
        <v>75.983870967741936</v>
      </c>
      <c r="M609" s="5">
        <v>79.232258064516117</v>
      </c>
      <c r="N609" s="5">
        <v>82.403225806451616</v>
      </c>
      <c r="O609" s="5">
        <v>83.767741935483883</v>
      </c>
      <c r="P609" s="5">
        <v>85.096774193548384</v>
      </c>
      <c r="Q609" s="5">
        <v>86.441935483870964</v>
      </c>
      <c r="R609" s="5">
        <v>86.538709677419348</v>
      </c>
      <c r="S609" s="5">
        <v>86.654838709677421</v>
      </c>
      <c r="T609" s="5">
        <v>86.770967741935493</v>
      </c>
      <c r="U609" s="5">
        <v>85.025806451612908</v>
      </c>
      <c r="V609" s="5">
        <v>83.280645161290323</v>
      </c>
      <c r="W609" s="5">
        <v>81.516129032258064</v>
      </c>
      <c r="X609" s="5">
        <v>79.570967741935476</v>
      </c>
      <c r="Y609" s="5">
        <v>77.645161290322577</v>
      </c>
      <c r="Z609" s="5">
        <v>75.774193548387103</v>
      </c>
      <c r="AA609" s="5">
        <v>75.254838709677429</v>
      </c>
      <c r="AB609" s="5">
        <v>74.780645161290323</v>
      </c>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row>
    <row r="610" spans="1:148">
      <c r="A610" s="2" t="s">
        <v>176</v>
      </c>
      <c r="B610" s="2" t="s">
        <v>81</v>
      </c>
      <c r="C610" s="2" t="s">
        <v>369</v>
      </c>
      <c r="D610" s="2" t="str">
        <f t="shared" si="9"/>
        <v>Florida - Tallahassee-Sep</v>
      </c>
      <c r="E610" s="5">
        <v>71.569999999999993</v>
      </c>
      <c r="F610" s="5">
        <v>71.040000000000006</v>
      </c>
      <c r="G610" s="5">
        <v>70.739999999999995</v>
      </c>
      <c r="H610" s="5">
        <v>70.016666666666666</v>
      </c>
      <c r="I610" s="5">
        <v>69.756666666666661</v>
      </c>
      <c r="J610" s="5">
        <v>69.193333333333342</v>
      </c>
      <c r="K610" s="5">
        <v>69.426666666666677</v>
      </c>
      <c r="L610" s="5">
        <v>72.583333333333329</v>
      </c>
      <c r="M610" s="5">
        <v>76.489999999999995</v>
      </c>
      <c r="N610" s="5">
        <v>79.973333333333329</v>
      </c>
      <c r="O610" s="5">
        <v>82.163333333333341</v>
      </c>
      <c r="P610" s="5">
        <v>84.18</v>
      </c>
      <c r="Q610" s="5">
        <v>85.03</v>
      </c>
      <c r="R610" s="5">
        <v>85.726666666666674</v>
      </c>
      <c r="S610" s="5">
        <v>85.546666666666667</v>
      </c>
      <c r="T610" s="5">
        <v>84.66</v>
      </c>
      <c r="U610" s="5">
        <v>83.376666666666679</v>
      </c>
      <c r="V610" s="5">
        <v>82.243333333333339</v>
      </c>
      <c r="W610" s="5">
        <v>78.926666666666677</v>
      </c>
      <c r="X610" s="5">
        <v>76.106666666666655</v>
      </c>
      <c r="Y610" s="5">
        <v>74.94</v>
      </c>
      <c r="Z610" s="5">
        <v>73.763333333333335</v>
      </c>
      <c r="AA610" s="5">
        <v>72.686666666666667</v>
      </c>
      <c r="AB610" s="5">
        <v>71.976666666666674</v>
      </c>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row>
    <row r="611" spans="1:148">
      <c r="A611" s="2" t="s">
        <v>176</v>
      </c>
      <c r="B611" s="2" t="s">
        <v>82</v>
      </c>
      <c r="C611" s="2" t="s">
        <v>370</v>
      </c>
      <c r="D611" s="2" t="str">
        <f t="shared" si="9"/>
        <v>Florida - Tallahassee-Oct</v>
      </c>
      <c r="E611" s="5">
        <v>63.270967741935486</v>
      </c>
      <c r="F611" s="5">
        <v>62.487096774193546</v>
      </c>
      <c r="G611" s="5">
        <v>61.70967741935484</v>
      </c>
      <c r="H611" s="5">
        <v>60.906451612903226</v>
      </c>
      <c r="I611" s="5">
        <v>60.719354838709677</v>
      </c>
      <c r="J611" s="5">
        <v>60.535483870967738</v>
      </c>
      <c r="K611" s="5">
        <v>60.335483870967742</v>
      </c>
      <c r="L611" s="5">
        <v>64.361290322580643</v>
      </c>
      <c r="M611" s="5">
        <v>68.354838709677423</v>
      </c>
      <c r="N611" s="5">
        <v>72.383870967741942</v>
      </c>
      <c r="O611" s="5">
        <v>74.961290322580652</v>
      </c>
      <c r="P611" s="5">
        <v>77.490322580645156</v>
      </c>
      <c r="Q611" s="5">
        <v>80.045161290322582</v>
      </c>
      <c r="R611" s="5">
        <v>80.532258064516128</v>
      </c>
      <c r="S611" s="5">
        <v>80.954838709677418</v>
      </c>
      <c r="T611" s="5">
        <v>81.438709677419354</v>
      </c>
      <c r="U611" s="5">
        <v>78.541935483870972</v>
      </c>
      <c r="V611" s="5">
        <v>75.645161290322577</v>
      </c>
      <c r="W611" s="5">
        <v>72.696774193548379</v>
      </c>
      <c r="X611" s="5">
        <v>70.606451612903228</v>
      </c>
      <c r="Y611" s="5">
        <v>68.512903225806454</v>
      </c>
      <c r="Z611" s="5">
        <v>66.429032258064524</v>
      </c>
      <c r="AA611" s="5">
        <v>65.316129032258061</v>
      </c>
      <c r="AB611" s="5">
        <v>64.187096774193549</v>
      </c>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row>
    <row r="612" spans="1:148">
      <c r="A612" s="2" t="s">
        <v>176</v>
      </c>
      <c r="B612" s="2" t="s">
        <v>83</v>
      </c>
      <c r="C612" s="2" t="s">
        <v>371</v>
      </c>
      <c r="D612" s="2" t="str">
        <f t="shared" si="9"/>
        <v>Florida - Tallahassee-Nov</v>
      </c>
      <c r="E612" s="5">
        <v>51.48</v>
      </c>
      <c r="F612" s="5">
        <v>50.506666666666668</v>
      </c>
      <c r="G612" s="5">
        <v>50.43</v>
      </c>
      <c r="H612" s="5">
        <v>50.06</v>
      </c>
      <c r="I612" s="5">
        <v>49.93666666666666</v>
      </c>
      <c r="J612" s="5">
        <v>49.77</v>
      </c>
      <c r="K612" s="5">
        <v>49.123333333333335</v>
      </c>
      <c r="L612" s="5">
        <v>50.28</v>
      </c>
      <c r="M612" s="5">
        <v>55.68666666666666</v>
      </c>
      <c r="N612" s="5">
        <v>60.543333333333329</v>
      </c>
      <c r="O612" s="5">
        <v>64.38</v>
      </c>
      <c r="P612" s="5">
        <v>66.873333333333335</v>
      </c>
      <c r="Q612" s="5">
        <v>68.473333333333329</v>
      </c>
      <c r="R612" s="5">
        <v>69.603333333333325</v>
      </c>
      <c r="S612" s="5">
        <v>70.066666666666663</v>
      </c>
      <c r="T612" s="5">
        <v>69.95</v>
      </c>
      <c r="U612" s="5">
        <v>69.176666666666677</v>
      </c>
      <c r="V612" s="5">
        <v>66.39</v>
      </c>
      <c r="W612" s="5">
        <v>62.403333333333329</v>
      </c>
      <c r="X612" s="5">
        <v>58.296666666666667</v>
      </c>
      <c r="Y612" s="5">
        <v>56.02</v>
      </c>
      <c r="Z612" s="5">
        <v>54.71</v>
      </c>
      <c r="AA612" s="5">
        <v>53.773333333333333</v>
      </c>
      <c r="AB612" s="5">
        <v>52.643333333333331</v>
      </c>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row>
    <row r="613" spans="1:148">
      <c r="A613" s="2" t="s">
        <v>176</v>
      </c>
      <c r="B613" s="2" t="s">
        <v>84</v>
      </c>
      <c r="C613" s="2" t="s">
        <v>372</v>
      </c>
      <c r="D613" s="2" t="str">
        <f t="shared" si="9"/>
        <v>Florida - Tallahassee-Dec</v>
      </c>
      <c r="E613" s="5">
        <v>44.806451612903224</v>
      </c>
      <c r="F613" s="5">
        <v>44.91612903225807</v>
      </c>
      <c r="G613" s="5">
        <v>44.58387096774193</v>
      </c>
      <c r="H613" s="5">
        <v>44.177419354838712</v>
      </c>
      <c r="I613" s="5">
        <v>43.561290322580646</v>
      </c>
      <c r="J613" s="5">
        <v>43.322580645161288</v>
      </c>
      <c r="K613" s="5">
        <v>43.406451612903226</v>
      </c>
      <c r="L613" s="5">
        <v>43.558064516129029</v>
      </c>
      <c r="M613" s="5">
        <v>48.480645161290326</v>
      </c>
      <c r="N613" s="5">
        <v>52.79032258064516</v>
      </c>
      <c r="O613" s="5">
        <v>56.383870967741942</v>
      </c>
      <c r="P613" s="5">
        <v>58.993548387096773</v>
      </c>
      <c r="Q613" s="5">
        <v>61.054838709677419</v>
      </c>
      <c r="R613" s="5">
        <v>62.612903225806448</v>
      </c>
      <c r="S613" s="5">
        <v>63.08064516129032</v>
      </c>
      <c r="T613" s="5">
        <v>62.825806451612898</v>
      </c>
      <c r="U613" s="5">
        <v>61.329032258064515</v>
      </c>
      <c r="V613" s="5">
        <v>56.225806451612904</v>
      </c>
      <c r="W613" s="5">
        <v>51.406451612903226</v>
      </c>
      <c r="X613" s="5">
        <v>49.012903225806454</v>
      </c>
      <c r="Y613" s="5">
        <v>48.064516129032256</v>
      </c>
      <c r="Z613" s="5">
        <v>47.219354838709677</v>
      </c>
      <c r="AA613" s="5">
        <v>46.645161290322584</v>
      </c>
      <c r="AB613" s="5">
        <v>45.729032258064514</v>
      </c>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row>
    <row r="614" spans="1:148">
      <c r="A614" s="2" t="s">
        <v>177</v>
      </c>
      <c r="B614" s="2" t="s">
        <v>73</v>
      </c>
      <c r="C614" s="2" t="s">
        <v>361</v>
      </c>
      <c r="D614" s="2" t="str">
        <f t="shared" si="9"/>
        <v>Florida - Tampa-Jan</v>
      </c>
      <c r="E614" s="5">
        <v>56.264516129032259</v>
      </c>
      <c r="F614" s="5">
        <v>55.835483870967742</v>
      </c>
      <c r="G614" s="5">
        <v>55.406451612903226</v>
      </c>
      <c r="H614" s="5">
        <v>54.487096774193546</v>
      </c>
      <c r="I614" s="5">
        <v>54.035483870967738</v>
      </c>
      <c r="J614" s="5">
        <v>53.958064516129035</v>
      </c>
      <c r="K614" s="5">
        <v>53.596774193548384</v>
      </c>
      <c r="L614" s="5">
        <v>53.79354838709677</v>
      </c>
      <c r="M614" s="5">
        <v>56.574193548387093</v>
      </c>
      <c r="N614" s="5">
        <v>59.490322580645163</v>
      </c>
      <c r="O614" s="5">
        <v>62.103225806451611</v>
      </c>
      <c r="P614" s="5">
        <v>64.619354838709683</v>
      </c>
      <c r="Q614" s="5">
        <v>65.319354838709685</v>
      </c>
      <c r="R614" s="5">
        <v>65.906451612903226</v>
      </c>
      <c r="S614" s="5">
        <v>65.561290322580646</v>
      </c>
      <c r="T614" s="5">
        <v>65.035483870967738</v>
      </c>
      <c r="U614" s="5">
        <v>63.677419354838712</v>
      </c>
      <c r="V614" s="5">
        <v>61.093548387096774</v>
      </c>
      <c r="W614" s="5">
        <v>59.00322580645161</v>
      </c>
      <c r="X614" s="5">
        <v>58.025806451612901</v>
      </c>
      <c r="Y614" s="5">
        <v>57.383870967741942</v>
      </c>
      <c r="Z614" s="5">
        <v>56.42258064516129</v>
      </c>
      <c r="AA614" s="5">
        <v>56.025806451612901</v>
      </c>
      <c r="AB614" s="5">
        <v>55.861290322580643</v>
      </c>
    </row>
    <row r="615" spans="1:148">
      <c r="A615" s="2" t="s">
        <v>177</v>
      </c>
      <c r="B615" s="2" t="s">
        <v>74</v>
      </c>
      <c r="C615" s="2" t="s">
        <v>362</v>
      </c>
      <c r="D615" s="2" t="str">
        <f t="shared" si="9"/>
        <v>Florida - Tampa-Feb</v>
      </c>
      <c r="E615" s="5">
        <v>57.524999999999999</v>
      </c>
      <c r="F615" s="5">
        <v>56.767857142857146</v>
      </c>
      <c r="G615" s="5">
        <v>56.18571428571429</v>
      </c>
      <c r="H615" s="5">
        <v>55.607142857142854</v>
      </c>
      <c r="I615" s="5">
        <v>55.471428571428575</v>
      </c>
      <c r="J615" s="5">
        <v>55.55</v>
      </c>
      <c r="K615" s="5">
        <v>54.842857142857142</v>
      </c>
      <c r="L615" s="5">
        <v>55.778571428571425</v>
      </c>
      <c r="M615" s="5">
        <v>59.38928571428572</v>
      </c>
      <c r="N615" s="5">
        <v>63.878571428571426</v>
      </c>
      <c r="O615" s="5">
        <v>67.717857142857142</v>
      </c>
      <c r="P615" s="5">
        <v>70.039285714285711</v>
      </c>
      <c r="Q615" s="5">
        <v>71.571428571428569</v>
      </c>
      <c r="R615" s="5">
        <v>72.357142857142861</v>
      </c>
      <c r="S615" s="5">
        <v>72.164285714285711</v>
      </c>
      <c r="T615" s="5">
        <v>71.38928571428572</v>
      </c>
      <c r="U615" s="5">
        <v>70.278571428571425</v>
      </c>
      <c r="V615" s="5">
        <v>67.378571428571419</v>
      </c>
      <c r="W615" s="5">
        <v>63.707142857142856</v>
      </c>
      <c r="X615" s="5">
        <v>61.785714285714285</v>
      </c>
      <c r="Y615" s="5">
        <v>60.917857142857144</v>
      </c>
      <c r="Z615" s="5">
        <v>59.957142857142856</v>
      </c>
      <c r="AA615" s="5">
        <v>59.107142857142854</v>
      </c>
      <c r="AB615" s="5">
        <v>58.753571428571426</v>
      </c>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row>
    <row r="616" spans="1:148">
      <c r="A616" s="2" t="s">
        <v>177</v>
      </c>
      <c r="B616" s="2" t="s">
        <v>75</v>
      </c>
      <c r="C616" s="2" t="s">
        <v>363</v>
      </c>
      <c r="D616" s="2" t="str">
        <f t="shared" si="9"/>
        <v>Florida - Tampa-Mar</v>
      </c>
      <c r="E616" s="5">
        <v>58.987096774193546</v>
      </c>
      <c r="F616" s="5">
        <v>58.393548387096779</v>
      </c>
      <c r="G616" s="5">
        <v>57.567741935483866</v>
      </c>
      <c r="H616" s="5">
        <v>57.016129032258064</v>
      </c>
      <c r="I616" s="5">
        <v>56.87419354838709</v>
      </c>
      <c r="J616" s="5">
        <v>56.522580645161291</v>
      </c>
      <c r="K616" s="5">
        <v>56.383870967741942</v>
      </c>
      <c r="L616" s="5">
        <v>59.029032258064518</v>
      </c>
      <c r="M616" s="5">
        <v>62.941935483870971</v>
      </c>
      <c r="N616" s="5">
        <v>66</v>
      </c>
      <c r="O616" s="5">
        <v>68.590322580645164</v>
      </c>
      <c r="P616" s="5">
        <v>70.616129032258058</v>
      </c>
      <c r="Q616" s="5">
        <v>72.212903225806443</v>
      </c>
      <c r="R616" s="5">
        <v>72.987096774193546</v>
      </c>
      <c r="S616" s="5">
        <v>72.770967741935493</v>
      </c>
      <c r="T616" s="5">
        <v>71.974193548387092</v>
      </c>
      <c r="U616" s="5">
        <v>70.983870967741936</v>
      </c>
      <c r="V616" s="5">
        <v>68.41290322580646</v>
      </c>
      <c r="W616" s="5">
        <v>64.829032258064515</v>
      </c>
      <c r="X616" s="5">
        <v>62.587096774193547</v>
      </c>
      <c r="Y616" s="5">
        <v>61.235483870967741</v>
      </c>
      <c r="Z616" s="5">
        <v>60.429032258064517</v>
      </c>
      <c r="AA616" s="5">
        <v>60.025806451612901</v>
      </c>
      <c r="AB616" s="5">
        <v>59.670967741935485</v>
      </c>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row>
    <row r="617" spans="1:148">
      <c r="A617" s="2" t="s">
        <v>177</v>
      </c>
      <c r="B617" s="2" t="s">
        <v>76</v>
      </c>
      <c r="C617" s="2" t="s">
        <v>364</v>
      </c>
      <c r="D617" s="2" t="str">
        <f t="shared" si="9"/>
        <v>Florida - Tampa-Apr</v>
      </c>
      <c r="E617" s="5">
        <v>67.023333333333341</v>
      </c>
      <c r="F617" s="5">
        <v>66.326666666666668</v>
      </c>
      <c r="G617" s="5">
        <v>65.430000000000007</v>
      </c>
      <c r="H617" s="5">
        <v>64.576666666666668</v>
      </c>
      <c r="I617" s="5">
        <v>63.94</v>
      </c>
      <c r="J617" s="5">
        <v>63.116666666666667</v>
      </c>
      <c r="K617" s="5">
        <v>64.09</v>
      </c>
      <c r="L617" s="5">
        <v>68.283333333333331</v>
      </c>
      <c r="M617" s="5">
        <v>72.126666666666679</v>
      </c>
      <c r="N617" s="5">
        <v>75.47</v>
      </c>
      <c r="O617" s="5">
        <v>77.946666666666673</v>
      </c>
      <c r="P617" s="5">
        <v>79.63</v>
      </c>
      <c r="Q617" s="5">
        <v>80.86666666666666</v>
      </c>
      <c r="R617" s="5">
        <v>81.836666666666659</v>
      </c>
      <c r="S617" s="5">
        <v>81.926666666666677</v>
      </c>
      <c r="T617" s="5">
        <v>81.556666666666658</v>
      </c>
      <c r="U617" s="5">
        <v>80.623333333333321</v>
      </c>
      <c r="V617" s="5">
        <v>78.38666666666667</v>
      </c>
      <c r="W617" s="5">
        <v>74.656666666666666</v>
      </c>
      <c r="X617" s="5">
        <v>71.78</v>
      </c>
      <c r="Y617" s="5">
        <v>70.513333333333335</v>
      </c>
      <c r="Z617" s="5">
        <v>69.223333333333329</v>
      </c>
      <c r="AA617" s="5">
        <v>68.403333333333336</v>
      </c>
      <c r="AB617" s="5">
        <v>67.993333333333325</v>
      </c>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row>
    <row r="618" spans="1:148">
      <c r="A618" s="2" t="s">
        <v>177</v>
      </c>
      <c r="B618" s="2" t="s">
        <v>77</v>
      </c>
      <c r="C618" s="2" t="s">
        <v>365</v>
      </c>
      <c r="D618" s="2" t="str">
        <f t="shared" si="9"/>
        <v>Florida - Tampa-May</v>
      </c>
      <c r="E618" s="5">
        <v>72.690322580645159</v>
      </c>
      <c r="F618" s="5">
        <v>72.025806451612908</v>
      </c>
      <c r="G618" s="5">
        <v>71.351612903225814</v>
      </c>
      <c r="H618" s="5">
        <v>70.748387096774181</v>
      </c>
      <c r="I618" s="5">
        <v>70.316129032258075</v>
      </c>
      <c r="J618" s="5">
        <v>70.112903225806448</v>
      </c>
      <c r="K618" s="5">
        <v>70.980645161290326</v>
      </c>
      <c r="L618" s="5">
        <v>74.225806451612897</v>
      </c>
      <c r="M618" s="5">
        <v>76.938709677419354</v>
      </c>
      <c r="N618" s="5">
        <v>79.096774193548384</v>
      </c>
      <c r="O618" s="5">
        <v>80.92258064516129</v>
      </c>
      <c r="P618" s="5">
        <v>82.293548387096777</v>
      </c>
      <c r="Q618" s="5">
        <v>83.380645161290332</v>
      </c>
      <c r="R618" s="5">
        <v>84.322580645161295</v>
      </c>
      <c r="S618" s="5">
        <v>85.025806451612908</v>
      </c>
      <c r="T618" s="5">
        <v>84.564516129032256</v>
      </c>
      <c r="U618" s="5">
        <v>84.167741935483861</v>
      </c>
      <c r="V618" s="5">
        <v>82.696774193548379</v>
      </c>
      <c r="W618" s="5">
        <v>79.551612903225802</v>
      </c>
      <c r="X618" s="5">
        <v>76.738709677419351</v>
      </c>
      <c r="Y618" s="5">
        <v>75.603225806451604</v>
      </c>
      <c r="Z618" s="5">
        <v>74.609677419354838</v>
      </c>
      <c r="AA618" s="5">
        <v>74.08064516129032</v>
      </c>
      <c r="AB618" s="5">
        <v>73.396774193548396</v>
      </c>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row>
    <row r="619" spans="1:148">
      <c r="A619" s="2" t="s">
        <v>177</v>
      </c>
      <c r="B619" s="2" t="s">
        <v>78</v>
      </c>
      <c r="C619" s="2" t="s">
        <v>366</v>
      </c>
      <c r="D619" s="2" t="str">
        <f t="shared" si="9"/>
        <v>Florida - Tampa-Jun</v>
      </c>
      <c r="E619" s="5">
        <v>74.763333333333335</v>
      </c>
      <c r="F619" s="5">
        <v>74.03</v>
      </c>
      <c r="G619" s="5">
        <v>73.493333333333339</v>
      </c>
      <c r="H619" s="5">
        <v>72.556666666666658</v>
      </c>
      <c r="I619" s="5">
        <v>72.176666666666677</v>
      </c>
      <c r="J619" s="5">
        <v>71.606666666666655</v>
      </c>
      <c r="K619" s="5">
        <v>75.180000000000007</v>
      </c>
      <c r="L619" s="5">
        <v>79.803333333333327</v>
      </c>
      <c r="M619" s="5">
        <v>83.233333333333334</v>
      </c>
      <c r="N619" s="5">
        <v>85.476666666666674</v>
      </c>
      <c r="O619" s="5">
        <v>87.47</v>
      </c>
      <c r="P619" s="5">
        <v>88.096666666666664</v>
      </c>
      <c r="Q619" s="5">
        <v>89.006666666666661</v>
      </c>
      <c r="R619" s="5">
        <v>88.516666666666666</v>
      </c>
      <c r="S619" s="5">
        <v>88.596666666666664</v>
      </c>
      <c r="T619" s="5">
        <v>87.73</v>
      </c>
      <c r="U619" s="5">
        <v>86.34</v>
      </c>
      <c r="V619" s="5">
        <v>83.856666666666655</v>
      </c>
      <c r="W619" s="5">
        <v>82.016666666666666</v>
      </c>
      <c r="X619" s="5">
        <v>79.349999999999994</v>
      </c>
      <c r="Y619" s="5">
        <v>77.776666666666671</v>
      </c>
      <c r="Z619" s="5">
        <v>76.743333333333339</v>
      </c>
      <c r="AA619" s="5">
        <v>76.02</v>
      </c>
      <c r="AB619" s="5">
        <v>75.343333333333334</v>
      </c>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row>
    <row r="620" spans="1:148">
      <c r="A620" s="2" t="s">
        <v>177</v>
      </c>
      <c r="B620" s="2" t="s">
        <v>79</v>
      </c>
      <c r="C620" s="2" t="s">
        <v>367</v>
      </c>
      <c r="D620" s="2" t="str">
        <f t="shared" si="9"/>
        <v>Florida - Tampa-Jul</v>
      </c>
      <c r="E620" s="5">
        <v>79.532258064516128</v>
      </c>
      <c r="F620" s="5">
        <v>79.07741935483871</v>
      </c>
      <c r="G620" s="5">
        <v>76.187096774193549</v>
      </c>
      <c r="H620" s="5">
        <v>75.716129032258053</v>
      </c>
      <c r="I620" s="5">
        <v>75.474193548387092</v>
      </c>
      <c r="J620" s="5">
        <v>75.5</v>
      </c>
      <c r="K620" s="5">
        <v>76.91612903225807</v>
      </c>
      <c r="L620" s="5">
        <v>80.903225806451616</v>
      </c>
      <c r="M620" s="5">
        <v>83.91290322580646</v>
      </c>
      <c r="N620" s="5">
        <v>86.435483870967744</v>
      </c>
      <c r="O620" s="5">
        <v>87.467741935483872</v>
      </c>
      <c r="P620" s="5">
        <v>88.190322580645159</v>
      </c>
      <c r="Q620" s="5">
        <v>88.338709677419359</v>
      </c>
      <c r="R620" s="5">
        <v>88.41935483870968</v>
      </c>
      <c r="S620" s="5">
        <v>87.167741935483861</v>
      </c>
      <c r="T620" s="5">
        <v>84.845161290322579</v>
      </c>
      <c r="U620" s="5">
        <v>83.92258064516129</v>
      </c>
      <c r="V620" s="5">
        <v>83.325806451612905</v>
      </c>
      <c r="W620" s="5">
        <v>82.254838709677429</v>
      </c>
      <c r="X620" s="5">
        <v>80.590322580645164</v>
      </c>
      <c r="Y620" s="5">
        <v>79.41612903225807</v>
      </c>
      <c r="Z620" s="5">
        <v>78.687096774193549</v>
      </c>
      <c r="AA620" s="5">
        <v>78.183870967741925</v>
      </c>
      <c r="AB620" s="5">
        <v>77.680645161290315</v>
      </c>
    </row>
    <row r="621" spans="1:148">
      <c r="A621" s="2" t="s">
        <v>177</v>
      </c>
      <c r="B621" s="2" t="s">
        <v>80</v>
      </c>
      <c r="C621" s="2" t="s">
        <v>368</v>
      </c>
      <c r="D621" s="2" t="str">
        <f t="shared" si="9"/>
        <v>Florida - Tampa-Aug</v>
      </c>
      <c r="E621" s="5">
        <v>73.987096774193546</v>
      </c>
      <c r="F621" s="5">
        <v>73.58387096774193</v>
      </c>
      <c r="G621" s="5">
        <v>75.661290322580641</v>
      </c>
      <c r="H621" s="5">
        <v>75.232258064516117</v>
      </c>
      <c r="I621" s="5">
        <v>75.393548387096772</v>
      </c>
      <c r="J621" s="5">
        <v>75.487096774193546</v>
      </c>
      <c r="K621" s="5">
        <v>75.629032258064512</v>
      </c>
      <c r="L621" s="5">
        <v>78.803225806451621</v>
      </c>
      <c r="M621" s="5">
        <v>81.951612903225808</v>
      </c>
      <c r="N621" s="5">
        <v>85.119354838709668</v>
      </c>
      <c r="O621" s="5">
        <v>86.361290322580643</v>
      </c>
      <c r="P621" s="5">
        <v>87.658064516129031</v>
      </c>
      <c r="Q621" s="5">
        <v>88.903225806451616</v>
      </c>
      <c r="R621" s="5">
        <v>88.680645161290315</v>
      </c>
      <c r="S621" s="5">
        <v>88.41612903225807</v>
      </c>
      <c r="T621" s="5">
        <v>88.190322580645159</v>
      </c>
      <c r="U621" s="5">
        <v>85.948387096774198</v>
      </c>
      <c r="V621" s="5">
        <v>83.696774193548379</v>
      </c>
      <c r="W621" s="5">
        <v>81.445161290322588</v>
      </c>
      <c r="X621" s="5">
        <v>80.258064516129039</v>
      </c>
      <c r="Y621" s="5">
        <v>79.054838709677412</v>
      </c>
      <c r="Z621" s="5">
        <v>77.874193548387098</v>
      </c>
      <c r="AA621" s="5">
        <v>77.364516129032268</v>
      </c>
      <c r="AB621" s="5">
        <v>76.958064516129028</v>
      </c>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row>
    <row r="622" spans="1:148">
      <c r="A622" s="2" t="s">
        <v>177</v>
      </c>
      <c r="B622" s="2" t="s">
        <v>81</v>
      </c>
      <c r="C622" s="2" t="s">
        <v>369</v>
      </c>
      <c r="D622" s="2" t="str">
        <f t="shared" si="9"/>
        <v>Florida - Tampa-Sep</v>
      </c>
      <c r="E622" s="5">
        <v>74.430000000000007</v>
      </c>
      <c r="F622" s="5">
        <v>74.006666666666661</v>
      </c>
      <c r="G622" s="5">
        <v>73.73</v>
      </c>
      <c r="H622" s="5">
        <v>73.346666666666664</v>
      </c>
      <c r="I622" s="5">
        <v>73.06</v>
      </c>
      <c r="J622" s="5">
        <v>72.786666666666662</v>
      </c>
      <c r="K622" s="5">
        <v>72.64</v>
      </c>
      <c r="L622" s="5">
        <v>76.13</v>
      </c>
      <c r="M622" s="5">
        <v>79.343333333333334</v>
      </c>
      <c r="N622" s="5">
        <v>81.936666666666667</v>
      </c>
      <c r="O622" s="5">
        <v>83.48</v>
      </c>
      <c r="P622" s="5">
        <v>84.51</v>
      </c>
      <c r="Q622" s="5">
        <v>85.196666666666673</v>
      </c>
      <c r="R622" s="5">
        <v>85.19</v>
      </c>
      <c r="S622" s="5">
        <v>84.47</v>
      </c>
      <c r="T622" s="5">
        <v>84.06</v>
      </c>
      <c r="U622" s="5">
        <v>83.436666666666667</v>
      </c>
      <c r="V622" s="5">
        <v>82.31</v>
      </c>
      <c r="W622" s="5">
        <v>79.706666666666663</v>
      </c>
      <c r="X622" s="5">
        <v>78.016666666666666</v>
      </c>
      <c r="Y622" s="5">
        <v>77.006666666666661</v>
      </c>
      <c r="Z622" s="5">
        <v>76.103333333333325</v>
      </c>
      <c r="AA622" s="5">
        <v>75.543333333333337</v>
      </c>
      <c r="AB622" s="5">
        <v>74.709999999999994</v>
      </c>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row>
    <row r="623" spans="1:148">
      <c r="A623" s="2" t="s">
        <v>177</v>
      </c>
      <c r="B623" s="2" t="s">
        <v>82</v>
      </c>
      <c r="C623" s="2" t="s">
        <v>370</v>
      </c>
      <c r="D623" s="2" t="str">
        <f t="shared" si="9"/>
        <v>Florida - Tampa-Oct</v>
      </c>
      <c r="E623" s="5">
        <v>69.441935483870964</v>
      </c>
      <c r="F623" s="5">
        <v>68.841935483870969</v>
      </c>
      <c r="G623" s="5">
        <v>68.238709677419351</v>
      </c>
      <c r="H623" s="5">
        <v>67.848387096774204</v>
      </c>
      <c r="I623" s="5">
        <v>67.467741935483872</v>
      </c>
      <c r="J623" s="5">
        <v>67.177419354838705</v>
      </c>
      <c r="K623" s="5">
        <v>67.319354838709685</v>
      </c>
      <c r="L623" s="5">
        <v>71.264516129032259</v>
      </c>
      <c r="M623" s="5">
        <v>76.103225806451604</v>
      </c>
      <c r="N623" s="5">
        <v>79.409677419354836</v>
      </c>
      <c r="O623" s="5">
        <v>81.525806451612908</v>
      </c>
      <c r="P623" s="5">
        <v>83.258064516129039</v>
      </c>
      <c r="Q623" s="5">
        <v>84.348387096774204</v>
      </c>
      <c r="R623" s="5">
        <v>84.91612903225807</v>
      </c>
      <c r="S623" s="5">
        <v>84.903225806451616</v>
      </c>
      <c r="T623" s="5">
        <v>84.170967741935485</v>
      </c>
      <c r="U623" s="5">
        <v>81.825806451612905</v>
      </c>
      <c r="V623" s="5">
        <v>78.274193548387103</v>
      </c>
      <c r="W623" s="5">
        <v>74.99677419354839</v>
      </c>
      <c r="X623" s="5">
        <v>73.277419354838713</v>
      </c>
      <c r="Y623" s="5">
        <v>72.190322580645159</v>
      </c>
      <c r="Z623" s="5">
        <v>71.396774193548396</v>
      </c>
      <c r="AA623" s="5">
        <v>70.645161290322577</v>
      </c>
      <c r="AB623" s="5">
        <v>69.858064516129033</v>
      </c>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row>
    <row r="624" spans="1:148">
      <c r="A624" s="2" t="s">
        <v>177</v>
      </c>
      <c r="B624" s="2" t="s">
        <v>83</v>
      </c>
      <c r="C624" s="2" t="s">
        <v>371</v>
      </c>
      <c r="D624" s="2" t="str">
        <f t="shared" si="9"/>
        <v>Florida - Tampa-Nov</v>
      </c>
      <c r="E624" s="5">
        <v>61.81666666666667</v>
      </c>
      <c r="F624" s="5">
        <v>61.31666666666667</v>
      </c>
      <c r="G624" s="5">
        <v>60.986666666666665</v>
      </c>
      <c r="H624" s="5">
        <v>60.51</v>
      </c>
      <c r="I624" s="5">
        <v>59.636666666666663</v>
      </c>
      <c r="J624" s="5">
        <v>59.226666666666667</v>
      </c>
      <c r="K624" s="5">
        <v>58.896666666666668</v>
      </c>
      <c r="L624" s="5">
        <v>60.92</v>
      </c>
      <c r="M624" s="5">
        <v>65.313333333333333</v>
      </c>
      <c r="N624" s="5">
        <v>69.67</v>
      </c>
      <c r="O624" s="5">
        <v>73.193333333333342</v>
      </c>
      <c r="P624" s="5">
        <v>75.153333333333336</v>
      </c>
      <c r="Q624" s="5">
        <v>76.49666666666667</v>
      </c>
      <c r="R624" s="5">
        <v>76.926666666666677</v>
      </c>
      <c r="S624" s="5">
        <v>77.263333333333335</v>
      </c>
      <c r="T624" s="5">
        <v>76.88666666666667</v>
      </c>
      <c r="U624" s="5">
        <v>74.326666666666668</v>
      </c>
      <c r="V624" s="5">
        <v>69.813333333333333</v>
      </c>
      <c r="W624" s="5">
        <v>67.239999999999995</v>
      </c>
      <c r="X624" s="5">
        <v>65.816666666666663</v>
      </c>
      <c r="Y624" s="5">
        <v>64.55</v>
      </c>
      <c r="Z624" s="5">
        <v>63.49666666666667</v>
      </c>
      <c r="AA624" s="5">
        <v>62.343333333333334</v>
      </c>
      <c r="AB624" s="5">
        <v>61.65</v>
      </c>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row>
    <row r="625" spans="1:148">
      <c r="A625" s="2" t="s">
        <v>177</v>
      </c>
      <c r="B625" s="2" t="s">
        <v>84</v>
      </c>
      <c r="C625" s="2" t="s">
        <v>372</v>
      </c>
      <c r="D625" s="2" t="str">
        <f t="shared" si="9"/>
        <v>Florida - Tampa-Dec</v>
      </c>
      <c r="E625" s="5">
        <v>55.312903225806451</v>
      </c>
      <c r="F625" s="5">
        <v>55.441935483870971</v>
      </c>
      <c r="G625" s="5">
        <v>55.035483870967738</v>
      </c>
      <c r="H625" s="5">
        <v>54.461290322580645</v>
      </c>
      <c r="I625" s="5">
        <v>54.103225806451611</v>
      </c>
      <c r="J625" s="5">
        <v>53.854838709677416</v>
      </c>
      <c r="K625" s="5">
        <v>53.796774193548387</v>
      </c>
      <c r="L625" s="5">
        <v>54.393548387096779</v>
      </c>
      <c r="M625" s="5">
        <v>57.587096774193547</v>
      </c>
      <c r="N625" s="5">
        <v>61.36774193548387</v>
      </c>
      <c r="O625" s="5">
        <v>63.735483870967741</v>
      </c>
      <c r="P625" s="5">
        <v>65.661290322580641</v>
      </c>
      <c r="Q625" s="5">
        <v>66.548387096774192</v>
      </c>
      <c r="R625" s="5">
        <v>67.235483870967741</v>
      </c>
      <c r="S625" s="5">
        <v>67.222580645161287</v>
      </c>
      <c r="T625" s="5">
        <v>66.780645161290323</v>
      </c>
      <c r="U625" s="5">
        <v>65.409677419354836</v>
      </c>
      <c r="V625" s="5">
        <v>61.63225806451613</v>
      </c>
      <c r="W625" s="5">
        <v>60.067741935483866</v>
      </c>
      <c r="X625" s="5">
        <v>59.267741935483869</v>
      </c>
      <c r="Y625" s="5">
        <v>58.587096774193547</v>
      </c>
      <c r="Z625" s="5">
        <v>57.861290322580643</v>
      </c>
      <c r="AA625" s="5">
        <v>57.122580645161285</v>
      </c>
      <c r="AB625" s="5">
        <v>56.567741935483866</v>
      </c>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row>
    <row r="626" spans="1:148">
      <c r="A626" s="2" t="s">
        <v>178</v>
      </c>
      <c r="B626" s="2" t="s">
        <v>73</v>
      </c>
      <c r="C626" s="2" t="s">
        <v>361</v>
      </c>
      <c r="D626" s="2" t="str">
        <f t="shared" si="9"/>
        <v>Florida - West Palm Beach-Jan</v>
      </c>
      <c r="E626" s="5">
        <v>61.841935483870962</v>
      </c>
      <c r="F626" s="5">
        <v>61.319354838709678</v>
      </c>
      <c r="G626" s="5">
        <v>60.819354838709678</v>
      </c>
      <c r="H626" s="5">
        <v>60.29032258064516</v>
      </c>
      <c r="I626" s="5">
        <v>59.845161290322579</v>
      </c>
      <c r="J626" s="5">
        <v>59.4</v>
      </c>
      <c r="K626" s="5">
        <v>58.951612903225808</v>
      </c>
      <c r="L626" s="5">
        <v>61.877419354838715</v>
      </c>
      <c r="M626" s="5">
        <v>64.793548387096777</v>
      </c>
      <c r="N626" s="5">
        <v>67.709677419354833</v>
      </c>
      <c r="O626" s="5">
        <v>69.590322580645164</v>
      </c>
      <c r="P626" s="5">
        <v>71.432258064516134</v>
      </c>
      <c r="Q626" s="5">
        <v>73.319354838709685</v>
      </c>
      <c r="R626" s="5">
        <v>72.980645161290326</v>
      </c>
      <c r="S626" s="5">
        <v>72.680645161290315</v>
      </c>
      <c r="T626" s="5">
        <v>72.338709677419359</v>
      </c>
      <c r="U626" s="5">
        <v>69.900000000000006</v>
      </c>
      <c r="V626" s="5">
        <v>67.41612903225807</v>
      </c>
      <c r="W626" s="5">
        <v>64.977419354838702</v>
      </c>
      <c r="X626" s="5">
        <v>64.245161290322571</v>
      </c>
      <c r="Y626" s="5">
        <v>63.551612903225802</v>
      </c>
      <c r="Z626" s="5">
        <v>62.845161290322579</v>
      </c>
      <c r="AA626" s="5">
        <v>62.29354838709677</v>
      </c>
      <c r="AB626" s="5">
        <v>61.777419354838706</v>
      </c>
    </row>
    <row r="627" spans="1:148">
      <c r="A627" s="2" t="s">
        <v>178</v>
      </c>
      <c r="B627" s="2" t="s">
        <v>74</v>
      </c>
      <c r="C627" s="2" t="s">
        <v>362</v>
      </c>
      <c r="D627" s="2" t="str">
        <f t="shared" si="9"/>
        <v>Florida - West Palm Beach-Feb</v>
      </c>
      <c r="E627" s="5">
        <v>62.81071428571429</v>
      </c>
      <c r="F627" s="5">
        <v>62.432142857142857</v>
      </c>
      <c r="G627" s="5">
        <v>62.089285714285715</v>
      </c>
      <c r="H627" s="5">
        <v>61.68571428571429</v>
      </c>
      <c r="I627" s="5">
        <v>61.61785714285714</v>
      </c>
      <c r="J627" s="5">
        <v>61.528571428571425</v>
      </c>
      <c r="K627" s="5">
        <v>61.478571428571435</v>
      </c>
      <c r="L627" s="5">
        <v>64.325000000000003</v>
      </c>
      <c r="M627" s="5">
        <v>67.2</v>
      </c>
      <c r="N627" s="5">
        <v>70.025000000000006</v>
      </c>
      <c r="O627" s="5">
        <v>71.832142857142856</v>
      </c>
      <c r="P627" s="5">
        <v>73.553571428571431</v>
      </c>
      <c r="Q627" s="5">
        <v>73.646428571428572</v>
      </c>
      <c r="R627" s="5">
        <v>73.125</v>
      </c>
      <c r="S627" s="5">
        <v>72.603571428571428</v>
      </c>
      <c r="T627" s="5">
        <v>72.082142857142856</v>
      </c>
      <c r="U627" s="5">
        <v>70.510714285714286</v>
      </c>
      <c r="V627" s="5">
        <v>68.892857142857139</v>
      </c>
      <c r="W627" s="5">
        <v>67.310714285714283</v>
      </c>
      <c r="X627" s="5">
        <v>66.517857142857139</v>
      </c>
      <c r="Y627" s="5">
        <v>65.732142857142861</v>
      </c>
      <c r="Z627" s="5">
        <v>64.953571428571436</v>
      </c>
      <c r="AA627" s="5">
        <v>64.43214285714285</v>
      </c>
      <c r="AB627" s="5">
        <v>63.878571428571426</v>
      </c>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row>
    <row r="628" spans="1:148">
      <c r="A628" s="2" t="s">
        <v>178</v>
      </c>
      <c r="B628" s="2" t="s">
        <v>75</v>
      </c>
      <c r="C628" s="2" t="s">
        <v>363</v>
      </c>
      <c r="D628" s="2" t="str">
        <f t="shared" si="9"/>
        <v>Florida - West Palm Beach-Mar</v>
      </c>
      <c r="E628" s="5">
        <v>67.045161290322582</v>
      </c>
      <c r="F628" s="5">
        <v>66.303225806451621</v>
      </c>
      <c r="G628" s="5">
        <v>65.590322580645164</v>
      </c>
      <c r="H628" s="5">
        <v>64.825806451612905</v>
      </c>
      <c r="I628" s="5">
        <v>64.58387096774193</v>
      </c>
      <c r="J628" s="5">
        <v>64.361290322580643</v>
      </c>
      <c r="K628" s="5">
        <v>64.112903225806448</v>
      </c>
      <c r="L628" s="5">
        <v>67.935483870967744</v>
      </c>
      <c r="M628" s="5">
        <v>71.696774193548379</v>
      </c>
      <c r="N628" s="5">
        <v>75.49677419354839</v>
      </c>
      <c r="O628" s="5">
        <v>76.91935483870968</v>
      </c>
      <c r="P628" s="5">
        <v>78.232258064516117</v>
      </c>
      <c r="Q628" s="5">
        <v>78.606451612903228</v>
      </c>
      <c r="R628" s="5">
        <v>78.00322580645161</v>
      </c>
      <c r="S628" s="5">
        <v>77.400000000000006</v>
      </c>
      <c r="T628" s="5">
        <v>76.803225806451621</v>
      </c>
      <c r="U628" s="5">
        <v>75.193548387096769</v>
      </c>
      <c r="V628" s="5">
        <v>73.564516129032256</v>
      </c>
      <c r="W628" s="5">
        <v>71.954838709677418</v>
      </c>
      <c r="X628" s="5">
        <v>70.941935483870964</v>
      </c>
      <c r="Y628" s="5">
        <v>69.967741935483872</v>
      </c>
      <c r="Z628" s="5">
        <v>68.958064516129028</v>
      </c>
      <c r="AA628" s="5">
        <v>68.280645161290323</v>
      </c>
      <c r="AB628" s="5">
        <v>67.522580645161284</v>
      </c>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row>
    <row r="629" spans="1:148">
      <c r="A629" s="2" t="s">
        <v>178</v>
      </c>
      <c r="B629" s="2" t="s">
        <v>76</v>
      </c>
      <c r="C629" s="2" t="s">
        <v>364</v>
      </c>
      <c r="D629" s="2" t="str">
        <f t="shared" si="9"/>
        <v>Florida - West Palm Beach-Apr</v>
      </c>
      <c r="E629" s="5">
        <v>69.926666666666677</v>
      </c>
      <c r="F629" s="5">
        <v>69.276666666666671</v>
      </c>
      <c r="G629" s="5">
        <v>68.606666666666655</v>
      </c>
      <c r="H629" s="5">
        <v>67.95</v>
      </c>
      <c r="I629" s="5">
        <v>68.023333333333341</v>
      </c>
      <c r="J629" s="5">
        <v>68.043333333333337</v>
      </c>
      <c r="K629" s="5">
        <v>68.106666666666669</v>
      </c>
      <c r="L629" s="5">
        <v>71.08</v>
      </c>
      <c r="M629" s="5">
        <v>74.056666666666658</v>
      </c>
      <c r="N629" s="5">
        <v>77.043333333333337</v>
      </c>
      <c r="O629" s="5">
        <v>78.796666666666667</v>
      </c>
      <c r="P629" s="5">
        <v>80.49666666666667</v>
      </c>
      <c r="Q629" s="5">
        <v>80.756666666666661</v>
      </c>
      <c r="R629" s="5">
        <v>80.126666666666679</v>
      </c>
      <c r="S629" s="5">
        <v>79.526666666666671</v>
      </c>
      <c r="T629" s="5">
        <v>78.89</v>
      </c>
      <c r="U629" s="5">
        <v>77.38</v>
      </c>
      <c r="V629" s="5">
        <v>75.83</v>
      </c>
      <c r="W629" s="5">
        <v>74.31</v>
      </c>
      <c r="X629" s="5">
        <v>73.453333333333333</v>
      </c>
      <c r="Y629" s="5">
        <v>72.61666666666666</v>
      </c>
      <c r="Z629" s="5">
        <v>71.766666666666666</v>
      </c>
      <c r="AA629" s="5">
        <v>71.216666666666669</v>
      </c>
      <c r="AB629" s="5">
        <v>70.583333333333329</v>
      </c>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row>
    <row r="630" spans="1:148">
      <c r="A630" s="2" t="s">
        <v>178</v>
      </c>
      <c r="B630" s="2" t="s">
        <v>77</v>
      </c>
      <c r="C630" s="2" t="s">
        <v>365</v>
      </c>
      <c r="D630" s="2" t="str">
        <f t="shared" si="9"/>
        <v>Florida - West Palm Beach-May</v>
      </c>
      <c r="E630" s="5">
        <v>72.780645161290323</v>
      </c>
      <c r="F630" s="5">
        <v>72.316129032258075</v>
      </c>
      <c r="G630" s="5">
        <v>71.890322580645162</v>
      </c>
      <c r="H630" s="5">
        <v>71.42258064516129</v>
      </c>
      <c r="I630" s="5">
        <v>72.2</v>
      </c>
      <c r="J630" s="5">
        <v>72.954838709677418</v>
      </c>
      <c r="K630" s="5">
        <v>73.712903225806443</v>
      </c>
      <c r="L630" s="5">
        <v>76.00322580645161</v>
      </c>
      <c r="M630" s="5">
        <v>78.245161290322571</v>
      </c>
      <c r="N630" s="5">
        <v>80.525806451612908</v>
      </c>
      <c r="O630" s="5">
        <v>81.038709677419348</v>
      </c>
      <c r="P630" s="5">
        <v>81.525806451612908</v>
      </c>
      <c r="Q630" s="5">
        <v>82.035483870967738</v>
      </c>
      <c r="R630" s="5">
        <v>81.032258064516128</v>
      </c>
      <c r="S630" s="5">
        <v>80.093548387096774</v>
      </c>
      <c r="T630" s="5">
        <v>79.093548387096774</v>
      </c>
      <c r="U630" s="5">
        <v>77.896774193548396</v>
      </c>
      <c r="V630" s="5">
        <v>76.741935483870961</v>
      </c>
      <c r="W630" s="5">
        <v>75.516129032258064</v>
      </c>
      <c r="X630" s="5">
        <v>75</v>
      </c>
      <c r="Y630" s="5">
        <v>74.567741935483866</v>
      </c>
      <c r="Z630" s="5">
        <v>74.041935483870972</v>
      </c>
      <c r="AA630" s="5">
        <v>73.654838709677421</v>
      </c>
      <c r="AB630" s="5">
        <v>73.325806451612905</v>
      </c>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row>
    <row r="631" spans="1:148">
      <c r="A631" s="2" t="s">
        <v>178</v>
      </c>
      <c r="B631" s="2" t="s">
        <v>78</v>
      </c>
      <c r="C631" s="2" t="s">
        <v>366</v>
      </c>
      <c r="D631" s="2" t="str">
        <f t="shared" si="9"/>
        <v>Florida - West Palm Beach-Jun</v>
      </c>
      <c r="E631" s="5">
        <v>76.923333333333332</v>
      </c>
      <c r="F631" s="5">
        <v>76.38666666666667</v>
      </c>
      <c r="G631" s="5">
        <v>75.87</v>
      </c>
      <c r="H631" s="5">
        <v>75.48</v>
      </c>
      <c r="I631" s="5">
        <v>75.123333333333321</v>
      </c>
      <c r="J631" s="5">
        <v>75.323333333333323</v>
      </c>
      <c r="K631" s="5">
        <v>78.013333333333335</v>
      </c>
      <c r="L631" s="5">
        <v>80.81</v>
      </c>
      <c r="M631" s="5">
        <v>82.766666666666666</v>
      </c>
      <c r="N631" s="5">
        <v>83.936666666666667</v>
      </c>
      <c r="O631" s="5">
        <v>84.75</v>
      </c>
      <c r="P631" s="5">
        <v>85.57</v>
      </c>
      <c r="Q631" s="5">
        <v>84.99</v>
      </c>
      <c r="R631" s="5">
        <v>84.7</v>
      </c>
      <c r="S631" s="5">
        <v>84.396666666666675</v>
      </c>
      <c r="T631" s="5">
        <v>83.47</v>
      </c>
      <c r="U631" s="5">
        <v>82.21</v>
      </c>
      <c r="V631" s="5">
        <v>80.930000000000007</v>
      </c>
      <c r="W631" s="5">
        <v>79.900000000000006</v>
      </c>
      <c r="X631" s="5">
        <v>78.846666666666664</v>
      </c>
      <c r="Y631" s="5">
        <v>78.473333333333329</v>
      </c>
      <c r="Z631" s="5">
        <v>78.13666666666667</v>
      </c>
      <c r="AA631" s="5">
        <v>77.819999999999993</v>
      </c>
      <c r="AB631" s="5">
        <v>77.486666666666665</v>
      </c>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row>
    <row r="632" spans="1:148">
      <c r="A632" s="2" t="s">
        <v>178</v>
      </c>
      <c r="B632" s="2" t="s">
        <v>79</v>
      </c>
      <c r="C632" s="2" t="s">
        <v>367</v>
      </c>
      <c r="D632" s="2" t="str">
        <f t="shared" si="9"/>
        <v>Florida - West Palm Beach-Jul</v>
      </c>
      <c r="E632" s="5">
        <v>80.41290322580646</v>
      </c>
      <c r="F632" s="5">
        <v>79.761290322580649</v>
      </c>
      <c r="G632" s="5">
        <v>76.790322580645167</v>
      </c>
      <c r="H632" s="5">
        <v>76.603225806451604</v>
      </c>
      <c r="I632" s="5">
        <v>76.42258064516129</v>
      </c>
      <c r="J632" s="5">
        <v>76.464516129032262</v>
      </c>
      <c r="K632" s="5">
        <v>79.012903225806454</v>
      </c>
      <c r="L632" s="5">
        <v>82.264516129032259</v>
      </c>
      <c r="M632" s="5">
        <v>84.070967741935476</v>
      </c>
      <c r="N632" s="5">
        <v>85.109677419354838</v>
      </c>
      <c r="O632" s="5">
        <v>85.5</v>
      </c>
      <c r="P632" s="5">
        <v>86.806451612903231</v>
      </c>
      <c r="Q632" s="5">
        <v>86.535483870967738</v>
      </c>
      <c r="R632" s="5">
        <v>86.541935483870972</v>
      </c>
      <c r="S632" s="5">
        <v>86.435483870967744</v>
      </c>
      <c r="T632" s="5">
        <v>85.490322580645156</v>
      </c>
      <c r="U632" s="5">
        <v>83.129032258064512</v>
      </c>
      <c r="V632" s="5">
        <v>82.445161290322588</v>
      </c>
      <c r="W632" s="5">
        <v>80.722580645161287</v>
      </c>
      <c r="X632" s="5">
        <v>79.403225806451616</v>
      </c>
      <c r="Y632" s="5">
        <v>79.093548387096774</v>
      </c>
      <c r="Z632" s="5">
        <v>78.980645161290326</v>
      </c>
      <c r="AA632" s="5">
        <v>78.49677419354839</v>
      </c>
      <c r="AB632" s="5">
        <v>78.329032258064515</v>
      </c>
    </row>
    <row r="633" spans="1:148">
      <c r="A633" s="2" t="s">
        <v>178</v>
      </c>
      <c r="B633" s="2" t="s">
        <v>80</v>
      </c>
      <c r="C633" s="2" t="s">
        <v>368</v>
      </c>
      <c r="D633" s="2" t="str">
        <f t="shared" si="9"/>
        <v>Florida - West Palm Beach-Aug</v>
      </c>
      <c r="E633" s="5">
        <v>76.512903225806454</v>
      </c>
      <c r="F633" s="5">
        <v>76.0741935483871</v>
      </c>
      <c r="G633" s="5">
        <v>78.190322580645159</v>
      </c>
      <c r="H633" s="5">
        <v>77.722580645161287</v>
      </c>
      <c r="I633" s="5">
        <v>78.103225806451604</v>
      </c>
      <c r="J633" s="5">
        <v>78.464516129032262</v>
      </c>
      <c r="K633" s="5">
        <v>78.838709677419359</v>
      </c>
      <c r="L633" s="5">
        <v>81.193548387096769</v>
      </c>
      <c r="M633" s="5">
        <v>83.548387096774192</v>
      </c>
      <c r="N633" s="5">
        <v>85.92258064516129</v>
      </c>
      <c r="O633" s="5">
        <v>86.806451612903231</v>
      </c>
      <c r="P633" s="5">
        <v>87.596774193548384</v>
      </c>
      <c r="Q633" s="5">
        <v>88.022580645161284</v>
      </c>
      <c r="R633" s="5">
        <v>87.270967741935493</v>
      </c>
      <c r="S633" s="5">
        <v>86.57741935483871</v>
      </c>
      <c r="T633" s="5">
        <v>85.861290322580643</v>
      </c>
      <c r="U633" s="5">
        <v>84.525806451612908</v>
      </c>
      <c r="V633" s="5">
        <v>83.287096774193557</v>
      </c>
      <c r="W633" s="5">
        <v>81.929032258064524</v>
      </c>
      <c r="X633" s="5">
        <v>81.345161290322579</v>
      </c>
      <c r="Y633" s="5">
        <v>80.841935483870969</v>
      </c>
      <c r="Z633" s="5">
        <v>80.264516129032259</v>
      </c>
      <c r="AA633" s="5">
        <v>79.806451612903231</v>
      </c>
      <c r="AB633" s="5">
        <v>79.264516129032259</v>
      </c>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row>
    <row r="634" spans="1:148">
      <c r="A634" s="2" t="s">
        <v>178</v>
      </c>
      <c r="B634" s="2" t="s">
        <v>81</v>
      </c>
      <c r="C634" s="2" t="s">
        <v>369</v>
      </c>
      <c r="D634" s="2" t="str">
        <f t="shared" si="9"/>
        <v>Florida - West Palm Beach-Sep</v>
      </c>
      <c r="E634" s="5">
        <v>76.94</v>
      </c>
      <c r="F634" s="5">
        <v>76.443333333333342</v>
      </c>
      <c r="G634" s="5">
        <v>75.98</v>
      </c>
      <c r="H634" s="5">
        <v>75.446666666666673</v>
      </c>
      <c r="I634" s="5">
        <v>75.86</v>
      </c>
      <c r="J634" s="5">
        <v>76.17</v>
      </c>
      <c r="K634" s="5">
        <v>76.546666666666667</v>
      </c>
      <c r="L634" s="5">
        <v>79.176666666666677</v>
      </c>
      <c r="M634" s="5">
        <v>81.743333333333339</v>
      </c>
      <c r="N634" s="5">
        <v>84.356666666666655</v>
      </c>
      <c r="O634" s="5">
        <v>84.576666666666668</v>
      </c>
      <c r="P634" s="5">
        <v>84.74</v>
      </c>
      <c r="Q634" s="5">
        <v>84.976666666666674</v>
      </c>
      <c r="R634" s="5">
        <v>84.53</v>
      </c>
      <c r="S634" s="5">
        <v>84.103333333333325</v>
      </c>
      <c r="T634" s="5">
        <v>83.643333333333345</v>
      </c>
      <c r="U634" s="5">
        <v>82.276666666666671</v>
      </c>
      <c r="V634" s="5">
        <v>80.900000000000006</v>
      </c>
      <c r="W634" s="5">
        <v>79.506666666666661</v>
      </c>
      <c r="X634" s="5">
        <v>79.093333333333334</v>
      </c>
      <c r="Y634" s="5">
        <v>78.73</v>
      </c>
      <c r="Z634" s="5">
        <v>78.323333333333323</v>
      </c>
      <c r="AA634" s="5">
        <v>77.81</v>
      </c>
      <c r="AB634" s="5">
        <v>77.393333333333345</v>
      </c>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row>
    <row r="635" spans="1:148">
      <c r="A635" s="2" t="s">
        <v>178</v>
      </c>
      <c r="B635" s="2" t="s">
        <v>82</v>
      </c>
      <c r="C635" s="2" t="s">
        <v>370</v>
      </c>
      <c r="D635" s="2" t="str">
        <f t="shared" si="9"/>
        <v>Florida - West Palm Beach-Oct</v>
      </c>
      <c r="E635" s="5">
        <v>73.448387096774198</v>
      </c>
      <c r="F635" s="5">
        <v>73.00322580645161</v>
      </c>
      <c r="G635" s="5">
        <v>72.599999999999994</v>
      </c>
      <c r="H635" s="5">
        <v>72.161290322580641</v>
      </c>
      <c r="I635" s="5">
        <v>72.070967741935476</v>
      </c>
      <c r="J635" s="5">
        <v>71.964516129032262</v>
      </c>
      <c r="K635" s="5">
        <v>71.880645161290332</v>
      </c>
      <c r="L635" s="5">
        <v>74.519354838709674</v>
      </c>
      <c r="M635" s="5">
        <v>77.187096774193549</v>
      </c>
      <c r="N635" s="5">
        <v>79.829032258064515</v>
      </c>
      <c r="O635" s="5">
        <v>80.548387096774192</v>
      </c>
      <c r="P635" s="5">
        <v>81.222580645161287</v>
      </c>
      <c r="Q635" s="5">
        <v>81.938709677419354</v>
      </c>
      <c r="R635" s="5">
        <v>81.709677419354833</v>
      </c>
      <c r="S635" s="5">
        <v>81.480645161290326</v>
      </c>
      <c r="T635" s="5">
        <v>81.248387096774181</v>
      </c>
      <c r="U635" s="5">
        <v>79.803225806451621</v>
      </c>
      <c r="V635" s="5">
        <v>78.351612903225814</v>
      </c>
      <c r="W635" s="5">
        <v>76.880645161290332</v>
      </c>
      <c r="X635" s="5">
        <v>76.177419354838705</v>
      </c>
      <c r="Y635" s="5">
        <v>75.509677419354844</v>
      </c>
      <c r="Z635" s="5">
        <v>74.809677419354841</v>
      </c>
      <c r="AA635" s="5">
        <v>74.261290322580649</v>
      </c>
      <c r="AB635" s="5">
        <v>73.748387096774181</v>
      </c>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row>
    <row r="636" spans="1:148">
      <c r="A636" s="2" t="s">
        <v>178</v>
      </c>
      <c r="B636" s="2" t="s">
        <v>83</v>
      </c>
      <c r="C636" s="2" t="s">
        <v>371</v>
      </c>
      <c r="D636" s="2" t="str">
        <f t="shared" si="9"/>
        <v>Florida - West Palm Beach-Nov</v>
      </c>
      <c r="E636" s="5">
        <v>68.94</v>
      </c>
      <c r="F636" s="5">
        <v>68.67</v>
      </c>
      <c r="G636" s="5">
        <v>68.39</v>
      </c>
      <c r="H636" s="5">
        <v>68.083333333333329</v>
      </c>
      <c r="I636" s="5">
        <v>67.53</v>
      </c>
      <c r="J636" s="5">
        <v>67.02</v>
      </c>
      <c r="K636" s="5">
        <v>66.459999999999994</v>
      </c>
      <c r="L636" s="5">
        <v>69.673333333333332</v>
      </c>
      <c r="M636" s="5">
        <v>72.873333333333321</v>
      </c>
      <c r="N636" s="5">
        <v>76.073333333333323</v>
      </c>
      <c r="O636" s="5">
        <v>77.08</v>
      </c>
      <c r="P636" s="5">
        <v>78.093333333333334</v>
      </c>
      <c r="Q636" s="5">
        <v>79.096666666666664</v>
      </c>
      <c r="R636" s="5">
        <v>78.61</v>
      </c>
      <c r="S636" s="5">
        <v>78.17</v>
      </c>
      <c r="T636" s="5">
        <v>77.683333333333337</v>
      </c>
      <c r="U636" s="5">
        <v>76.233333333333334</v>
      </c>
      <c r="V636" s="5">
        <v>74.776666666666671</v>
      </c>
      <c r="W636" s="5">
        <v>73.293333333333337</v>
      </c>
      <c r="X636" s="5">
        <v>72.473333333333329</v>
      </c>
      <c r="Y636" s="5">
        <v>71.67</v>
      </c>
      <c r="Z636" s="5">
        <v>70.856666666666655</v>
      </c>
      <c r="AA636" s="5">
        <v>70.183333333333337</v>
      </c>
      <c r="AB636" s="5">
        <v>69.56</v>
      </c>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row>
    <row r="637" spans="1:148">
      <c r="A637" s="2" t="s">
        <v>178</v>
      </c>
      <c r="B637" s="2" t="s">
        <v>84</v>
      </c>
      <c r="C637" s="2" t="s">
        <v>372</v>
      </c>
      <c r="D637" s="2" t="str">
        <f t="shared" si="9"/>
        <v>Florida - West Palm Beach-Dec</v>
      </c>
      <c r="E637" s="5">
        <v>65.145161290322577</v>
      </c>
      <c r="F637" s="5">
        <v>64.787096774193557</v>
      </c>
      <c r="G637" s="5">
        <v>64.393548387096772</v>
      </c>
      <c r="H637" s="5">
        <v>63.883870967741942</v>
      </c>
      <c r="I637" s="5">
        <v>63.412903225806453</v>
      </c>
      <c r="J637" s="5">
        <v>63.41935483870968</v>
      </c>
      <c r="K637" s="5">
        <v>62.929032258064517</v>
      </c>
      <c r="L637" s="5">
        <v>64.151612903225811</v>
      </c>
      <c r="M637" s="5">
        <v>67.625806451612902</v>
      </c>
      <c r="N637" s="5">
        <v>70.538709677419348</v>
      </c>
      <c r="O637" s="5">
        <v>72.593548387096774</v>
      </c>
      <c r="P637" s="5">
        <v>73.548387096774192</v>
      </c>
      <c r="Q637" s="5">
        <v>74.099999999999994</v>
      </c>
      <c r="R637" s="5">
        <v>74.103225806451604</v>
      </c>
      <c r="S637" s="5">
        <v>74.358064516129033</v>
      </c>
      <c r="T637" s="5">
        <v>73.448387096774198</v>
      </c>
      <c r="U637" s="5">
        <v>71.951612903225808</v>
      </c>
      <c r="V637" s="5">
        <v>69.867741935483878</v>
      </c>
      <c r="W637" s="5">
        <v>68.751612903225819</v>
      </c>
      <c r="X637" s="5">
        <v>67.9258064516129</v>
      </c>
      <c r="Y637" s="5">
        <v>67.103225806451604</v>
      </c>
      <c r="Z637" s="5">
        <v>66.490322580645156</v>
      </c>
      <c r="AA637" s="5">
        <v>66.012903225806454</v>
      </c>
      <c r="AB637" s="5">
        <v>65.629032258064512</v>
      </c>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row>
    <row r="638" spans="1:148">
      <c r="A638" s="2" t="s">
        <v>179</v>
      </c>
      <c r="B638" s="2" t="s">
        <v>73</v>
      </c>
      <c r="C638" s="2" t="s">
        <v>361</v>
      </c>
      <c r="D638" s="2" t="str">
        <f t="shared" si="9"/>
        <v>Georgia - Athens-Jan</v>
      </c>
      <c r="E638" s="5">
        <v>40.429032258064517</v>
      </c>
      <c r="F638" s="5">
        <v>39.887096774193552</v>
      </c>
      <c r="G638" s="5">
        <v>39.412903225806453</v>
      </c>
      <c r="H638" s="5">
        <v>38.880645161290325</v>
      </c>
      <c r="I638" s="5">
        <v>38.441935483870971</v>
      </c>
      <c r="J638" s="5">
        <v>38.009677419354837</v>
      </c>
      <c r="K638" s="5">
        <v>37.57741935483871</v>
      </c>
      <c r="L638" s="5">
        <v>38.9</v>
      </c>
      <c r="M638" s="5">
        <v>40.190322580645166</v>
      </c>
      <c r="N638" s="5">
        <v>41.532258064516128</v>
      </c>
      <c r="O638" s="5">
        <v>43.8</v>
      </c>
      <c r="P638" s="5">
        <v>46.07741935483871</v>
      </c>
      <c r="Q638" s="5">
        <v>48.358064516129026</v>
      </c>
      <c r="R638" s="5">
        <v>48.906451612903226</v>
      </c>
      <c r="S638" s="5">
        <v>49.445161290322581</v>
      </c>
      <c r="T638" s="5">
        <v>50.00322580645161</v>
      </c>
      <c r="U638" s="5">
        <v>48.280645161290323</v>
      </c>
      <c r="V638" s="5">
        <v>46.587096774193547</v>
      </c>
      <c r="W638" s="5">
        <v>44.848387096774189</v>
      </c>
      <c r="X638" s="5">
        <v>43.690322580645166</v>
      </c>
      <c r="Y638" s="5">
        <v>42.638709677419357</v>
      </c>
      <c r="Z638" s="5">
        <v>41.509677419354837</v>
      </c>
      <c r="AA638" s="5">
        <v>41.012903225806454</v>
      </c>
      <c r="AB638" s="5">
        <v>40.525806451612901</v>
      </c>
    </row>
    <row r="639" spans="1:148">
      <c r="A639" s="2" t="s">
        <v>179</v>
      </c>
      <c r="B639" s="2" t="s">
        <v>74</v>
      </c>
      <c r="C639" s="2" t="s">
        <v>362</v>
      </c>
      <c r="D639" s="2" t="str">
        <f t="shared" si="9"/>
        <v>Georgia - Athens-Feb</v>
      </c>
      <c r="E639" s="5">
        <v>40.292857142857144</v>
      </c>
      <c r="F639" s="5">
        <v>39.36785714285714</v>
      </c>
      <c r="G639" s="5">
        <v>38.467857142857142</v>
      </c>
      <c r="H639" s="5">
        <v>37.51428571428572</v>
      </c>
      <c r="I639" s="5">
        <v>37.010714285714286</v>
      </c>
      <c r="J639" s="5">
        <v>36.56071428571429</v>
      </c>
      <c r="K639" s="5">
        <v>36.039285714285718</v>
      </c>
      <c r="L639" s="5">
        <v>38.171428571428571</v>
      </c>
      <c r="M639" s="5">
        <v>40.289285714285711</v>
      </c>
      <c r="N639" s="5">
        <v>42.417857142857144</v>
      </c>
      <c r="O639" s="5">
        <v>45.225000000000001</v>
      </c>
      <c r="P639" s="5">
        <v>48.017857142857146</v>
      </c>
      <c r="Q639" s="5">
        <v>50.817857142857143</v>
      </c>
      <c r="R639" s="5">
        <v>51.503571428571426</v>
      </c>
      <c r="S639" s="5">
        <v>52.232142857142854</v>
      </c>
      <c r="T639" s="5">
        <v>52.914285714285711</v>
      </c>
      <c r="U639" s="5">
        <v>51.203571428571429</v>
      </c>
      <c r="V639" s="5">
        <v>49.489285714285714</v>
      </c>
      <c r="W639" s="5">
        <v>47.789285714285711</v>
      </c>
      <c r="X639" s="5">
        <v>46.25714285714286</v>
      </c>
      <c r="Y639" s="5">
        <v>44.75</v>
      </c>
      <c r="Z639" s="5">
        <v>43.221428571428575</v>
      </c>
      <c r="AA639" s="5">
        <v>42.56071428571429</v>
      </c>
      <c r="AB639" s="5">
        <v>41.9</v>
      </c>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row>
    <row r="640" spans="1:148">
      <c r="A640" s="2" t="s">
        <v>179</v>
      </c>
      <c r="B640" s="2" t="s">
        <v>75</v>
      </c>
      <c r="C640" s="2" t="s">
        <v>363</v>
      </c>
      <c r="D640" s="2" t="str">
        <f t="shared" si="9"/>
        <v>Georgia - Athens-Mar</v>
      </c>
      <c r="E640" s="5">
        <v>51.748387096774195</v>
      </c>
      <c r="F640" s="5">
        <v>50.654838709677421</v>
      </c>
      <c r="G640" s="5">
        <v>49.570967741935483</v>
      </c>
      <c r="H640" s="5">
        <v>48.480645161290326</v>
      </c>
      <c r="I640" s="5">
        <v>47.70645161290323</v>
      </c>
      <c r="J640" s="5">
        <v>46.974193548387099</v>
      </c>
      <c r="K640" s="5">
        <v>46.203225806451613</v>
      </c>
      <c r="L640" s="5">
        <v>49.093548387096774</v>
      </c>
      <c r="M640" s="5">
        <v>51.99677419354839</v>
      </c>
      <c r="N640" s="5">
        <v>54.890322580645162</v>
      </c>
      <c r="O640" s="5">
        <v>57.5</v>
      </c>
      <c r="P640" s="5">
        <v>60.096774193548384</v>
      </c>
      <c r="Q640" s="5">
        <v>62.70967741935484</v>
      </c>
      <c r="R640" s="5">
        <v>63.58387096774193</v>
      </c>
      <c r="S640" s="5">
        <v>64.445161290322574</v>
      </c>
      <c r="T640" s="5">
        <v>65.338709677419359</v>
      </c>
      <c r="U640" s="5">
        <v>63.670967741935485</v>
      </c>
      <c r="V640" s="5">
        <v>61.983870967741936</v>
      </c>
      <c r="W640" s="5">
        <v>60.248387096774195</v>
      </c>
      <c r="X640" s="5">
        <v>58.467741935483872</v>
      </c>
      <c r="Y640" s="5">
        <v>56.687096774193549</v>
      </c>
      <c r="Z640" s="5">
        <v>54.929032258064517</v>
      </c>
      <c r="AA640" s="5">
        <v>53.91612903225807</v>
      </c>
      <c r="AB640" s="5">
        <v>52.935483870967744</v>
      </c>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row>
    <row r="641" spans="1:148">
      <c r="A641" s="2" t="s">
        <v>179</v>
      </c>
      <c r="B641" s="2" t="s">
        <v>76</v>
      </c>
      <c r="C641" s="2" t="s">
        <v>364</v>
      </c>
      <c r="D641" s="2" t="str">
        <f t="shared" si="9"/>
        <v>Georgia - Athens-Apr</v>
      </c>
      <c r="E641" s="5">
        <v>55.69</v>
      </c>
      <c r="F641" s="5">
        <v>54.923333333333332</v>
      </c>
      <c r="G641" s="5">
        <v>54.176666666666662</v>
      </c>
      <c r="H641" s="5">
        <v>53.38</v>
      </c>
      <c r="I641" s="5">
        <v>52.89</v>
      </c>
      <c r="J641" s="5">
        <v>52.426666666666662</v>
      </c>
      <c r="K641" s="5">
        <v>51.926666666666662</v>
      </c>
      <c r="L641" s="5">
        <v>55.856666666666669</v>
      </c>
      <c r="M641" s="5">
        <v>59.81</v>
      </c>
      <c r="N641" s="5">
        <v>63.743333333333332</v>
      </c>
      <c r="O641" s="5">
        <v>65.61666666666666</v>
      </c>
      <c r="P641" s="5">
        <v>67.5</v>
      </c>
      <c r="Q641" s="5">
        <v>69.36333333333333</v>
      </c>
      <c r="R641" s="5">
        <v>69.853333333333325</v>
      </c>
      <c r="S641" s="5">
        <v>70.343333333333334</v>
      </c>
      <c r="T641" s="5">
        <v>70.836666666666659</v>
      </c>
      <c r="U641" s="5">
        <v>69.023333333333326</v>
      </c>
      <c r="V641" s="5">
        <v>67.243333333333325</v>
      </c>
      <c r="W641" s="5">
        <v>65.406666666666666</v>
      </c>
      <c r="X641" s="5">
        <v>63.606666666666669</v>
      </c>
      <c r="Y641" s="5">
        <v>61.843333333333334</v>
      </c>
      <c r="Z641" s="5">
        <v>60.05</v>
      </c>
      <c r="AA641" s="5">
        <v>58.673333333333332</v>
      </c>
      <c r="AB641" s="5">
        <v>57.25</v>
      </c>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row>
    <row r="642" spans="1:148">
      <c r="A642" s="2" t="s">
        <v>179</v>
      </c>
      <c r="B642" s="2" t="s">
        <v>77</v>
      </c>
      <c r="C642" s="2" t="s">
        <v>365</v>
      </c>
      <c r="D642" s="2" t="str">
        <f t="shared" si="9"/>
        <v>Georgia - Athens-May</v>
      </c>
      <c r="E642" s="5">
        <v>63.090322580645157</v>
      </c>
      <c r="F642" s="5">
        <v>62.2</v>
      </c>
      <c r="G642" s="5">
        <v>61.770967741935486</v>
      </c>
      <c r="H642" s="5">
        <v>60.741935483870968</v>
      </c>
      <c r="I642" s="5">
        <v>59.990322580645163</v>
      </c>
      <c r="J642" s="5">
        <v>59.63225806451613</v>
      </c>
      <c r="K642" s="5">
        <v>61.819354838709678</v>
      </c>
      <c r="L642" s="5">
        <v>65.345161290322579</v>
      </c>
      <c r="M642" s="5">
        <v>69.054838709677412</v>
      </c>
      <c r="N642" s="5">
        <v>71.958064516129028</v>
      </c>
      <c r="O642" s="5">
        <v>74.061290322580646</v>
      </c>
      <c r="P642" s="5">
        <v>75.303225806451621</v>
      </c>
      <c r="Q642" s="5">
        <v>77.322580645161295</v>
      </c>
      <c r="R642" s="5">
        <v>78.41290322580646</v>
      </c>
      <c r="S642" s="5">
        <v>78.122580645161293</v>
      </c>
      <c r="T642" s="5">
        <v>77.954838709677418</v>
      </c>
      <c r="U642" s="5">
        <v>77.432258064516134</v>
      </c>
      <c r="V642" s="5">
        <v>76.019354838709674</v>
      </c>
      <c r="W642" s="5">
        <v>73.645161290322577</v>
      </c>
      <c r="X642" s="5">
        <v>70.08064516129032</v>
      </c>
      <c r="Y642" s="5">
        <v>67.838709677419359</v>
      </c>
      <c r="Z642" s="5">
        <v>66.50645161290322</v>
      </c>
      <c r="AA642" s="5">
        <v>65.332258064516125</v>
      </c>
      <c r="AB642" s="5">
        <v>64.212903225806443</v>
      </c>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row>
    <row r="643" spans="1:148">
      <c r="A643" s="2" t="s">
        <v>179</v>
      </c>
      <c r="B643" s="2" t="s">
        <v>78</v>
      </c>
      <c r="C643" s="2" t="s">
        <v>366</v>
      </c>
      <c r="D643" s="2" t="str">
        <f t="shared" ref="D643:D706" si="10">CONCATENATE(A643,"-",B643)</f>
        <v>Georgia - Athens-Jun</v>
      </c>
      <c r="E643" s="5">
        <v>69.293333333333337</v>
      </c>
      <c r="F643" s="5">
        <v>68.416666666666671</v>
      </c>
      <c r="G643" s="5">
        <v>67.593333333333334</v>
      </c>
      <c r="H643" s="5">
        <v>66.676666666666662</v>
      </c>
      <c r="I643" s="5">
        <v>67.17</v>
      </c>
      <c r="J643" s="5">
        <v>67.650000000000006</v>
      </c>
      <c r="K643" s="5">
        <v>68.173333333333332</v>
      </c>
      <c r="L643" s="5">
        <v>71.36</v>
      </c>
      <c r="M643" s="5">
        <v>74.536666666666662</v>
      </c>
      <c r="N643" s="5">
        <v>77.726666666666674</v>
      </c>
      <c r="O643" s="5">
        <v>79.396666666666675</v>
      </c>
      <c r="P643" s="5">
        <v>81.14</v>
      </c>
      <c r="Q643" s="5">
        <v>82.823333333333323</v>
      </c>
      <c r="R643" s="5">
        <v>83.233333333333334</v>
      </c>
      <c r="S643" s="5">
        <v>83.63333333333334</v>
      </c>
      <c r="T643" s="5">
        <v>84.056666666666658</v>
      </c>
      <c r="U643" s="5">
        <v>82.226666666666674</v>
      </c>
      <c r="V643" s="5">
        <v>80.416666666666671</v>
      </c>
      <c r="W643" s="5">
        <v>78.543333333333337</v>
      </c>
      <c r="X643" s="5">
        <v>76.553333333333327</v>
      </c>
      <c r="Y643" s="5">
        <v>74.61666666666666</v>
      </c>
      <c r="Z643" s="5">
        <v>72.696666666666673</v>
      </c>
      <c r="AA643" s="5">
        <v>71.63333333333334</v>
      </c>
      <c r="AB643" s="5">
        <v>70.653333333333336</v>
      </c>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row>
    <row r="644" spans="1:148">
      <c r="A644" s="2" t="s">
        <v>179</v>
      </c>
      <c r="B644" s="2" t="s">
        <v>79</v>
      </c>
      <c r="C644" s="2" t="s">
        <v>367</v>
      </c>
      <c r="D644" s="2" t="str">
        <f t="shared" si="10"/>
        <v>Georgia - Athens-Jul</v>
      </c>
      <c r="E644" s="5">
        <v>75.141935483870967</v>
      </c>
      <c r="F644" s="5">
        <v>74.322580645161295</v>
      </c>
      <c r="G644" s="5">
        <v>71.187096774193549</v>
      </c>
      <c r="H644" s="5">
        <v>70.364516129032268</v>
      </c>
      <c r="I644" s="5">
        <v>70.754838709677429</v>
      </c>
      <c r="J644" s="5">
        <v>71.129032258064512</v>
      </c>
      <c r="K644" s="5">
        <v>71.538709677419348</v>
      </c>
      <c r="L644" s="5">
        <v>74.967741935483872</v>
      </c>
      <c r="M644" s="5">
        <v>78.41290322580646</v>
      </c>
      <c r="N644" s="5">
        <v>81.851612903225814</v>
      </c>
      <c r="O644" s="5">
        <v>84.00645161290322</v>
      </c>
      <c r="P644" s="5">
        <v>86.174193548387095</v>
      </c>
      <c r="Q644" s="5">
        <v>88.325806451612905</v>
      </c>
      <c r="R644" s="5">
        <v>88</v>
      </c>
      <c r="S644" s="5">
        <v>87.635483870967732</v>
      </c>
      <c r="T644" s="5">
        <v>87.309677419354841</v>
      </c>
      <c r="U644" s="5">
        <v>85.435483870967744</v>
      </c>
      <c r="V644" s="5">
        <v>83.516129032258064</v>
      </c>
      <c r="W644" s="5">
        <v>81.603225806451604</v>
      </c>
      <c r="X644" s="5">
        <v>79.548387096774192</v>
      </c>
      <c r="Y644" s="5">
        <v>77.551612903225802</v>
      </c>
      <c r="Z644" s="5">
        <v>75.538709677419348</v>
      </c>
      <c r="AA644" s="5">
        <v>74.599999999999994</v>
      </c>
      <c r="AB644" s="5">
        <v>73.667741935483861</v>
      </c>
    </row>
    <row r="645" spans="1:148">
      <c r="A645" s="2" t="s">
        <v>179</v>
      </c>
      <c r="B645" s="2" t="s">
        <v>80</v>
      </c>
      <c r="C645" s="2" t="s">
        <v>368</v>
      </c>
      <c r="D645" s="2" t="str">
        <f t="shared" si="10"/>
        <v>Georgia - Athens-Aug</v>
      </c>
      <c r="E645" s="5">
        <v>70.245161290322571</v>
      </c>
      <c r="F645" s="5">
        <v>69.738709677419351</v>
      </c>
      <c r="G645" s="5">
        <v>71.680645161290315</v>
      </c>
      <c r="H645" s="5">
        <v>71.135483870967732</v>
      </c>
      <c r="I645" s="5">
        <v>71.122580645161293</v>
      </c>
      <c r="J645" s="5">
        <v>71.096774193548384</v>
      </c>
      <c r="K645" s="5">
        <v>71.093548387096774</v>
      </c>
      <c r="L645" s="5">
        <v>73.670967741935485</v>
      </c>
      <c r="M645" s="5">
        <v>76.264516129032259</v>
      </c>
      <c r="N645" s="5">
        <v>78.845161290322579</v>
      </c>
      <c r="O645" s="5">
        <v>80.5</v>
      </c>
      <c r="P645" s="5">
        <v>82.258064516129039</v>
      </c>
      <c r="Q645" s="5">
        <v>83.929032258064524</v>
      </c>
      <c r="R645" s="5">
        <v>84.319354838709685</v>
      </c>
      <c r="S645" s="5">
        <v>84.670967741935485</v>
      </c>
      <c r="T645" s="5">
        <v>85.070967741935476</v>
      </c>
      <c r="U645" s="5">
        <v>83.161290322580641</v>
      </c>
      <c r="V645" s="5">
        <v>81.280645161290323</v>
      </c>
      <c r="W645" s="5">
        <v>79.348387096774204</v>
      </c>
      <c r="X645" s="5">
        <v>77.706451612903223</v>
      </c>
      <c r="Y645" s="5">
        <v>76.096774193548384</v>
      </c>
      <c r="Z645" s="5">
        <v>74.487096774193546</v>
      </c>
      <c r="AA645" s="5">
        <v>73.841935483870969</v>
      </c>
      <c r="AB645" s="5">
        <v>73.277419354838713</v>
      </c>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row>
    <row r="646" spans="1:148">
      <c r="A646" s="2" t="s">
        <v>179</v>
      </c>
      <c r="B646" s="2" t="s">
        <v>81</v>
      </c>
      <c r="C646" s="2" t="s">
        <v>369</v>
      </c>
      <c r="D646" s="2" t="str">
        <f t="shared" si="10"/>
        <v>Georgia - Athens-Sep</v>
      </c>
      <c r="E646" s="5">
        <v>67.206666666666663</v>
      </c>
      <c r="F646" s="5">
        <v>66.313333333333333</v>
      </c>
      <c r="G646" s="5">
        <v>65.50333333333333</v>
      </c>
      <c r="H646" s="5">
        <v>65.216666666666669</v>
      </c>
      <c r="I646" s="5">
        <v>64.743333333333325</v>
      </c>
      <c r="J646" s="5">
        <v>64.400000000000006</v>
      </c>
      <c r="K646" s="5">
        <v>64.64</v>
      </c>
      <c r="L646" s="5">
        <v>67.656666666666666</v>
      </c>
      <c r="M646" s="5">
        <v>71.36</v>
      </c>
      <c r="N646" s="5">
        <v>74.5</v>
      </c>
      <c r="O646" s="5">
        <v>76.58</v>
      </c>
      <c r="P646" s="5">
        <v>78.290000000000006</v>
      </c>
      <c r="Q646" s="5">
        <v>79.923333333333332</v>
      </c>
      <c r="R646" s="5">
        <v>80.78</v>
      </c>
      <c r="S646" s="5">
        <v>81.36333333333333</v>
      </c>
      <c r="T646" s="5">
        <v>80.906666666666666</v>
      </c>
      <c r="U646" s="5">
        <v>79.493333333333339</v>
      </c>
      <c r="V646" s="5">
        <v>76.83</v>
      </c>
      <c r="W646" s="5">
        <v>73.473333333333329</v>
      </c>
      <c r="X646" s="5">
        <v>71.703333333333333</v>
      </c>
      <c r="Y646" s="5">
        <v>70.58</v>
      </c>
      <c r="Z646" s="5">
        <v>69.413333333333341</v>
      </c>
      <c r="AA646" s="5">
        <v>68.459999999999994</v>
      </c>
      <c r="AB646" s="5">
        <v>67.61</v>
      </c>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row>
    <row r="647" spans="1:148">
      <c r="A647" s="2" t="s">
        <v>179</v>
      </c>
      <c r="B647" s="2" t="s">
        <v>82</v>
      </c>
      <c r="C647" s="2" t="s">
        <v>370</v>
      </c>
      <c r="D647" s="2" t="str">
        <f t="shared" si="10"/>
        <v>Georgia - Athens-Oct</v>
      </c>
      <c r="E647" s="5">
        <v>56.093548387096774</v>
      </c>
      <c r="F647" s="5">
        <v>55.022580645161291</v>
      </c>
      <c r="G647" s="5">
        <v>53.958064516129035</v>
      </c>
      <c r="H647" s="5">
        <v>52.903225806451616</v>
      </c>
      <c r="I647" s="5">
        <v>52.429032258064517</v>
      </c>
      <c r="J647" s="5">
        <v>51.980645161290326</v>
      </c>
      <c r="K647" s="5">
        <v>51.5</v>
      </c>
      <c r="L647" s="5">
        <v>55.267741935483869</v>
      </c>
      <c r="M647" s="5">
        <v>59.058064516129029</v>
      </c>
      <c r="N647" s="5">
        <v>62.838709677419352</v>
      </c>
      <c r="O647" s="5">
        <v>65.487096774193546</v>
      </c>
      <c r="P647" s="5">
        <v>68.08387096774193</v>
      </c>
      <c r="Q647" s="5">
        <v>70.725806451612897</v>
      </c>
      <c r="R647" s="5">
        <v>71.067741935483866</v>
      </c>
      <c r="S647" s="5">
        <v>71.332258064516139</v>
      </c>
      <c r="T647" s="5">
        <v>71.677419354838705</v>
      </c>
      <c r="U647" s="5">
        <v>69.164516129032251</v>
      </c>
      <c r="V647" s="5">
        <v>66.754838709677429</v>
      </c>
      <c r="W647" s="5">
        <v>64.238709677419351</v>
      </c>
      <c r="X647" s="5">
        <v>62.529032258064518</v>
      </c>
      <c r="Y647" s="5">
        <v>60.803225806451614</v>
      </c>
      <c r="Z647" s="5">
        <v>59.1</v>
      </c>
      <c r="AA647" s="5">
        <v>57.945161290322581</v>
      </c>
      <c r="AB647" s="5">
        <v>56.812903225806451</v>
      </c>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row>
    <row r="648" spans="1:148">
      <c r="A648" s="2" t="s">
        <v>179</v>
      </c>
      <c r="B648" s="2" t="s">
        <v>83</v>
      </c>
      <c r="C648" s="2" t="s">
        <v>371</v>
      </c>
      <c r="D648" s="2" t="str">
        <f t="shared" si="10"/>
        <v>Georgia - Athens-Nov</v>
      </c>
      <c r="E648" s="5">
        <v>48.29</v>
      </c>
      <c r="F648" s="5">
        <v>47.46</v>
      </c>
      <c r="G648" s="5">
        <v>46.626666666666665</v>
      </c>
      <c r="H648" s="5">
        <v>45.81</v>
      </c>
      <c r="I648" s="5">
        <v>45.356666666666669</v>
      </c>
      <c r="J648" s="5">
        <v>44.89</v>
      </c>
      <c r="K648" s="5">
        <v>44.443333333333335</v>
      </c>
      <c r="L648" s="5">
        <v>47.293333333333329</v>
      </c>
      <c r="M648" s="5">
        <v>50.18666666666666</v>
      </c>
      <c r="N648" s="5">
        <v>53.033333333333331</v>
      </c>
      <c r="O648" s="5">
        <v>55.663333333333334</v>
      </c>
      <c r="P648" s="5">
        <v>58.27</v>
      </c>
      <c r="Q648" s="5">
        <v>60.91</v>
      </c>
      <c r="R648" s="5">
        <v>60.906666666666666</v>
      </c>
      <c r="S648" s="5">
        <v>60.866666666666667</v>
      </c>
      <c r="T648" s="5">
        <v>60.876666666666665</v>
      </c>
      <c r="U648" s="5">
        <v>58.453333333333333</v>
      </c>
      <c r="V648" s="5">
        <v>56.016666666666666</v>
      </c>
      <c r="W648" s="5">
        <v>53.603333333333332</v>
      </c>
      <c r="X648" s="5">
        <v>52.743333333333332</v>
      </c>
      <c r="Y648" s="5">
        <v>51.91</v>
      </c>
      <c r="Z648" s="5">
        <v>51.12</v>
      </c>
      <c r="AA648" s="5">
        <v>50.06333333333334</v>
      </c>
      <c r="AB648" s="5">
        <v>48.99</v>
      </c>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row>
    <row r="649" spans="1:148">
      <c r="A649" s="2" t="s">
        <v>179</v>
      </c>
      <c r="B649" s="2" t="s">
        <v>84</v>
      </c>
      <c r="C649" s="2" t="s">
        <v>372</v>
      </c>
      <c r="D649" s="2" t="str">
        <f t="shared" si="10"/>
        <v>Georgia - Athens-Dec</v>
      </c>
      <c r="E649" s="5">
        <v>42.251612903225805</v>
      </c>
      <c r="F649" s="5">
        <v>41.735483870967741</v>
      </c>
      <c r="G649" s="5">
        <v>41.2</v>
      </c>
      <c r="H649" s="5">
        <v>40.683870967741939</v>
      </c>
      <c r="I649" s="5">
        <v>40.280645161290323</v>
      </c>
      <c r="J649" s="5">
        <v>39.896774193548389</v>
      </c>
      <c r="K649" s="5">
        <v>39.493548387096773</v>
      </c>
      <c r="L649" s="5">
        <v>41.08387096774193</v>
      </c>
      <c r="M649" s="5">
        <v>42.648387096774194</v>
      </c>
      <c r="N649" s="5">
        <v>44.241935483870968</v>
      </c>
      <c r="O649" s="5">
        <v>46.738709677419358</v>
      </c>
      <c r="P649" s="5">
        <v>49.20645161290323</v>
      </c>
      <c r="Q649" s="5">
        <v>51.7</v>
      </c>
      <c r="R649" s="5">
        <v>52.57741935483871</v>
      </c>
      <c r="S649" s="5">
        <v>53.470967741935482</v>
      </c>
      <c r="T649" s="5">
        <v>54.335483870967742</v>
      </c>
      <c r="U649" s="5">
        <v>52.28709677419355</v>
      </c>
      <c r="V649" s="5">
        <v>50.229032258064514</v>
      </c>
      <c r="W649" s="5">
        <v>48.183870967741939</v>
      </c>
      <c r="X649" s="5">
        <v>47.029032258064518</v>
      </c>
      <c r="Y649" s="5">
        <v>45.861290322580643</v>
      </c>
      <c r="Z649" s="5">
        <v>44.70645161290323</v>
      </c>
      <c r="AA649" s="5">
        <v>44.029032258064518</v>
      </c>
      <c r="AB649" s="5">
        <v>43.29354838709677</v>
      </c>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row>
    <row r="650" spans="1:148">
      <c r="A650" s="2" t="s">
        <v>180</v>
      </c>
      <c r="B650" s="2" t="s">
        <v>73</v>
      </c>
      <c r="C650" s="2" t="s">
        <v>361</v>
      </c>
      <c r="D650" s="2" t="str">
        <f t="shared" si="10"/>
        <v>Georgia - Atlanta-Jan</v>
      </c>
      <c r="E650" s="5">
        <v>37.567741935483866</v>
      </c>
      <c r="F650" s="5">
        <v>36.661290322580648</v>
      </c>
      <c r="G650" s="5">
        <v>36.6</v>
      </c>
      <c r="H650" s="5">
        <v>36.1</v>
      </c>
      <c r="I650" s="5">
        <v>35.796774193548387</v>
      </c>
      <c r="J650" s="5">
        <v>35.309677419354834</v>
      </c>
      <c r="K650" s="5">
        <v>35.251612903225805</v>
      </c>
      <c r="L650" s="5">
        <v>34.703225806451613</v>
      </c>
      <c r="M650" s="5">
        <v>36.196774193548386</v>
      </c>
      <c r="N650" s="5">
        <v>38.567741935483866</v>
      </c>
      <c r="O650" s="5">
        <v>41.303225806451614</v>
      </c>
      <c r="P650" s="5">
        <v>43.49677419354839</v>
      </c>
      <c r="Q650" s="5">
        <v>45.380645161290325</v>
      </c>
      <c r="R650" s="5">
        <v>46.851612903225806</v>
      </c>
      <c r="S650" s="5">
        <v>47.729032258064514</v>
      </c>
      <c r="T650" s="5">
        <v>47.964516129032262</v>
      </c>
      <c r="U650" s="5">
        <v>47.067741935483866</v>
      </c>
      <c r="V650" s="5">
        <v>45.038709677419355</v>
      </c>
      <c r="W650" s="5">
        <v>43.167741935483875</v>
      </c>
      <c r="X650" s="5">
        <v>41.57741935483871</v>
      </c>
      <c r="Y650" s="5">
        <v>40.512903225806454</v>
      </c>
      <c r="Z650" s="5">
        <v>39.58387096774193</v>
      </c>
      <c r="AA650" s="5">
        <v>38.832258064516125</v>
      </c>
      <c r="AB650" s="5">
        <v>38.045161290322582</v>
      </c>
    </row>
    <row r="651" spans="1:148">
      <c r="A651" s="2" t="s">
        <v>180</v>
      </c>
      <c r="B651" s="2" t="s">
        <v>74</v>
      </c>
      <c r="C651" s="2" t="s">
        <v>362</v>
      </c>
      <c r="D651" s="2" t="str">
        <f t="shared" si="10"/>
        <v>Georgia - Atlanta-Feb</v>
      </c>
      <c r="E651" s="5">
        <v>40.392857142857146</v>
      </c>
      <c r="F651" s="5">
        <v>39.725000000000001</v>
      </c>
      <c r="G651" s="5">
        <v>38.68571428571429</v>
      </c>
      <c r="H651" s="5">
        <v>38.457142857142856</v>
      </c>
      <c r="I651" s="5">
        <v>38.046428571428571</v>
      </c>
      <c r="J651" s="5">
        <v>37.18571428571429</v>
      </c>
      <c r="K651" s="5">
        <v>37.221428571428575</v>
      </c>
      <c r="L651" s="5">
        <v>37.357142857142854</v>
      </c>
      <c r="M651" s="5">
        <v>39.296428571428571</v>
      </c>
      <c r="N651" s="5">
        <v>42.285714285714285</v>
      </c>
      <c r="O651" s="5">
        <v>45.753571428571426</v>
      </c>
      <c r="P651" s="5">
        <v>48.071428571428569</v>
      </c>
      <c r="Q651" s="5">
        <v>49.335714285714289</v>
      </c>
      <c r="R651" s="5">
        <v>50.68571428571429</v>
      </c>
      <c r="S651" s="5">
        <v>51.68571428571429</v>
      </c>
      <c r="T651" s="5">
        <v>52.125</v>
      </c>
      <c r="U651" s="5">
        <v>51.592857142857142</v>
      </c>
      <c r="V651" s="5">
        <v>49.232142857142854</v>
      </c>
      <c r="W651" s="5">
        <v>47.303571428571431</v>
      </c>
      <c r="X651" s="5">
        <v>45.38928571428572</v>
      </c>
      <c r="Y651" s="5">
        <v>44.48571428571428</v>
      </c>
      <c r="Z651" s="5">
        <v>43.24285714285714</v>
      </c>
      <c r="AA651" s="5">
        <v>42.210714285714289</v>
      </c>
      <c r="AB651" s="5">
        <v>41.782142857142858</v>
      </c>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row>
    <row r="652" spans="1:148">
      <c r="A652" s="2" t="s">
        <v>180</v>
      </c>
      <c r="B652" s="2" t="s">
        <v>75</v>
      </c>
      <c r="C652" s="2" t="s">
        <v>363</v>
      </c>
      <c r="D652" s="2" t="str">
        <f t="shared" si="10"/>
        <v>Georgia - Atlanta-Mar</v>
      </c>
      <c r="E652" s="5">
        <v>49.70645161290323</v>
      </c>
      <c r="F652" s="5">
        <v>48.651612903225811</v>
      </c>
      <c r="G652" s="5">
        <v>47.70645161290323</v>
      </c>
      <c r="H652" s="5">
        <v>46.864516129032253</v>
      </c>
      <c r="I652" s="5">
        <v>46.229032258064514</v>
      </c>
      <c r="J652" s="5">
        <v>45.606451612903221</v>
      </c>
      <c r="K652" s="5">
        <v>45.261290322580642</v>
      </c>
      <c r="L652" s="5">
        <v>46.551612903225802</v>
      </c>
      <c r="M652" s="5">
        <v>48.529032258064518</v>
      </c>
      <c r="N652" s="5">
        <v>51.267741935483869</v>
      </c>
      <c r="O652" s="5">
        <v>53.961290322580645</v>
      </c>
      <c r="P652" s="5">
        <v>56.451612903225808</v>
      </c>
      <c r="Q652" s="5">
        <v>58.425806451612907</v>
      </c>
      <c r="R652" s="5">
        <v>59.938709677419354</v>
      </c>
      <c r="S652" s="5">
        <v>60.7</v>
      </c>
      <c r="T652" s="5">
        <v>61.08387096774193</v>
      </c>
      <c r="U652" s="5">
        <v>60.848387096774189</v>
      </c>
      <c r="V652" s="5">
        <v>59.764516129032259</v>
      </c>
      <c r="W652" s="5">
        <v>57.635483870967747</v>
      </c>
      <c r="X652" s="5">
        <v>56.029032258064518</v>
      </c>
      <c r="Y652" s="5">
        <v>54.164516129032258</v>
      </c>
      <c r="Z652" s="5">
        <v>52.983870967741936</v>
      </c>
      <c r="AA652" s="5">
        <v>51.529032258064518</v>
      </c>
      <c r="AB652" s="5">
        <v>50.464516129032262</v>
      </c>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row>
    <row r="653" spans="1:148">
      <c r="A653" s="2" t="s">
        <v>180</v>
      </c>
      <c r="B653" s="2" t="s">
        <v>76</v>
      </c>
      <c r="C653" s="2" t="s">
        <v>364</v>
      </c>
      <c r="D653" s="2" t="str">
        <f t="shared" si="10"/>
        <v>Georgia - Atlanta-Apr</v>
      </c>
      <c r="E653" s="5">
        <v>54.426666666666662</v>
      </c>
      <c r="F653" s="5">
        <v>53.866666666666667</v>
      </c>
      <c r="G653" s="5">
        <v>53.2</v>
      </c>
      <c r="H653" s="5">
        <v>52.62</v>
      </c>
      <c r="I653" s="5">
        <v>52.24</v>
      </c>
      <c r="J653" s="5">
        <v>52.09</v>
      </c>
      <c r="K653" s="5">
        <v>52.493333333333332</v>
      </c>
      <c r="L653" s="5">
        <v>55.363333333333337</v>
      </c>
      <c r="M653" s="5">
        <v>58.95</v>
      </c>
      <c r="N653" s="5">
        <v>61.773333333333333</v>
      </c>
      <c r="O653" s="5">
        <v>64.433333333333337</v>
      </c>
      <c r="P653" s="5">
        <v>66.683333333333337</v>
      </c>
      <c r="Q653" s="5">
        <v>68.650000000000006</v>
      </c>
      <c r="R653" s="5">
        <v>70.459999999999994</v>
      </c>
      <c r="S653" s="5">
        <v>70.88666666666667</v>
      </c>
      <c r="T653" s="5">
        <v>71.806666666666658</v>
      </c>
      <c r="U653" s="5">
        <v>71.093333333333334</v>
      </c>
      <c r="V653" s="5">
        <v>69.796666666666667</v>
      </c>
      <c r="W653" s="5">
        <v>66.296666666666667</v>
      </c>
      <c r="X653" s="5">
        <v>62.31666666666667</v>
      </c>
      <c r="Y653" s="5">
        <v>60.386666666666663</v>
      </c>
      <c r="Z653" s="5">
        <v>58.886666666666663</v>
      </c>
      <c r="AA653" s="5">
        <v>57.136666666666663</v>
      </c>
      <c r="AB653" s="5">
        <v>56.556666666666665</v>
      </c>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row>
    <row r="654" spans="1:148">
      <c r="A654" s="2" t="s">
        <v>180</v>
      </c>
      <c r="B654" s="2" t="s">
        <v>77</v>
      </c>
      <c r="C654" s="2" t="s">
        <v>365</v>
      </c>
      <c r="D654" s="2" t="str">
        <f t="shared" si="10"/>
        <v>Georgia - Atlanta-May</v>
      </c>
      <c r="E654" s="5">
        <v>65.309677419354841</v>
      </c>
      <c r="F654" s="5">
        <v>64.58387096774193</v>
      </c>
      <c r="G654" s="5">
        <v>63.561290322580646</v>
      </c>
      <c r="H654" s="5">
        <v>63.054838709677419</v>
      </c>
      <c r="I654" s="5">
        <v>62.651612903225811</v>
      </c>
      <c r="J654" s="5">
        <v>62.106451612903221</v>
      </c>
      <c r="K654" s="5">
        <v>63.022580645161291</v>
      </c>
      <c r="L654" s="5">
        <v>65.358064516129033</v>
      </c>
      <c r="M654" s="5">
        <v>67.99354838709678</v>
      </c>
      <c r="N654" s="5">
        <v>70.322580645161295</v>
      </c>
      <c r="O654" s="5">
        <v>72.393548387096772</v>
      </c>
      <c r="P654" s="5">
        <v>74.203225806451613</v>
      </c>
      <c r="Q654" s="5">
        <v>75.064516129032256</v>
      </c>
      <c r="R654" s="5">
        <v>76.548387096774192</v>
      </c>
      <c r="S654" s="5">
        <v>77.045161290322582</v>
      </c>
      <c r="T654" s="5">
        <v>77.280645161290323</v>
      </c>
      <c r="U654" s="5">
        <v>76.438709677419354</v>
      </c>
      <c r="V654" s="5">
        <v>75.935483870967744</v>
      </c>
      <c r="W654" s="5">
        <v>74.312903225806451</v>
      </c>
      <c r="X654" s="5">
        <v>72.409677419354836</v>
      </c>
      <c r="Y654" s="5">
        <v>70.900000000000006</v>
      </c>
      <c r="Z654" s="5">
        <v>69.651612903225796</v>
      </c>
      <c r="AA654" s="5">
        <v>68.390322580645162</v>
      </c>
      <c r="AB654" s="5">
        <v>66.877419354838707</v>
      </c>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row>
    <row r="655" spans="1:148">
      <c r="A655" s="2" t="s">
        <v>180</v>
      </c>
      <c r="B655" s="2" t="s">
        <v>78</v>
      </c>
      <c r="C655" s="2" t="s">
        <v>366</v>
      </c>
      <c r="D655" s="2" t="str">
        <f t="shared" si="10"/>
        <v>Georgia - Atlanta-Jun</v>
      </c>
      <c r="E655" s="5">
        <v>70.983333333333334</v>
      </c>
      <c r="F655" s="5">
        <v>69.893333333333345</v>
      </c>
      <c r="G655" s="5">
        <v>69.166666666666671</v>
      </c>
      <c r="H655" s="5">
        <v>68.476666666666674</v>
      </c>
      <c r="I655" s="5">
        <v>68.19</v>
      </c>
      <c r="J655" s="5">
        <v>67.916666666666671</v>
      </c>
      <c r="K655" s="5">
        <v>69.176666666666677</v>
      </c>
      <c r="L655" s="5">
        <v>71.226666666666674</v>
      </c>
      <c r="M655" s="5">
        <v>73.656666666666666</v>
      </c>
      <c r="N655" s="5">
        <v>76.236666666666665</v>
      </c>
      <c r="O655" s="5">
        <v>78.486666666666665</v>
      </c>
      <c r="P655" s="5">
        <v>80.043333333333337</v>
      </c>
      <c r="Q655" s="5">
        <v>81.099999999999994</v>
      </c>
      <c r="R655" s="5">
        <v>82.163333333333341</v>
      </c>
      <c r="S655" s="5">
        <v>82.653333333333336</v>
      </c>
      <c r="T655" s="5">
        <v>82.7</v>
      </c>
      <c r="U655" s="5">
        <v>82.693333333333342</v>
      </c>
      <c r="V655" s="5">
        <v>81.923333333333332</v>
      </c>
      <c r="W655" s="5">
        <v>80.2</v>
      </c>
      <c r="X655" s="5">
        <v>77.473333333333329</v>
      </c>
      <c r="Y655" s="5">
        <v>75.176666666666677</v>
      </c>
      <c r="Z655" s="5">
        <v>73.86666666666666</v>
      </c>
      <c r="AA655" s="5">
        <v>72.56</v>
      </c>
      <c r="AB655" s="5">
        <v>71.653333333333336</v>
      </c>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row>
    <row r="656" spans="1:148">
      <c r="A656" s="2" t="s">
        <v>180</v>
      </c>
      <c r="B656" s="2" t="s">
        <v>79</v>
      </c>
      <c r="C656" s="2" t="s">
        <v>367</v>
      </c>
      <c r="D656" s="2" t="str">
        <f t="shared" si="10"/>
        <v>Georgia - Atlanta-Jul</v>
      </c>
      <c r="E656" s="5">
        <v>74.451612903225808</v>
      </c>
      <c r="F656" s="5">
        <v>74.032258064516128</v>
      </c>
      <c r="G656" s="5">
        <v>70.561290322580646</v>
      </c>
      <c r="H656" s="5">
        <v>70.264516129032259</v>
      </c>
      <c r="I656" s="5">
        <v>69.796774193548387</v>
      </c>
      <c r="J656" s="5">
        <v>69.590322580645164</v>
      </c>
      <c r="K656" s="5">
        <v>71.135483870967732</v>
      </c>
      <c r="L656" s="5">
        <v>74.358064516129033</v>
      </c>
      <c r="M656" s="5">
        <v>77.567741935483866</v>
      </c>
      <c r="N656" s="5">
        <v>80.545161290322582</v>
      </c>
      <c r="O656" s="5">
        <v>82.780645161290323</v>
      </c>
      <c r="P656" s="5">
        <v>84.454838709677418</v>
      </c>
      <c r="Q656" s="5">
        <v>85.161290322580641</v>
      </c>
      <c r="R656" s="5">
        <v>85.558064516129036</v>
      </c>
      <c r="S656" s="5">
        <v>84.938709677419354</v>
      </c>
      <c r="T656" s="5">
        <v>84.219354838709677</v>
      </c>
      <c r="U656" s="5">
        <v>83.267741935483883</v>
      </c>
      <c r="V656" s="5">
        <v>82.2</v>
      </c>
      <c r="W656" s="5">
        <v>80.480645161290326</v>
      </c>
      <c r="X656" s="5">
        <v>78.248387096774181</v>
      </c>
      <c r="Y656" s="5">
        <v>75.829032258064515</v>
      </c>
      <c r="Z656" s="5">
        <v>74.838709677419359</v>
      </c>
      <c r="AA656" s="5">
        <v>74.00322580645161</v>
      </c>
      <c r="AB656" s="5">
        <v>72.958064516129028</v>
      </c>
    </row>
    <row r="657" spans="1:148">
      <c r="A657" s="2" t="s">
        <v>180</v>
      </c>
      <c r="B657" s="2" t="s">
        <v>80</v>
      </c>
      <c r="C657" s="2" t="s">
        <v>368</v>
      </c>
      <c r="D657" s="2" t="str">
        <f t="shared" si="10"/>
        <v>Georgia - Atlanta-Aug</v>
      </c>
      <c r="E657" s="5">
        <v>69.116129032258058</v>
      </c>
      <c r="F657" s="5">
        <v>68.561290322580646</v>
      </c>
      <c r="G657" s="5">
        <v>70.264516129032259</v>
      </c>
      <c r="H657" s="5">
        <v>69.761290322580649</v>
      </c>
      <c r="I657" s="5">
        <v>69.135483870967732</v>
      </c>
      <c r="J657" s="5">
        <v>68.435483870967744</v>
      </c>
      <c r="K657" s="5">
        <v>68.91612903225807</v>
      </c>
      <c r="L657" s="5">
        <v>71.822580645161295</v>
      </c>
      <c r="M657" s="5">
        <v>75.551612903225802</v>
      </c>
      <c r="N657" s="5">
        <v>78.290322580645167</v>
      </c>
      <c r="O657" s="5">
        <v>80.706451612903223</v>
      </c>
      <c r="P657" s="5">
        <v>82</v>
      </c>
      <c r="Q657" s="5">
        <v>83.374193548387098</v>
      </c>
      <c r="R657" s="5">
        <v>83.638709677419357</v>
      </c>
      <c r="S657" s="5">
        <v>84.022580645161284</v>
      </c>
      <c r="T657" s="5">
        <v>84.112903225806448</v>
      </c>
      <c r="U657" s="5">
        <v>82.674193548387095</v>
      </c>
      <c r="V657" s="5">
        <v>81.051612903225802</v>
      </c>
      <c r="W657" s="5">
        <v>79.129032258064512</v>
      </c>
      <c r="X657" s="5">
        <v>76.293548387096777</v>
      </c>
      <c r="Y657" s="5">
        <v>74.974193548387092</v>
      </c>
      <c r="Z657" s="5">
        <v>73.658064516129031</v>
      </c>
      <c r="AA657" s="5">
        <v>72.703225806451613</v>
      </c>
      <c r="AB657" s="5">
        <v>71.900000000000006</v>
      </c>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row>
    <row r="658" spans="1:148">
      <c r="A658" s="2" t="s">
        <v>180</v>
      </c>
      <c r="B658" s="2" t="s">
        <v>81</v>
      </c>
      <c r="C658" s="2" t="s">
        <v>369</v>
      </c>
      <c r="D658" s="2" t="str">
        <f t="shared" si="10"/>
        <v>Georgia - Atlanta-Sep</v>
      </c>
      <c r="E658" s="5">
        <v>68.516666666666666</v>
      </c>
      <c r="F658" s="5">
        <v>67.7</v>
      </c>
      <c r="G658" s="5">
        <v>67.343333333333334</v>
      </c>
      <c r="H658" s="5">
        <v>67.216666666666669</v>
      </c>
      <c r="I658" s="5">
        <v>66.816666666666663</v>
      </c>
      <c r="J658" s="5">
        <v>66.776666666666671</v>
      </c>
      <c r="K658" s="5">
        <v>66.323333333333338</v>
      </c>
      <c r="L658" s="5">
        <v>68.593333333333334</v>
      </c>
      <c r="M658" s="5">
        <v>71.256666666666661</v>
      </c>
      <c r="N658" s="5">
        <v>73.64</v>
      </c>
      <c r="O658" s="5">
        <v>76.176666666666677</v>
      </c>
      <c r="P658" s="5">
        <v>77.926666666666677</v>
      </c>
      <c r="Q658" s="5">
        <v>78.983333333333334</v>
      </c>
      <c r="R658" s="5">
        <v>79.946666666666673</v>
      </c>
      <c r="S658" s="5">
        <v>79.846666666666664</v>
      </c>
      <c r="T658" s="5">
        <v>80.173333333333332</v>
      </c>
      <c r="U658" s="5">
        <v>79.56</v>
      </c>
      <c r="V658" s="5">
        <v>78.16</v>
      </c>
      <c r="W658" s="5">
        <v>74.78</v>
      </c>
      <c r="X658" s="5">
        <v>72.726666666666674</v>
      </c>
      <c r="Y658" s="5">
        <v>71.37</v>
      </c>
      <c r="Z658" s="5">
        <v>70.416666666666671</v>
      </c>
      <c r="AA658" s="5">
        <v>69.923333333333332</v>
      </c>
      <c r="AB658" s="5">
        <v>69.093333333333334</v>
      </c>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row>
    <row r="659" spans="1:148">
      <c r="A659" s="2" t="s">
        <v>180</v>
      </c>
      <c r="B659" s="2" t="s">
        <v>82</v>
      </c>
      <c r="C659" s="2" t="s">
        <v>370</v>
      </c>
      <c r="D659" s="2" t="str">
        <f t="shared" si="10"/>
        <v>Georgia - Atlanta-Oct</v>
      </c>
      <c r="E659" s="5">
        <v>57.396774193548389</v>
      </c>
      <c r="F659" s="5">
        <v>56.106451612903221</v>
      </c>
      <c r="G659" s="5">
        <v>55.158064516129038</v>
      </c>
      <c r="H659" s="5">
        <v>54.377419354838715</v>
      </c>
      <c r="I659" s="5">
        <v>53.79354838709677</v>
      </c>
      <c r="J659" s="5">
        <v>53.487096774193546</v>
      </c>
      <c r="K659" s="5">
        <v>53.045161290322582</v>
      </c>
      <c r="L659" s="5">
        <v>55.112903225806448</v>
      </c>
      <c r="M659" s="5">
        <v>58.593548387096774</v>
      </c>
      <c r="N659" s="5">
        <v>61.893548387096779</v>
      </c>
      <c r="O659" s="5">
        <v>65.161290322580641</v>
      </c>
      <c r="P659" s="5">
        <v>67.441935483870964</v>
      </c>
      <c r="Q659" s="5">
        <v>69.467741935483872</v>
      </c>
      <c r="R659" s="5">
        <v>71.054838709677412</v>
      </c>
      <c r="S659" s="5">
        <v>71.661290322580641</v>
      </c>
      <c r="T659" s="5">
        <v>72</v>
      </c>
      <c r="U659" s="5">
        <v>70.541935483870972</v>
      </c>
      <c r="V659" s="5">
        <v>67.596774193548384</v>
      </c>
      <c r="W659" s="5">
        <v>65.032258064516128</v>
      </c>
      <c r="X659" s="5">
        <v>62.935483870967744</v>
      </c>
      <c r="Y659" s="5">
        <v>61.29354838709677</v>
      </c>
      <c r="Z659" s="5">
        <v>60.00322580645161</v>
      </c>
      <c r="AA659" s="5">
        <v>59.319354838709678</v>
      </c>
      <c r="AB659" s="5">
        <v>58.229032258064514</v>
      </c>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row>
    <row r="660" spans="1:148">
      <c r="A660" s="2" t="s">
        <v>180</v>
      </c>
      <c r="B660" s="2" t="s">
        <v>83</v>
      </c>
      <c r="C660" s="2" t="s">
        <v>371</v>
      </c>
      <c r="D660" s="2" t="str">
        <f t="shared" si="10"/>
        <v>Georgia - Atlanta-Nov</v>
      </c>
      <c r="E660" s="5">
        <v>47.376666666666665</v>
      </c>
      <c r="F660" s="5">
        <v>46.296666666666667</v>
      </c>
      <c r="G660" s="5">
        <v>46.07</v>
      </c>
      <c r="H660" s="5">
        <v>45.56333333333334</v>
      </c>
      <c r="I660" s="5">
        <v>45.176666666666662</v>
      </c>
      <c r="J660" s="5">
        <v>44.276666666666664</v>
      </c>
      <c r="K660" s="5">
        <v>43.843333333333334</v>
      </c>
      <c r="L660" s="5">
        <v>44.506666666666668</v>
      </c>
      <c r="M660" s="5">
        <v>47.87</v>
      </c>
      <c r="N660" s="5">
        <v>51.45</v>
      </c>
      <c r="O660" s="5">
        <v>54.803333333333327</v>
      </c>
      <c r="P660" s="5">
        <v>57.04</v>
      </c>
      <c r="Q660" s="5">
        <v>59.18666666666666</v>
      </c>
      <c r="R660" s="5">
        <v>59.923333333333332</v>
      </c>
      <c r="S660" s="5">
        <v>59.97</v>
      </c>
      <c r="T660" s="5">
        <v>59.466666666666669</v>
      </c>
      <c r="U660" s="5">
        <v>57.836666666666666</v>
      </c>
      <c r="V660" s="5">
        <v>54.426666666666662</v>
      </c>
      <c r="W660" s="5">
        <v>52.726666666666667</v>
      </c>
      <c r="X660" s="5">
        <v>51.156666666666666</v>
      </c>
      <c r="Y660" s="5">
        <v>50.03</v>
      </c>
      <c r="Z660" s="5">
        <v>48.67</v>
      </c>
      <c r="AA660" s="5">
        <v>47.863333333333337</v>
      </c>
      <c r="AB660" s="5">
        <v>47.173333333333332</v>
      </c>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row>
    <row r="661" spans="1:148">
      <c r="A661" s="2" t="s">
        <v>180</v>
      </c>
      <c r="B661" s="2" t="s">
        <v>84</v>
      </c>
      <c r="C661" s="2" t="s">
        <v>372</v>
      </c>
      <c r="D661" s="2" t="str">
        <f t="shared" si="10"/>
        <v>Georgia - Atlanta-Dec</v>
      </c>
      <c r="E661" s="5">
        <v>40.62580645161291</v>
      </c>
      <c r="F661" s="5">
        <v>40.190322580645166</v>
      </c>
      <c r="G661" s="5">
        <v>39.393548387096779</v>
      </c>
      <c r="H661" s="5">
        <v>39.061290322580646</v>
      </c>
      <c r="I661" s="5">
        <v>38.558064516129029</v>
      </c>
      <c r="J661" s="5">
        <v>38.067741935483866</v>
      </c>
      <c r="K661" s="5">
        <v>37.719354838709677</v>
      </c>
      <c r="L661" s="5">
        <v>38.022580645161291</v>
      </c>
      <c r="M661" s="5">
        <v>39.964516129032262</v>
      </c>
      <c r="N661" s="5">
        <v>42.751612903225805</v>
      </c>
      <c r="O661" s="5">
        <v>45.845161290322579</v>
      </c>
      <c r="P661" s="5">
        <v>48.387096774193552</v>
      </c>
      <c r="Q661" s="5">
        <v>50.180645161290322</v>
      </c>
      <c r="R661" s="5">
        <v>51.038709677419355</v>
      </c>
      <c r="S661" s="5">
        <v>51.71290322580645</v>
      </c>
      <c r="T661" s="5">
        <v>51.690322580645166</v>
      </c>
      <c r="U661" s="5">
        <v>50.225806451612904</v>
      </c>
      <c r="V661" s="5">
        <v>47.622580645161285</v>
      </c>
      <c r="W661" s="5">
        <v>45.87096774193548</v>
      </c>
      <c r="X661" s="5">
        <v>45.106451612903221</v>
      </c>
      <c r="Y661" s="5">
        <v>44.280645161290323</v>
      </c>
      <c r="Z661" s="5">
        <v>42.70967741935484</v>
      </c>
      <c r="AA661" s="5">
        <v>42.203225806451613</v>
      </c>
      <c r="AB661" s="5">
        <v>41.687096774193549</v>
      </c>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row>
    <row r="662" spans="1:148">
      <c r="A662" s="2" t="s">
        <v>181</v>
      </c>
      <c r="B662" s="2" t="s">
        <v>73</v>
      </c>
      <c r="C662" s="2" t="s">
        <v>361</v>
      </c>
      <c r="D662" s="2" t="str">
        <f t="shared" si="10"/>
        <v>Georgia - Augusta-Jan</v>
      </c>
      <c r="E662" s="5">
        <v>37.438709677419354</v>
      </c>
      <c r="F662" s="5">
        <v>36.70967741935484</v>
      </c>
      <c r="G662" s="5">
        <v>36.232258064516131</v>
      </c>
      <c r="H662" s="5">
        <v>35.461290322580645</v>
      </c>
      <c r="I662" s="5">
        <v>34.622580645161285</v>
      </c>
      <c r="J662" s="5">
        <v>34.267741935483869</v>
      </c>
      <c r="K662" s="5">
        <v>34.335483870967742</v>
      </c>
      <c r="L662" s="5">
        <v>34.235483870967741</v>
      </c>
      <c r="M662" s="5">
        <v>36.99677419354839</v>
      </c>
      <c r="N662" s="5">
        <v>40.296774193548387</v>
      </c>
      <c r="O662" s="5">
        <v>44.067741935483866</v>
      </c>
      <c r="P662" s="5">
        <v>47.638709677419357</v>
      </c>
      <c r="Q662" s="5">
        <v>49.935483870967744</v>
      </c>
      <c r="R662" s="5">
        <v>51.448387096774198</v>
      </c>
      <c r="S662" s="5">
        <v>52.258064516129032</v>
      </c>
      <c r="T662" s="5">
        <v>51.803225806451614</v>
      </c>
      <c r="U662" s="5">
        <v>50.703225806451613</v>
      </c>
      <c r="V662" s="5">
        <v>46.99677419354839</v>
      </c>
      <c r="W662" s="5">
        <v>43.929032258064517</v>
      </c>
      <c r="X662" s="5">
        <v>42.345161290322579</v>
      </c>
      <c r="Y662" s="5">
        <v>40.92258064516129</v>
      </c>
      <c r="Z662" s="5">
        <v>40.109677419354838</v>
      </c>
      <c r="AA662" s="5">
        <v>39.487096774193546</v>
      </c>
      <c r="AB662" s="5">
        <v>38.429032258064517</v>
      </c>
    </row>
    <row r="663" spans="1:148">
      <c r="A663" s="2" t="s">
        <v>181</v>
      </c>
      <c r="B663" s="2" t="s">
        <v>74</v>
      </c>
      <c r="C663" s="2" t="s">
        <v>362</v>
      </c>
      <c r="D663" s="2" t="str">
        <f t="shared" si="10"/>
        <v>Georgia - Augusta-Feb</v>
      </c>
      <c r="E663" s="5">
        <v>40.296428571428571</v>
      </c>
      <c r="F663" s="5">
        <v>39.446428571428569</v>
      </c>
      <c r="G663" s="5">
        <v>38.61071428571428</v>
      </c>
      <c r="H663" s="5">
        <v>37.74285714285714</v>
      </c>
      <c r="I663" s="5">
        <v>37.414285714285711</v>
      </c>
      <c r="J663" s="5">
        <v>37.067857142857143</v>
      </c>
      <c r="K663" s="5">
        <v>36.703571428571429</v>
      </c>
      <c r="L663" s="5">
        <v>39.414285714285711</v>
      </c>
      <c r="M663" s="5">
        <v>42.082142857142856</v>
      </c>
      <c r="N663" s="5">
        <v>44.789285714285711</v>
      </c>
      <c r="O663" s="5">
        <v>47.81071428571429</v>
      </c>
      <c r="P663" s="5">
        <v>50.81071428571429</v>
      </c>
      <c r="Q663" s="5">
        <v>53.832142857142856</v>
      </c>
      <c r="R663" s="5">
        <v>54.853571428571435</v>
      </c>
      <c r="S663" s="5">
        <v>55.924999999999997</v>
      </c>
      <c r="T663" s="5">
        <v>56.964285714285715</v>
      </c>
      <c r="U663" s="5">
        <v>54.085714285714289</v>
      </c>
      <c r="V663" s="5">
        <v>51.214285714285715</v>
      </c>
      <c r="W663" s="5">
        <v>48.31071428571429</v>
      </c>
      <c r="X663" s="5">
        <v>46.739285714285714</v>
      </c>
      <c r="Y663" s="5">
        <v>45.174999999999997</v>
      </c>
      <c r="Z663" s="5">
        <v>43.625</v>
      </c>
      <c r="AA663" s="5">
        <v>42.63214285714286</v>
      </c>
      <c r="AB663" s="5">
        <v>41.657142857142858</v>
      </c>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row>
    <row r="664" spans="1:148">
      <c r="A664" s="2" t="s">
        <v>181</v>
      </c>
      <c r="B664" s="2" t="s">
        <v>75</v>
      </c>
      <c r="C664" s="2" t="s">
        <v>363</v>
      </c>
      <c r="D664" s="2" t="str">
        <f t="shared" si="10"/>
        <v>Georgia - Augusta-Mar</v>
      </c>
      <c r="E664" s="5">
        <v>48.087096774193547</v>
      </c>
      <c r="F664" s="5">
        <v>46.970967741935482</v>
      </c>
      <c r="G664" s="5">
        <v>46.325806451612898</v>
      </c>
      <c r="H664" s="5">
        <v>45.358064516129026</v>
      </c>
      <c r="I664" s="5">
        <v>44.538709677419355</v>
      </c>
      <c r="J664" s="5">
        <v>44.067741935483866</v>
      </c>
      <c r="K664" s="5">
        <v>44.048387096774192</v>
      </c>
      <c r="L664" s="5">
        <v>46.770967741935486</v>
      </c>
      <c r="M664" s="5">
        <v>50.36774193548387</v>
      </c>
      <c r="N664" s="5">
        <v>53.816129032258061</v>
      </c>
      <c r="O664" s="5">
        <v>56.861290322580643</v>
      </c>
      <c r="P664" s="5">
        <v>59.261290322580642</v>
      </c>
      <c r="Q664" s="5">
        <v>60.641935483870974</v>
      </c>
      <c r="R664" s="5">
        <v>62.267741935483869</v>
      </c>
      <c r="S664" s="5">
        <v>62.745161290322578</v>
      </c>
      <c r="T664" s="5">
        <v>62.91935483870968</v>
      </c>
      <c r="U664" s="5">
        <v>61.822580645161288</v>
      </c>
      <c r="V664" s="5">
        <v>59.674193548387102</v>
      </c>
      <c r="W664" s="5">
        <v>55.958064516129035</v>
      </c>
      <c r="X664" s="5">
        <v>52.735483870967741</v>
      </c>
      <c r="Y664" s="5">
        <v>51.480645161290326</v>
      </c>
      <c r="Z664" s="5">
        <v>50.783870967741933</v>
      </c>
      <c r="AA664" s="5">
        <v>50.170967741935485</v>
      </c>
      <c r="AB664" s="5">
        <v>49.093548387096774</v>
      </c>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row>
    <row r="665" spans="1:148">
      <c r="A665" s="2" t="s">
        <v>181</v>
      </c>
      <c r="B665" s="2" t="s">
        <v>76</v>
      </c>
      <c r="C665" s="2" t="s">
        <v>364</v>
      </c>
      <c r="D665" s="2" t="str">
        <f t="shared" si="10"/>
        <v>Georgia - Augusta-Apr</v>
      </c>
      <c r="E665" s="5">
        <v>55.213333333333338</v>
      </c>
      <c r="F665" s="5">
        <v>54.296666666666667</v>
      </c>
      <c r="G665" s="5">
        <v>53.396666666666668</v>
      </c>
      <c r="H665" s="5">
        <v>52.456666666666671</v>
      </c>
      <c r="I665" s="5">
        <v>52.713333333333338</v>
      </c>
      <c r="J665" s="5">
        <v>52.95</v>
      </c>
      <c r="K665" s="5">
        <v>53.203333333333333</v>
      </c>
      <c r="L665" s="5">
        <v>57.203333333333333</v>
      </c>
      <c r="M665" s="5">
        <v>61.24</v>
      </c>
      <c r="N665" s="5">
        <v>65.239999999999995</v>
      </c>
      <c r="O665" s="5">
        <v>67.62</v>
      </c>
      <c r="P665" s="5">
        <v>69.959999999999994</v>
      </c>
      <c r="Q665" s="5">
        <v>72.34</v>
      </c>
      <c r="R665" s="5">
        <v>72.933333333333337</v>
      </c>
      <c r="S665" s="5">
        <v>73.49666666666667</v>
      </c>
      <c r="T665" s="5">
        <v>74.076666666666668</v>
      </c>
      <c r="U665" s="5">
        <v>71.97</v>
      </c>
      <c r="V665" s="5">
        <v>69.86</v>
      </c>
      <c r="W665" s="5">
        <v>67.703333333333333</v>
      </c>
      <c r="X665" s="5">
        <v>64.966666666666669</v>
      </c>
      <c r="Y665" s="5">
        <v>62.266666666666666</v>
      </c>
      <c r="Z665" s="5">
        <v>59.583333333333336</v>
      </c>
      <c r="AA665" s="5">
        <v>58.203333333333333</v>
      </c>
      <c r="AB665" s="5">
        <v>56.88</v>
      </c>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row>
    <row r="666" spans="1:148">
      <c r="A666" s="2" t="s">
        <v>181</v>
      </c>
      <c r="B666" s="2" t="s">
        <v>77</v>
      </c>
      <c r="C666" s="2" t="s">
        <v>365</v>
      </c>
      <c r="D666" s="2" t="str">
        <f t="shared" si="10"/>
        <v>Georgia - Augusta-May</v>
      </c>
      <c r="E666" s="5">
        <v>61.990322580645163</v>
      </c>
      <c r="F666" s="5">
        <v>61.138709677419357</v>
      </c>
      <c r="G666" s="5">
        <v>60.37419354838709</v>
      </c>
      <c r="H666" s="5">
        <v>60.161290322580648</v>
      </c>
      <c r="I666" s="5">
        <v>59.990322580645163</v>
      </c>
      <c r="J666" s="5">
        <v>60.109677419354838</v>
      </c>
      <c r="K666" s="5">
        <v>62.429032258064517</v>
      </c>
      <c r="L666" s="5">
        <v>65.877419354838707</v>
      </c>
      <c r="M666" s="5">
        <v>69.8</v>
      </c>
      <c r="N666" s="5">
        <v>72.670967741935485</v>
      </c>
      <c r="O666" s="5">
        <v>74.91290322580646</v>
      </c>
      <c r="P666" s="5">
        <v>76.658064516129031</v>
      </c>
      <c r="Q666" s="5">
        <v>78.08064516129032</v>
      </c>
      <c r="R666" s="5">
        <v>79.180645161290315</v>
      </c>
      <c r="S666" s="5">
        <v>78.874193548387098</v>
      </c>
      <c r="T666" s="5">
        <v>78.951612903225808</v>
      </c>
      <c r="U666" s="5">
        <v>78.42258064516129</v>
      </c>
      <c r="V666" s="5">
        <v>77.016129032258064</v>
      </c>
      <c r="W666" s="5">
        <v>73.538709677419348</v>
      </c>
      <c r="X666" s="5">
        <v>68.667741935483861</v>
      </c>
      <c r="Y666" s="5">
        <v>66.929032258064524</v>
      </c>
      <c r="Z666" s="5">
        <v>65.512903225806454</v>
      </c>
      <c r="AA666" s="5">
        <v>63.91612903225807</v>
      </c>
      <c r="AB666" s="5">
        <v>62.58387096774193</v>
      </c>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row>
    <row r="667" spans="1:148">
      <c r="A667" s="2" t="s">
        <v>181</v>
      </c>
      <c r="B667" s="2" t="s">
        <v>78</v>
      </c>
      <c r="C667" s="2" t="s">
        <v>366</v>
      </c>
      <c r="D667" s="2" t="str">
        <f t="shared" si="10"/>
        <v>Georgia - Augusta-Jun</v>
      </c>
      <c r="E667" s="5">
        <v>69.13</v>
      </c>
      <c r="F667" s="5">
        <v>68.319999999999993</v>
      </c>
      <c r="G667" s="5">
        <v>67.593333333333334</v>
      </c>
      <c r="H667" s="5">
        <v>66.75333333333333</v>
      </c>
      <c r="I667" s="5">
        <v>67.69</v>
      </c>
      <c r="J667" s="5">
        <v>68.576666666666668</v>
      </c>
      <c r="K667" s="5">
        <v>69.55</v>
      </c>
      <c r="L667" s="5">
        <v>73.09</v>
      </c>
      <c r="M667" s="5">
        <v>76.61</v>
      </c>
      <c r="N667" s="5">
        <v>80.150000000000006</v>
      </c>
      <c r="O667" s="5">
        <v>81.743333333333339</v>
      </c>
      <c r="P667" s="5">
        <v>83.38666666666667</v>
      </c>
      <c r="Q667" s="5">
        <v>84.956666666666663</v>
      </c>
      <c r="R667" s="5">
        <v>85.153333333333336</v>
      </c>
      <c r="S667" s="5">
        <v>85.33</v>
      </c>
      <c r="T667" s="5">
        <v>85.53</v>
      </c>
      <c r="U667" s="5">
        <v>83.88666666666667</v>
      </c>
      <c r="V667" s="5">
        <v>82.286666666666662</v>
      </c>
      <c r="W667" s="5">
        <v>80.563333333333333</v>
      </c>
      <c r="X667" s="5">
        <v>78.08</v>
      </c>
      <c r="Y667" s="5">
        <v>75.599999999999994</v>
      </c>
      <c r="Z667" s="5">
        <v>73.16</v>
      </c>
      <c r="AA667" s="5">
        <v>71.900000000000006</v>
      </c>
      <c r="AB667" s="5">
        <v>70.666666666666671</v>
      </c>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row>
    <row r="668" spans="1:148">
      <c r="A668" s="2" t="s">
        <v>181</v>
      </c>
      <c r="B668" s="2" t="s">
        <v>79</v>
      </c>
      <c r="C668" s="2" t="s">
        <v>367</v>
      </c>
      <c r="D668" s="2" t="str">
        <f t="shared" si="10"/>
        <v>Georgia - Augusta-Jul</v>
      </c>
      <c r="E668" s="5">
        <v>74.264516129032259</v>
      </c>
      <c r="F668" s="5">
        <v>73.654838709677421</v>
      </c>
      <c r="G668" s="5">
        <v>70.751612903225819</v>
      </c>
      <c r="H668" s="5">
        <v>70.141935483870967</v>
      </c>
      <c r="I668" s="5">
        <v>70.835483870967749</v>
      </c>
      <c r="J668" s="5">
        <v>71.474193548387092</v>
      </c>
      <c r="K668" s="5">
        <v>72.193548387096769</v>
      </c>
      <c r="L668" s="5">
        <v>75.690322580645159</v>
      </c>
      <c r="M668" s="5">
        <v>79.193548387096769</v>
      </c>
      <c r="N668" s="5">
        <v>82.677419354838705</v>
      </c>
      <c r="O668" s="5">
        <v>84.512903225806454</v>
      </c>
      <c r="P668" s="5">
        <v>86.41290322580646</v>
      </c>
      <c r="Q668" s="5">
        <v>88.245161290322571</v>
      </c>
      <c r="R668" s="5">
        <v>88.054838709677412</v>
      </c>
      <c r="S668" s="5">
        <v>87.819354838709685</v>
      </c>
      <c r="T668" s="5">
        <v>87.632258064516122</v>
      </c>
      <c r="U668" s="5">
        <v>85.341935483870969</v>
      </c>
      <c r="V668" s="5">
        <v>82.990322580645156</v>
      </c>
      <c r="W668" s="5">
        <v>80.619354838709668</v>
      </c>
      <c r="X668" s="5">
        <v>78.529032258064518</v>
      </c>
      <c r="Y668" s="5">
        <v>76.477419354838716</v>
      </c>
      <c r="Z668" s="5">
        <v>74.441935483870964</v>
      </c>
      <c r="AA668" s="5">
        <v>73.622580645161293</v>
      </c>
      <c r="AB668" s="5">
        <v>72.793548387096777</v>
      </c>
    </row>
    <row r="669" spans="1:148">
      <c r="A669" s="2" t="s">
        <v>181</v>
      </c>
      <c r="B669" s="2" t="s">
        <v>80</v>
      </c>
      <c r="C669" s="2" t="s">
        <v>368</v>
      </c>
      <c r="D669" s="2" t="str">
        <f t="shared" si="10"/>
        <v>Georgia - Augusta-Aug</v>
      </c>
      <c r="E669" s="5">
        <v>68.777419354838713</v>
      </c>
      <c r="F669" s="5">
        <v>68.229032258064507</v>
      </c>
      <c r="G669" s="5">
        <v>70.08387096774193</v>
      </c>
      <c r="H669" s="5">
        <v>69.529032258064518</v>
      </c>
      <c r="I669" s="5">
        <v>69.9258064516129</v>
      </c>
      <c r="J669" s="5">
        <v>70.258064516129039</v>
      </c>
      <c r="K669" s="5">
        <v>70.687096774193549</v>
      </c>
      <c r="L669" s="5">
        <v>74.661290322580641</v>
      </c>
      <c r="M669" s="5">
        <v>78.603225806451604</v>
      </c>
      <c r="N669" s="5">
        <v>82.593548387096774</v>
      </c>
      <c r="O669" s="5">
        <v>84.329032258064515</v>
      </c>
      <c r="P669" s="5">
        <v>86.170967741935485</v>
      </c>
      <c r="Q669" s="5">
        <v>87.883870967741942</v>
      </c>
      <c r="R669" s="5">
        <v>87.822580645161295</v>
      </c>
      <c r="S669" s="5">
        <v>87.687096774193549</v>
      </c>
      <c r="T669" s="5">
        <v>87.6</v>
      </c>
      <c r="U669" s="5">
        <v>85.041935483870972</v>
      </c>
      <c r="V669" s="5">
        <v>82.467741935483872</v>
      </c>
      <c r="W669" s="5">
        <v>79.903225806451616</v>
      </c>
      <c r="X669" s="5">
        <v>77.977419354838716</v>
      </c>
      <c r="Y669" s="5">
        <v>76.048387096774192</v>
      </c>
      <c r="Z669" s="5">
        <v>74.138709677419357</v>
      </c>
      <c r="AA669" s="5">
        <v>73.129032258064512</v>
      </c>
      <c r="AB669" s="5">
        <v>72.109677419354838</v>
      </c>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row>
    <row r="670" spans="1:148">
      <c r="A670" s="2" t="s">
        <v>181</v>
      </c>
      <c r="B670" s="2" t="s">
        <v>81</v>
      </c>
      <c r="C670" s="2" t="s">
        <v>369</v>
      </c>
      <c r="D670" s="2" t="str">
        <f t="shared" si="10"/>
        <v>Georgia - Augusta-Sep</v>
      </c>
      <c r="E670" s="5">
        <v>66.78</v>
      </c>
      <c r="F670" s="5">
        <v>66.213333333333338</v>
      </c>
      <c r="G670" s="5">
        <v>65.573333333333338</v>
      </c>
      <c r="H670" s="5">
        <v>65.196666666666673</v>
      </c>
      <c r="I670" s="5">
        <v>64.833333333333329</v>
      </c>
      <c r="J670" s="5">
        <v>64.36666666666666</v>
      </c>
      <c r="K670" s="5">
        <v>64.84</v>
      </c>
      <c r="L670" s="5">
        <v>68.446666666666673</v>
      </c>
      <c r="M670" s="5">
        <v>72.88333333333334</v>
      </c>
      <c r="N670" s="5">
        <v>76.803333333333327</v>
      </c>
      <c r="O670" s="5">
        <v>79.826666666666668</v>
      </c>
      <c r="P670" s="5">
        <v>81.573333333333323</v>
      </c>
      <c r="Q670" s="5">
        <v>82.756666666666661</v>
      </c>
      <c r="R670" s="5">
        <v>83.313333333333333</v>
      </c>
      <c r="S670" s="5">
        <v>83.536666666666662</v>
      </c>
      <c r="T670" s="5">
        <v>83.13333333333334</v>
      </c>
      <c r="U670" s="5">
        <v>81.739999999999995</v>
      </c>
      <c r="V670" s="5">
        <v>78.653333333333336</v>
      </c>
      <c r="W670" s="5">
        <v>73.77</v>
      </c>
      <c r="X670" s="5">
        <v>71.516666666666666</v>
      </c>
      <c r="Y670" s="5">
        <v>70.24666666666667</v>
      </c>
      <c r="Z670" s="5">
        <v>68.88666666666667</v>
      </c>
      <c r="AA670" s="5">
        <v>67.893333333333331</v>
      </c>
      <c r="AB670" s="5">
        <v>66.923333333333332</v>
      </c>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row>
    <row r="671" spans="1:148">
      <c r="A671" s="2" t="s">
        <v>181</v>
      </c>
      <c r="B671" s="2" t="s">
        <v>82</v>
      </c>
      <c r="C671" s="2" t="s">
        <v>370</v>
      </c>
      <c r="D671" s="2" t="str">
        <f t="shared" si="10"/>
        <v>Georgia - Augusta-Oct</v>
      </c>
      <c r="E671" s="5">
        <v>52.990322580645163</v>
      </c>
      <c r="F671" s="5">
        <v>52.006451612903227</v>
      </c>
      <c r="G671" s="5">
        <v>51.474193548387099</v>
      </c>
      <c r="H671" s="5">
        <v>50.783870967741933</v>
      </c>
      <c r="I671" s="5">
        <v>50.177419354838712</v>
      </c>
      <c r="J671" s="5">
        <v>49.725806451612904</v>
      </c>
      <c r="K671" s="5">
        <v>49.948387096774198</v>
      </c>
      <c r="L671" s="5">
        <v>53.245161290322578</v>
      </c>
      <c r="M671" s="5">
        <v>57.50322580645161</v>
      </c>
      <c r="N671" s="5">
        <v>62.119354838709675</v>
      </c>
      <c r="O671" s="5">
        <v>65.745161290322571</v>
      </c>
      <c r="P671" s="5">
        <v>67.877419354838707</v>
      </c>
      <c r="Q671" s="5">
        <v>69.641935483870967</v>
      </c>
      <c r="R671" s="5">
        <v>70.832258064516139</v>
      </c>
      <c r="S671" s="5">
        <v>71.287096774193557</v>
      </c>
      <c r="T671" s="5">
        <v>70.448387096774198</v>
      </c>
      <c r="U671" s="5">
        <v>68.141935483870967</v>
      </c>
      <c r="V671" s="5">
        <v>62.232258064516131</v>
      </c>
      <c r="W671" s="5">
        <v>58.477419354838709</v>
      </c>
      <c r="X671" s="5">
        <v>56.92258064516129</v>
      </c>
      <c r="Y671" s="5">
        <v>55.458064516129035</v>
      </c>
      <c r="Z671" s="5">
        <v>54.493548387096773</v>
      </c>
      <c r="AA671" s="5">
        <v>53.86774193548387</v>
      </c>
      <c r="AB671" s="5">
        <v>52.696774193548386</v>
      </c>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row>
    <row r="672" spans="1:148">
      <c r="A672" s="2" t="s">
        <v>181</v>
      </c>
      <c r="B672" s="2" t="s">
        <v>83</v>
      </c>
      <c r="C672" s="2" t="s">
        <v>371</v>
      </c>
      <c r="D672" s="2" t="str">
        <f t="shared" si="10"/>
        <v>Georgia - Augusta-Nov</v>
      </c>
      <c r="E672" s="5">
        <v>46.516666666666666</v>
      </c>
      <c r="F672" s="5">
        <v>46.006666666666668</v>
      </c>
      <c r="G672" s="5">
        <v>45.55</v>
      </c>
      <c r="H672" s="5">
        <v>44.75333333333333</v>
      </c>
      <c r="I672" s="5">
        <v>44.033333333333331</v>
      </c>
      <c r="J672" s="5">
        <v>43.463333333333338</v>
      </c>
      <c r="K672" s="5">
        <v>43.31333333333334</v>
      </c>
      <c r="L672" s="5">
        <v>45.623333333333335</v>
      </c>
      <c r="M672" s="5">
        <v>50.526666666666664</v>
      </c>
      <c r="N672" s="5">
        <v>55.573333333333338</v>
      </c>
      <c r="O672" s="5">
        <v>60.15</v>
      </c>
      <c r="P672" s="5">
        <v>62.713333333333338</v>
      </c>
      <c r="Q672" s="5">
        <v>65.00333333333333</v>
      </c>
      <c r="R672" s="5">
        <v>66.476666666666659</v>
      </c>
      <c r="S672" s="5">
        <v>66.896666666666675</v>
      </c>
      <c r="T672" s="5">
        <v>66.473333333333329</v>
      </c>
      <c r="U672" s="5">
        <v>64.569999999999993</v>
      </c>
      <c r="V672" s="5">
        <v>58.163333333333334</v>
      </c>
      <c r="W672" s="5">
        <v>55.403333333333329</v>
      </c>
      <c r="X672" s="5">
        <v>53.55</v>
      </c>
      <c r="Y672" s="5">
        <v>51.826666666666668</v>
      </c>
      <c r="Z672" s="5">
        <v>49.926666666666662</v>
      </c>
      <c r="AA672" s="5">
        <v>48.4</v>
      </c>
      <c r="AB672" s="5">
        <v>47.656666666666666</v>
      </c>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row>
    <row r="673" spans="1:148">
      <c r="A673" s="2" t="s">
        <v>181</v>
      </c>
      <c r="B673" s="2" t="s">
        <v>84</v>
      </c>
      <c r="C673" s="2" t="s">
        <v>372</v>
      </c>
      <c r="D673" s="2" t="str">
        <f t="shared" si="10"/>
        <v>Georgia - Augusta-Dec</v>
      </c>
      <c r="E673" s="5">
        <v>41.861290322580643</v>
      </c>
      <c r="F673" s="5">
        <v>40.941935483870971</v>
      </c>
      <c r="G673" s="5">
        <v>40.035483870967738</v>
      </c>
      <c r="H673" s="5">
        <v>39.106451612903221</v>
      </c>
      <c r="I673" s="5">
        <v>38.735483870967741</v>
      </c>
      <c r="J673" s="5">
        <v>38.329032258064515</v>
      </c>
      <c r="K673" s="5">
        <v>37.887096774193552</v>
      </c>
      <c r="L673" s="5">
        <v>40.79032258064516</v>
      </c>
      <c r="M673" s="5">
        <v>43.693548387096776</v>
      </c>
      <c r="N673" s="5">
        <v>46.590322580645157</v>
      </c>
      <c r="O673" s="5">
        <v>49.406451612903226</v>
      </c>
      <c r="P673" s="5">
        <v>52.219354838709677</v>
      </c>
      <c r="Q673" s="5">
        <v>55.032258064516128</v>
      </c>
      <c r="R673" s="5">
        <v>55.63225806451613</v>
      </c>
      <c r="S673" s="5">
        <v>56.135483870967747</v>
      </c>
      <c r="T673" s="5">
        <v>56.729032258064514</v>
      </c>
      <c r="U673" s="5">
        <v>53.677419354838712</v>
      </c>
      <c r="V673" s="5">
        <v>50.70645161290323</v>
      </c>
      <c r="W673" s="5">
        <v>47.645161290322584</v>
      </c>
      <c r="X673" s="5">
        <v>46.609677419354838</v>
      </c>
      <c r="Y673" s="5">
        <v>45.606451612903221</v>
      </c>
      <c r="Z673" s="5">
        <v>44.570967741935483</v>
      </c>
      <c r="AA673" s="5">
        <v>43.835483870967742</v>
      </c>
      <c r="AB673" s="5">
        <v>43.138709677419357</v>
      </c>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row>
    <row r="674" spans="1:148">
      <c r="A674" s="2" t="s">
        <v>182</v>
      </c>
      <c r="B674" s="2" t="s">
        <v>73</v>
      </c>
      <c r="C674" s="2" t="s">
        <v>361</v>
      </c>
      <c r="D674" s="2" t="str">
        <f t="shared" si="10"/>
        <v>Georgia - Columbus-Jan</v>
      </c>
      <c r="E674" s="5">
        <v>41.658064516129038</v>
      </c>
      <c r="F674" s="5">
        <v>41.164516129032258</v>
      </c>
      <c r="G674" s="5">
        <v>40.538709677419355</v>
      </c>
      <c r="H674" s="5">
        <v>40.351612903225806</v>
      </c>
      <c r="I674" s="5">
        <v>40.135483870967747</v>
      </c>
      <c r="J674" s="5">
        <v>39.635483870967747</v>
      </c>
      <c r="K674" s="5">
        <v>39.019354838709674</v>
      </c>
      <c r="L674" s="5">
        <v>38.432258064516134</v>
      </c>
      <c r="M674" s="5">
        <v>39.987096774193546</v>
      </c>
      <c r="N674" s="5">
        <v>42.690322580645166</v>
      </c>
      <c r="O674" s="5">
        <v>45.390322580645162</v>
      </c>
      <c r="P674" s="5">
        <v>47.654838709677421</v>
      </c>
      <c r="Q674" s="5">
        <v>49.893548387096779</v>
      </c>
      <c r="R674" s="5">
        <v>51.764516129032259</v>
      </c>
      <c r="S674" s="5">
        <v>53.164516129032258</v>
      </c>
      <c r="T674" s="5">
        <v>53.674193548387102</v>
      </c>
      <c r="U674" s="5">
        <v>53.306451612903224</v>
      </c>
      <c r="V674" s="5">
        <v>51.067741935483866</v>
      </c>
      <c r="W674" s="5">
        <v>48.319354838709678</v>
      </c>
      <c r="X674" s="5">
        <v>46.564516129032256</v>
      </c>
      <c r="Y674" s="5">
        <v>44.932258064516134</v>
      </c>
      <c r="Z674" s="5">
        <v>43.677419354838712</v>
      </c>
      <c r="AA674" s="5">
        <v>42.829032258064515</v>
      </c>
      <c r="AB674" s="5">
        <v>42.029032258064518</v>
      </c>
    </row>
    <row r="675" spans="1:148">
      <c r="A675" s="2" t="s">
        <v>182</v>
      </c>
      <c r="B675" s="2" t="s">
        <v>74</v>
      </c>
      <c r="C675" s="2" t="s">
        <v>362</v>
      </c>
      <c r="D675" s="2" t="str">
        <f t="shared" si="10"/>
        <v>Georgia - Columbus-Feb</v>
      </c>
      <c r="E675" s="5">
        <v>41.86785714285714</v>
      </c>
      <c r="F675" s="5">
        <v>40.942857142857143</v>
      </c>
      <c r="G675" s="5">
        <v>40.003571428571426</v>
      </c>
      <c r="H675" s="5">
        <v>39.067857142857143</v>
      </c>
      <c r="I675" s="5">
        <v>38.207142857142856</v>
      </c>
      <c r="J675" s="5">
        <v>37.371428571428574</v>
      </c>
      <c r="K675" s="5">
        <v>36.535714285714285</v>
      </c>
      <c r="L675" s="5">
        <v>39.171428571428571</v>
      </c>
      <c r="M675" s="5">
        <v>41.828571428571429</v>
      </c>
      <c r="N675" s="5">
        <v>44.467857142857142</v>
      </c>
      <c r="O675" s="5">
        <v>47.75714285714286</v>
      </c>
      <c r="P675" s="5">
        <v>51.05</v>
      </c>
      <c r="Q675" s="5">
        <v>54.332142857142856</v>
      </c>
      <c r="R675" s="5">
        <v>55.50714285714286</v>
      </c>
      <c r="S675" s="5">
        <v>56.657142857142858</v>
      </c>
      <c r="T675" s="5">
        <v>57.839285714285715</v>
      </c>
      <c r="U675" s="5">
        <v>55.646428571428565</v>
      </c>
      <c r="V675" s="5">
        <v>53.460714285714289</v>
      </c>
      <c r="W675" s="5">
        <v>51.239285714285714</v>
      </c>
      <c r="X675" s="5">
        <v>49.228571428571435</v>
      </c>
      <c r="Y675" s="5">
        <v>47.267857142857146</v>
      </c>
      <c r="Z675" s="5">
        <v>45.292857142857144</v>
      </c>
      <c r="AA675" s="5">
        <v>44.371428571428574</v>
      </c>
      <c r="AB675" s="5">
        <v>43.460714285714289</v>
      </c>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row>
    <row r="676" spans="1:148">
      <c r="A676" s="2" t="s">
        <v>182</v>
      </c>
      <c r="B676" s="2" t="s">
        <v>75</v>
      </c>
      <c r="C676" s="2" t="s">
        <v>363</v>
      </c>
      <c r="D676" s="2" t="str">
        <f t="shared" si="10"/>
        <v>Georgia - Columbus-Mar</v>
      </c>
      <c r="E676" s="5">
        <v>52.051612903225802</v>
      </c>
      <c r="F676" s="5">
        <v>51.403225806451616</v>
      </c>
      <c r="G676" s="5">
        <v>50.29032258064516</v>
      </c>
      <c r="H676" s="5">
        <v>49.654838709677421</v>
      </c>
      <c r="I676" s="5">
        <v>48.767741935483869</v>
      </c>
      <c r="J676" s="5">
        <v>47.925806451612907</v>
      </c>
      <c r="K676" s="5">
        <v>47.70967741935484</v>
      </c>
      <c r="L676" s="5">
        <v>49.28709677419355</v>
      </c>
      <c r="M676" s="5">
        <v>52.506451612903227</v>
      </c>
      <c r="N676" s="5">
        <v>56.032258064516128</v>
      </c>
      <c r="O676" s="5">
        <v>58.767741935483869</v>
      </c>
      <c r="P676" s="5">
        <v>61.335483870967742</v>
      </c>
      <c r="Q676" s="5">
        <v>63.08064516129032</v>
      </c>
      <c r="R676" s="5">
        <v>64.519354838709674</v>
      </c>
      <c r="S676" s="5">
        <v>65.8</v>
      </c>
      <c r="T676" s="5">
        <v>66.361290322580643</v>
      </c>
      <c r="U676" s="5">
        <v>66.258064516129039</v>
      </c>
      <c r="V676" s="5">
        <v>65.016129032258064</v>
      </c>
      <c r="W676" s="5">
        <v>62.07741935483871</v>
      </c>
      <c r="X676" s="5">
        <v>58.832258064516125</v>
      </c>
      <c r="Y676" s="5">
        <v>56.677419354838712</v>
      </c>
      <c r="Z676" s="5">
        <v>54.754838709677422</v>
      </c>
      <c r="AA676" s="5">
        <v>53.690322580645166</v>
      </c>
      <c r="AB676" s="5">
        <v>52.461290322580645</v>
      </c>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row>
    <row r="677" spans="1:148">
      <c r="A677" s="2" t="s">
        <v>182</v>
      </c>
      <c r="B677" s="2" t="s">
        <v>76</v>
      </c>
      <c r="C677" s="2" t="s">
        <v>364</v>
      </c>
      <c r="D677" s="2" t="str">
        <f t="shared" si="10"/>
        <v>Georgia - Columbus-Apr</v>
      </c>
      <c r="E677" s="5">
        <v>58.383333333333333</v>
      </c>
      <c r="F677" s="5">
        <v>57.173333333333332</v>
      </c>
      <c r="G677" s="5">
        <v>55.993333333333332</v>
      </c>
      <c r="H677" s="5">
        <v>54.75</v>
      </c>
      <c r="I677" s="5">
        <v>54.36</v>
      </c>
      <c r="J677" s="5">
        <v>53.993333333333332</v>
      </c>
      <c r="K677" s="5">
        <v>53.56666666666667</v>
      </c>
      <c r="L677" s="5">
        <v>58.13</v>
      </c>
      <c r="M677" s="5">
        <v>62.706666666666671</v>
      </c>
      <c r="N677" s="5">
        <v>67.27</v>
      </c>
      <c r="O677" s="5">
        <v>70.02</v>
      </c>
      <c r="P677" s="5">
        <v>72.74666666666667</v>
      </c>
      <c r="Q677" s="5">
        <v>75.513333333333335</v>
      </c>
      <c r="R677" s="5">
        <v>76.196666666666673</v>
      </c>
      <c r="S677" s="5">
        <v>76.896666666666675</v>
      </c>
      <c r="T677" s="5">
        <v>77.569999999999993</v>
      </c>
      <c r="U677" s="5">
        <v>75.77</v>
      </c>
      <c r="V677" s="5">
        <v>73.943333333333342</v>
      </c>
      <c r="W677" s="5">
        <v>72.11</v>
      </c>
      <c r="X677" s="5">
        <v>69</v>
      </c>
      <c r="Y677" s="5">
        <v>65.896666666666675</v>
      </c>
      <c r="Z677" s="5">
        <v>62.826666666666668</v>
      </c>
      <c r="AA677" s="5">
        <v>61.583333333333336</v>
      </c>
      <c r="AB677" s="5">
        <v>60.336666666666666</v>
      </c>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row>
    <row r="678" spans="1:148">
      <c r="A678" s="2" t="s">
        <v>182</v>
      </c>
      <c r="B678" s="2" t="s">
        <v>77</v>
      </c>
      <c r="C678" s="2" t="s">
        <v>365</v>
      </c>
      <c r="D678" s="2" t="str">
        <f t="shared" si="10"/>
        <v>Georgia - Columbus-May</v>
      </c>
      <c r="E678" s="5">
        <v>63.745161290322578</v>
      </c>
      <c r="F678" s="5">
        <v>62.783870967741933</v>
      </c>
      <c r="G678" s="5">
        <v>61.825806451612898</v>
      </c>
      <c r="H678" s="5">
        <v>60.851612903225806</v>
      </c>
      <c r="I678" s="5">
        <v>60.687096774193549</v>
      </c>
      <c r="J678" s="5">
        <v>60.538709677419355</v>
      </c>
      <c r="K678" s="5">
        <v>60.361290322580643</v>
      </c>
      <c r="L678" s="5">
        <v>64.07741935483871</v>
      </c>
      <c r="M678" s="5">
        <v>67.754838709677429</v>
      </c>
      <c r="N678" s="5">
        <v>71.480645161290326</v>
      </c>
      <c r="O678" s="5">
        <v>73.683870967741925</v>
      </c>
      <c r="P678" s="5">
        <v>75.851612903225814</v>
      </c>
      <c r="Q678" s="5">
        <v>78.058064516129036</v>
      </c>
      <c r="R678" s="5">
        <v>78.961290322580652</v>
      </c>
      <c r="S678" s="5">
        <v>79.835483870967749</v>
      </c>
      <c r="T678" s="5">
        <v>80.738709677419351</v>
      </c>
      <c r="U678" s="5">
        <v>79.474193548387092</v>
      </c>
      <c r="V678" s="5">
        <v>78.238709677419351</v>
      </c>
      <c r="W678" s="5">
        <v>76.91935483870968</v>
      </c>
      <c r="X678" s="5">
        <v>74.038709677419348</v>
      </c>
      <c r="Y678" s="5">
        <v>71.222580645161287</v>
      </c>
      <c r="Z678" s="5">
        <v>68.393548387096772</v>
      </c>
      <c r="AA678" s="5">
        <v>66.896774193548396</v>
      </c>
      <c r="AB678" s="5">
        <v>65.406451612903226</v>
      </c>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row>
    <row r="679" spans="1:148">
      <c r="A679" s="2" t="s">
        <v>182</v>
      </c>
      <c r="B679" s="2" t="s">
        <v>78</v>
      </c>
      <c r="C679" s="2" t="s">
        <v>366</v>
      </c>
      <c r="D679" s="2" t="str">
        <f t="shared" si="10"/>
        <v>Georgia - Columbus-Jun</v>
      </c>
      <c r="E679" s="5">
        <v>72.773333333333326</v>
      </c>
      <c r="F679" s="5">
        <v>72.026666666666671</v>
      </c>
      <c r="G679" s="5">
        <v>71.336666666666659</v>
      </c>
      <c r="H679" s="5">
        <v>70.58</v>
      </c>
      <c r="I679" s="5">
        <v>70.356666666666655</v>
      </c>
      <c r="J679" s="5">
        <v>70.143333333333345</v>
      </c>
      <c r="K679" s="5">
        <v>69.91</v>
      </c>
      <c r="L679" s="5">
        <v>72.8</v>
      </c>
      <c r="M679" s="5">
        <v>75.643333333333345</v>
      </c>
      <c r="N679" s="5">
        <v>78.556666666666658</v>
      </c>
      <c r="O679" s="5">
        <v>79.88333333333334</v>
      </c>
      <c r="P679" s="5">
        <v>81.2</v>
      </c>
      <c r="Q679" s="5">
        <v>82.53</v>
      </c>
      <c r="R679" s="5">
        <v>83.26</v>
      </c>
      <c r="S679" s="5">
        <v>83.95</v>
      </c>
      <c r="T679" s="5">
        <v>84.68</v>
      </c>
      <c r="U679" s="5">
        <v>83.11</v>
      </c>
      <c r="V679" s="5">
        <v>81.59</v>
      </c>
      <c r="W679" s="5">
        <v>80.03</v>
      </c>
      <c r="X679" s="5">
        <v>78.42</v>
      </c>
      <c r="Y679" s="5">
        <v>76.833333333333329</v>
      </c>
      <c r="Z679" s="5">
        <v>75.203333333333333</v>
      </c>
      <c r="AA679" s="5">
        <v>74.400000000000006</v>
      </c>
      <c r="AB679" s="5">
        <v>73.606666666666655</v>
      </c>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row>
    <row r="680" spans="1:148">
      <c r="A680" s="2" t="s">
        <v>182</v>
      </c>
      <c r="B680" s="2" t="s">
        <v>79</v>
      </c>
      <c r="C680" s="2" t="s">
        <v>367</v>
      </c>
      <c r="D680" s="2" t="str">
        <f t="shared" si="10"/>
        <v>Georgia - Columbus-Jul</v>
      </c>
      <c r="E680" s="5">
        <v>79.151612903225796</v>
      </c>
      <c r="F680" s="5">
        <v>78.458064516129028</v>
      </c>
      <c r="G680" s="5">
        <v>75.525806451612908</v>
      </c>
      <c r="H680" s="5">
        <v>74.8</v>
      </c>
      <c r="I680" s="5">
        <v>74.770967741935493</v>
      </c>
      <c r="J680" s="5">
        <v>74.729032258064507</v>
      </c>
      <c r="K680" s="5">
        <v>74.661290322580641</v>
      </c>
      <c r="L680" s="5">
        <v>77.090322580645164</v>
      </c>
      <c r="M680" s="5">
        <v>79.474193548387092</v>
      </c>
      <c r="N680" s="5">
        <v>81.864516129032268</v>
      </c>
      <c r="O680" s="5">
        <v>84.3</v>
      </c>
      <c r="P680" s="5">
        <v>86.735483870967741</v>
      </c>
      <c r="Q680" s="5">
        <v>89.154838709677421</v>
      </c>
      <c r="R680" s="5">
        <v>88.870967741935488</v>
      </c>
      <c r="S680" s="5">
        <v>88.548387096774192</v>
      </c>
      <c r="T680" s="5">
        <v>88.254838709677429</v>
      </c>
      <c r="U680" s="5">
        <v>86.961290322580652</v>
      </c>
      <c r="V680" s="5">
        <v>85.654838709677421</v>
      </c>
      <c r="W680" s="5">
        <v>84.351612903225814</v>
      </c>
      <c r="X680" s="5">
        <v>82.619354838709668</v>
      </c>
      <c r="Y680" s="5">
        <v>80.91290322580646</v>
      </c>
      <c r="Z680" s="5">
        <v>79.190322580645159</v>
      </c>
      <c r="AA680" s="5">
        <v>78.354838709677423</v>
      </c>
      <c r="AB680" s="5">
        <v>77.548387096774192</v>
      </c>
    </row>
    <row r="681" spans="1:148">
      <c r="A681" s="2" t="s">
        <v>182</v>
      </c>
      <c r="B681" s="2" t="s">
        <v>80</v>
      </c>
      <c r="C681" s="2" t="s">
        <v>368</v>
      </c>
      <c r="D681" s="2" t="str">
        <f t="shared" si="10"/>
        <v>Georgia - Columbus-Aug</v>
      </c>
      <c r="E681" s="5">
        <v>72.690322580645159</v>
      </c>
      <c r="F681" s="5">
        <v>72.148387096774186</v>
      </c>
      <c r="G681" s="5">
        <v>74.00322580645161</v>
      </c>
      <c r="H681" s="5">
        <v>73.41935483870968</v>
      </c>
      <c r="I681" s="5">
        <v>73.248387096774181</v>
      </c>
      <c r="J681" s="5">
        <v>73.103225806451604</v>
      </c>
      <c r="K681" s="5">
        <v>72.906451612903226</v>
      </c>
      <c r="L681" s="5">
        <v>75.761290322580649</v>
      </c>
      <c r="M681" s="5">
        <v>78.532258064516128</v>
      </c>
      <c r="N681" s="5">
        <v>81.341935483870969</v>
      </c>
      <c r="O681" s="5">
        <v>83.538709677419348</v>
      </c>
      <c r="P681" s="5">
        <v>85.745161290322571</v>
      </c>
      <c r="Q681" s="5">
        <v>87.935483870967744</v>
      </c>
      <c r="R681" s="5">
        <v>88.229032258064507</v>
      </c>
      <c r="S681" s="5">
        <v>88.470967741935482</v>
      </c>
      <c r="T681" s="5">
        <v>88.751612903225819</v>
      </c>
      <c r="U681" s="5">
        <v>86.751612903225819</v>
      </c>
      <c r="V681" s="5">
        <v>84.738709677419351</v>
      </c>
      <c r="W681" s="5">
        <v>82.690322580645159</v>
      </c>
      <c r="X681" s="5">
        <v>80.832258064516139</v>
      </c>
      <c r="Y681" s="5">
        <v>79.00645161290322</v>
      </c>
      <c r="Z681" s="5">
        <v>77.180645161290315</v>
      </c>
      <c r="AA681" s="5">
        <v>76.50322580645161</v>
      </c>
      <c r="AB681" s="5">
        <v>75.848387096774204</v>
      </c>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row>
    <row r="682" spans="1:148">
      <c r="A682" s="2" t="s">
        <v>182</v>
      </c>
      <c r="B682" s="2" t="s">
        <v>81</v>
      </c>
      <c r="C682" s="2" t="s">
        <v>369</v>
      </c>
      <c r="D682" s="2" t="str">
        <f t="shared" si="10"/>
        <v>Georgia - Columbus-Sep</v>
      </c>
      <c r="E682" s="5">
        <v>73.086666666666659</v>
      </c>
      <c r="F682" s="5">
        <v>72.513333333333335</v>
      </c>
      <c r="G682" s="5">
        <v>72.02</v>
      </c>
      <c r="H682" s="5">
        <v>71.423333333333332</v>
      </c>
      <c r="I682" s="5">
        <v>70.643333333333345</v>
      </c>
      <c r="J682" s="5">
        <v>69.956666666666663</v>
      </c>
      <c r="K682" s="5">
        <v>69.153333333333336</v>
      </c>
      <c r="L682" s="5">
        <v>71.99666666666667</v>
      </c>
      <c r="M682" s="5">
        <v>74.813333333333333</v>
      </c>
      <c r="N682" s="5">
        <v>77.653333333333336</v>
      </c>
      <c r="O682" s="5">
        <v>79.819999999999993</v>
      </c>
      <c r="P682" s="5">
        <v>82</v>
      </c>
      <c r="Q682" s="5">
        <v>84.183333333333337</v>
      </c>
      <c r="R682" s="5">
        <v>84.656666666666666</v>
      </c>
      <c r="S682" s="5">
        <v>85.13666666666667</v>
      </c>
      <c r="T682" s="5">
        <v>85.63</v>
      </c>
      <c r="U682" s="5">
        <v>83.25333333333333</v>
      </c>
      <c r="V682" s="5">
        <v>80.900000000000006</v>
      </c>
      <c r="W682" s="5">
        <v>78.5</v>
      </c>
      <c r="X682" s="5">
        <v>77.326666666666668</v>
      </c>
      <c r="Y682" s="5">
        <v>76.176666666666677</v>
      </c>
      <c r="Z682" s="5">
        <v>75.013333333333335</v>
      </c>
      <c r="AA682" s="5">
        <v>74.256666666666661</v>
      </c>
      <c r="AB682" s="5">
        <v>73.556666666666658</v>
      </c>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row>
    <row r="683" spans="1:148">
      <c r="A683" s="2" t="s">
        <v>182</v>
      </c>
      <c r="B683" s="2" t="s">
        <v>82</v>
      </c>
      <c r="C683" s="2" t="s">
        <v>370</v>
      </c>
      <c r="D683" s="2" t="str">
        <f t="shared" si="10"/>
        <v>Georgia - Columbus-Oct</v>
      </c>
      <c r="E683" s="5">
        <v>58.616129032258058</v>
      </c>
      <c r="F683" s="5">
        <v>57.664516129032258</v>
      </c>
      <c r="G683" s="5">
        <v>56.761290322580642</v>
      </c>
      <c r="H683" s="5">
        <v>55.816129032258061</v>
      </c>
      <c r="I683" s="5">
        <v>55.264516129032259</v>
      </c>
      <c r="J683" s="5">
        <v>54.780645161290323</v>
      </c>
      <c r="K683" s="5">
        <v>54.235483870967741</v>
      </c>
      <c r="L683" s="5">
        <v>57.548387096774192</v>
      </c>
      <c r="M683" s="5">
        <v>60.893548387096779</v>
      </c>
      <c r="N683" s="5">
        <v>64.196774193548379</v>
      </c>
      <c r="O683" s="5">
        <v>66.793548387096777</v>
      </c>
      <c r="P683" s="5">
        <v>69.374193548387098</v>
      </c>
      <c r="Q683" s="5">
        <v>71.987096774193546</v>
      </c>
      <c r="R683" s="5">
        <v>72.812903225806451</v>
      </c>
      <c r="S683" s="5">
        <v>73.609677419354838</v>
      </c>
      <c r="T683" s="5">
        <v>74.429032258064524</v>
      </c>
      <c r="U683" s="5">
        <v>71.806451612903231</v>
      </c>
      <c r="V683" s="5">
        <v>69.151612903225796</v>
      </c>
      <c r="W683" s="5">
        <v>66.5</v>
      </c>
      <c r="X683" s="5">
        <v>64.619354838709683</v>
      </c>
      <c r="Y683" s="5">
        <v>62.812903225806451</v>
      </c>
      <c r="Z683" s="5">
        <v>60.945161290322581</v>
      </c>
      <c r="AA683" s="5">
        <v>59.987096774193546</v>
      </c>
      <c r="AB683" s="5">
        <v>59.041935483870965</v>
      </c>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row>
    <row r="684" spans="1:148">
      <c r="A684" s="2" t="s">
        <v>182</v>
      </c>
      <c r="B684" s="2" t="s">
        <v>83</v>
      </c>
      <c r="C684" s="2" t="s">
        <v>371</v>
      </c>
      <c r="D684" s="2" t="str">
        <f t="shared" si="10"/>
        <v>Georgia - Columbus-Nov</v>
      </c>
      <c r="E684" s="5">
        <v>50.243333333333332</v>
      </c>
      <c r="F684" s="5">
        <v>49.086666666666666</v>
      </c>
      <c r="G684" s="5">
        <v>48.516666666666666</v>
      </c>
      <c r="H684" s="5">
        <v>48.333333333333336</v>
      </c>
      <c r="I684" s="5">
        <v>48.046666666666667</v>
      </c>
      <c r="J684" s="5">
        <v>47.413333333333334</v>
      </c>
      <c r="K684" s="5">
        <v>47.036666666666662</v>
      </c>
      <c r="L684" s="5">
        <v>48.133333333333333</v>
      </c>
      <c r="M684" s="5">
        <v>51.633333333333333</v>
      </c>
      <c r="N684" s="5">
        <v>55.126666666666665</v>
      </c>
      <c r="O684" s="5">
        <v>58.993333333333332</v>
      </c>
      <c r="P684" s="5">
        <v>61.75</v>
      </c>
      <c r="Q684" s="5">
        <v>63.626666666666665</v>
      </c>
      <c r="R684" s="5">
        <v>65.239999999999995</v>
      </c>
      <c r="S684" s="5">
        <v>66.00333333333333</v>
      </c>
      <c r="T684" s="5">
        <v>65.683333333333337</v>
      </c>
      <c r="U684" s="5">
        <v>64.353333333333325</v>
      </c>
      <c r="V684" s="5">
        <v>61.2</v>
      </c>
      <c r="W684" s="5">
        <v>57.386666666666663</v>
      </c>
      <c r="X684" s="5">
        <v>55.213333333333338</v>
      </c>
      <c r="Y684" s="5">
        <v>53.89</v>
      </c>
      <c r="Z684" s="5">
        <v>52.23</v>
      </c>
      <c r="AA684" s="5">
        <v>50.956666666666671</v>
      </c>
      <c r="AB684" s="5">
        <v>50.31333333333334</v>
      </c>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row>
    <row r="685" spans="1:148">
      <c r="A685" s="2" t="s">
        <v>182</v>
      </c>
      <c r="B685" s="2" t="s">
        <v>84</v>
      </c>
      <c r="C685" s="2" t="s">
        <v>372</v>
      </c>
      <c r="D685" s="2" t="str">
        <f t="shared" si="10"/>
        <v>Georgia - Columbus-Dec</v>
      </c>
      <c r="E685" s="5">
        <v>45.570967741935483</v>
      </c>
      <c r="F685" s="5">
        <v>45.258064516129032</v>
      </c>
      <c r="G685" s="5">
        <v>44.935483870967744</v>
      </c>
      <c r="H685" s="5">
        <v>44.58064516129032</v>
      </c>
      <c r="I685" s="5">
        <v>44.12903225806452</v>
      </c>
      <c r="J685" s="5">
        <v>43.616129032258058</v>
      </c>
      <c r="K685" s="5">
        <v>43.116129032258058</v>
      </c>
      <c r="L685" s="5">
        <v>44.622580645161285</v>
      </c>
      <c r="M685" s="5">
        <v>46.12580645161291</v>
      </c>
      <c r="N685" s="5">
        <v>47.654838709677421</v>
      </c>
      <c r="O685" s="5">
        <v>50.12903225806452</v>
      </c>
      <c r="P685" s="5">
        <v>52.58064516129032</v>
      </c>
      <c r="Q685" s="5">
        <v>55.054838709677419</v>
      </c>
      <c r="R685" s="5">
        <v>56.041935483870965</v>
      </c>
      <c r="S685" s="5">
        <v>57.009677419354837</v>
      </c>
      <c r="T685" s="5">
        <v>57.99677419354839</v>
      </c>
      <c r="U685" s="5">
        <v>55.858064516129026</v>
      </c>
      <c r="V685" s="5">
        <v>53.748387096774195</v>
      </c>
      <c r="W685" s="5">
        <v>51.616129032258058</v>
      </c>
      <c r="X685" s="5">
        <v>50.467741935483872</v>
      </c>
      <c r="Y685" s="5">
        <v>49.332258064516125</v>
      </c>
      <c r="Z685" s="5">
        <v>48.180645161290322</v>
      </c>
      <c r="AA685" s="5">
        <v>47.458064516129035</v>
      </c>
      <c r="AB685" s="5">
        <v>46.767741935483869</v>
      </c>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row>
    <row r="686" spans="1:148">
      <c r="A686" s="2" t="s">
        <v>183</v>
      </c>
      <c r="B686" s="2" t="s">
        <v>73</v>
      </c>
      <c r="C686" s="2" t="s">
        <v>361</v>
      </c>
      <c r="D686" s="2" t="str">
        <f t="shared" si="10"/>
        <v>Georgia - Macom-Jan</v>
      </c>
      <c r="E686" s="5">
        <v>42.312903225806451</v>
      </c>
      <c r="F686" s="5">
        <v>41.29032258064516</v>
      </c>
      <c r="G686" s="5">
        <v>40.941935483870971</v>
      </c>
      <c r="H686" s="5">
        <v>40.49677419354839</v>
      </c>
      <c r="I686" s="5">
        <v>40.29354838709677</v>
      </c>
      <c r="J686" s="5">
        <v>40.006451612903227</v>
      </c>
      <c r="K686" s="5">
        <v>39.92258064516129</v>
      </c>
      <c r="L686" s="5">
        <v>40.006451612903227</v>
      </c>
      <c r="M686" s="5">
        <v>41.50322580645161</v>
      </c>
      <c r="N686" s="5">
        <v>43.764516129032259</v>
      </c>
      <c r="O686" s="5">
        <v>46.051612903225802</v>
      </c>
      <c r="P686" s="5">
        <v>48.774193548387096</v>
      </c>
      <c r="Q686" s="5">
        <v>50.79354838709677</v>
      </c>
      <c r="R686" s="5">
        <v>52.680645161290322</v>
      </c>
      <c r="S686" s="5">
        <v>53.8</v>
      </c>
      <c r="T686" s="5">
        <v>54.312903225806451</v>
      </c>
      <c r="U686" s="5">
        <v>53.6</v>
      </c>
      <c r="V686" s="5">
        <v>51.509677419354837</v>
      </c>
      <c r="W686" s="5">
        <v>48.812903225806451</v>
      </c>
      <c r="X686" s="5">
        <v>47.180645161290322</v>
      </c>
      <c r="Y686" s="5">
        <v>45.670967741935485</v>
      </c>
      <c r="Z686" s="5">
        <v>44.690322580645166</v>
      </c>
      <c r="AA686" s="5">
        <v>43.825806451612898</v>
      </c>
      <c r="AB686" s="5">
        <v>42.91612903225807</v>
      </c>
    </row>
    <row r="687" spans="1:148">
      <c r="A687" s="2" t="s">
        <v>183</v>
      </c>
      <c r="B687" s="2" t="s">
        <v>74</v>
      </c>
      <c r="C687" s="2" t="s">
        <v>362</v>
      </c>
      <c r="D687" s="2" t="str">
        <f t="shared" si="10"/>
        <v>Georgia - Macom-Feb</v>
      </c>
      <c r="E687" s="5">
        <v>40.74285714285714</v>
      </c>
      <c r="F687" s="5">
        <v>39.878571428571426</v>
      </c>
      <c r="G687" s="5">
        <v>39.06071428571429</v>
      </c>
      <c r="H687" s="5">
        <v>38.210714285714289</v>
      </c>
      <c r="I687" s="5">
        <v>37.696428571428569</v>
      </c>
      <c r="J687" s="5">
        <v>37.203571428571429</v>
      </c>
      <c r="K687" s="5">
        <v>36.692857142857143</v>
      </c>
      <c r="L687" s="5">
        <v>39.578571428571429</v>
      </c>
      <c r="M687" s="5">
        <v>42.475000000000001</v>
      </c>
      <c r="N687" s="5">
        <v>45.364285714285714</v>
      </c>
      <c r="O687" s="5">
        <v>48.292857142857144</v>
      </c>
      <c r="P687" s="5">
        <v>51.25714285714286</v>
      </c>
      <c r="Q687" s="5">
        <v>54.18571428571429</v>
      </c>
      <c r="R687" s="5">
        <v>54.892857142857146</v>
      </c>
      <c r="S687" s="5">
        <v>55.61785714285714</v>
      </c>
      <c r="T687" s="5">
        <v>56.325000000000003</v>
      </c>
      <c r="U687" s="5">
        <v>54.196428571428569</v>
      </c>
      <c r="V687" s="5">
        <v>52.11785714285714</v>
      </c>
      <c r="W687" s="5">
        <v>49.957142857142856</v>
      </c>
      <c r="X687" s="5">
        <v>47.946428571428569</v>
      </c>
      <c r="Y687" s="5">
        <v>46</v>
      </c>
      <c r="Z687" s="5">
        <v>44.053571428571431</v>
      </c>
      <c r="AA687" s="5">
        <v>42.953571428571429</v>
      </c>
      <c r="AB687" s="5">
        <v>41.86071428571428</v>
      </c>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row>
    <row r="688" spans="1:148">
      <c r="A688" s="2" t="s">
        <v>183</v>
      </c>
      <c r="B688" s="2" t="s">
        <v>75</v>
      </c>
      <c r="C688" s="2" t="s">
        <v>363</v>
      </c>
      <c r="D688" s="2" t="str">
        <f t="shared" si="10"/>
        <v>Georgia - Macom-Mar</v>
      </c>
      <c r="E688" s="5">
        <v>53.654838709677421</v>
      </c>
      <c r="F688" s="5">
        <v>52.383870967741942</v>
      </c>
      <c r="G688" s="5">
        <v>51.335483870967742</v>
      </c>
      <c r="H688" s="5">
        <v>50.309677419354834</v>
      </c>
      <c r="I688" s="5">
        <v>49.512903225806454</v>
      </c>
      <c r="J688" s="5">
        <v>48.725806451612904</v>
      </c>
      <c r="K688" s="5">
        <v>48.648387096774194</v>
      </c>
      <c r="L688" s="5">
        <v>50.887096774193552</v>
      </c>
      <c r="M688" s="5">
        <v>55.390322580645162</v>
      </c>
      <c r="N688" s="5">
        <v>58.838709677419352</v>
      </c>
      <c r="O688" s="5">
        <v>62.174193548387102</v>
      </c>
      <c r="P688" s="5">
        <v>64.548387096774192</v>
      </c>
      <c r="Q688" s="5">
        <v>66.541935483870972</v>
      </c>
      <c r="R688" s="5">
        <v>67.690322580645159</v>
      </c>
      <c r="S688" s="5">
        <v>68.529032258064518</v>
      </c>
      <c r="T688" s="5">
        <v>69.490322580645156</v>
      </c>
      <c r="U688" s="5">
        <v>69.329032258064515</v>
      </c>
      <c r="V688" s="5">
        <v>67.661290322580641</v>
      </c>
      <c r="W688" s="5">
        <v>63.970967741935482</v>
      </c>
      <c r="X688" s="5">
        <v>61.170967741935485</v>
      </c>
      <c r="Y688" s="5">
        <v>58.980645161290326</v>
      </c>
      <c r="Z688" s="5">
        <v>57.432258064516134</v>
      </c>
      <c r="AA688" s="5">
        <v>56</v>
      </c>
      <c r="AB688" s="5">
        <v>54.935483870967744</v>
      </c>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row>
    <row r="689" spans="1:148">
      <c r="A689" s="2" t="s">
        <v>183</v>
      </c>
      <c r="B689" s="2" t="s">
        <v>76</v>
      </c>
      <c r="C689" s="2" t="s">
        <v>364</v>
      </c>
      <c r="D689" s="2" t="str">
        <f t="shared" si="10"/>
        <v>Georgia - Macom-Apr</v>
      </c>
      <c r="E689" s="5">
        <v>57.826666666666668</v>
      </c>
      <c r="F689" s="5">
        <v>56.796666666666667</v>
      </c>
      <c r="G689" s="5">
        <v>56.1</v>
      </c>
      <c r="H689" s="5">
        <v>55.24</v>
      </c>
      <c r="I689" s="5">
        <v>54.146666666666668</v>
      </c>
      <c r="J689" s="5">
        <v>53.56666666666667</v>
      </c>
      <c r="K689" s="5">
        <v>54.533333333333331</v>
      </c>
      <c r="L689" s="5">
        <v>57.576666666666668</v>
      </c>
      <c r="M689" s="5">
        <v>60.866666666666667</v>
      </c>
      <c r="N689" s="5">
        <v>64.22</v>
      </c>
      <c r="O689" s="5">
        <v>67.193333333333328</v>
      </c>
      <c r="P689" s="5">
        <v>69.293333333333337</v>
      </c>
      <c r="Q689" s="5">
        <v>71.25333333333333</v>
      </c>
      <c r="R689" s="5">
        <v>72.543333333333337</v>
      </c>
      <c r="S689" s="5">
        <v>72.763333333333335</v>
      </c>
      <c r="T689" s="5">
        <v>73.026666666666671</v>
      </c>
      <c r="U689" s="5">
        <v>72.576666666666668</v>
      </c>
      <c r="V689" s="5">
        <v>71.053333333333327</v>
      </c>
      <c r="W689" s="5">
        <v>67.756666666666675</v>
      </c>
      <c r="X689" s="5">
        <v>64.95</v>
      </c>
      <c r="Y689" s="5">
        <v>63.013333333333335</v>
      </c>
      <c r="Z689" s="5">
        <v>61.49666666666667</v>
      </c>
      <c r="AA689" s="5">
        <v>60.08</v>
      </c>
      <c r="AB689" s="5">
        <v>58.74666666666667</v>
      </c>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row>
    <row r="690" spans="1:148">
      <c r="A690" s="2" t="s">
        <v>183</v>
      </c>
      <c r="B690" s="2" t="s">
        <v>77</v>
      </c>
      <c r="C690" s="2" t="s">
        <v>365</v>
      </c>
      <c r="D690" s="2" t="str">
        <f t="shared" si="10"/>
        <v>Georgia - Macom-May</v>
      </c>
      <c r="E690" s="5">
        <v>65.374193548387098</v>
      </c>
      <c r="F690" s="5">
        <v>64.367741935483878</v>
      </c>
      <c r="G690" s="5">
        <v>63.377419354838715</v>
      </c>
      <c r="H690" s="5">
        <v>62.335483870967742</v>
      </c>
      <c r="I690" s="5">
        <v>62.751612903225805</v>
      </c>
      <c r="J690" s="5">
        <v>63.135483870967747</v>
      </c>
      <c r="K690" s="5">
        <v>63.561290322580646</v>
      </c>
      <c r="L690" s="5">
        <v>67.690322580645159</v>
      </c>
      <c r="M690" s="5">
        <v>71.858064516129033</v>
      </c>
      <c r="N690" s="5">
        <v>76.00322580645161</v>
      </c>
      <c r="O690" s="5">
        <v>78.283870967741947</v>
      </c>
      <c r="P690" s="5">
        <v>80.567741935483866</v>
      </c>
      <c r="Q690" s="5">
        <v>82.845161290322579</v>
      </c>
      <c r="R690" s="5">
        <v>82.787096774193557</v>
      </c>
      <c r="S690" s="5">
        <v>82.712903225806443</v>
      </c>
      <c r="T690" s="5">
        <v>82.670967741935485</v>
      </c>
      <c r="U690" s="5">
        <v>80.970967741935482</v>
      </c>
      <c r="V690" s="5">
        <v>79.274193548387103</v>
      </c>
      <c r="W690" s="5">
        <v>77.57741935483871</v>
      </c>
      <c r="X690" s="5">
        <v>74.683870967741925</v>
      </c>
      <c r="Y690" s="5">
        <v>71.806451612903231</v>
      </c>
      <c r="Z690" s="5">
        <v>68.929032258064524</v>
      </c>
      <c r="AA690" s="5">
        <v>67.787096774193557</v>
      </c>
      <c r="AB690" s="5">
        <v>66.651612903225796</v>
      </c>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row>
    <row r="691" spans="1:148">
      <c r="A691" s="2" t="s">
        <v>183</v>
      </c>
      <c r="B691" s="2" t="s">
        <v>78</v>
      </c>
      <c r="C691" s="2" t="s">
        <v>366</v>
      </c>
      <c r="D691" s="2" t="str">
        <f t="shared" si="10"/>
        <v>Georgia - Macom-Jun</v>
      </c>
      <c r="E691" s="5">
        <v>71.853333333333325</v>
      </c>
      <c r="F691" s="5">
        <v>70.959999999999994</v>
      </c>
      <c r="G691" s="5">
        <v>70.61333333333333</v>
      </c>
      <c r="H691" s="5">
        <v>70.036666666666662</v>
      </c>
      <c r="I691" s="5">
        <v>69.78</v>
      </c>
      <c r="J691" s="5">
        <v>69.793333333333337</v>
      </c>
      <c r="K691" s="5">
        <v>71.903333333333336</v>
      </c>
      <c r="L691" s="5">
        <v>75</v>
      </c>
      <c r="M691" s="5">
        <v>78.313333333333333</v>
      </c>
      <c r="N691" s="5">
        <v>81.2</v>
      </c>
      <c r="O691" s="5">
        <v>83.333333333333329</v>
      </c>
      <c r="P691" s="5">
        <v>84.696666666666673</v>
      </c>
      <c r="Q691" s="5">
        <v>85.953333333333333</v>
      </c>
      <c r="R691" s="5">
        <v>85.88333333333334</v>
      </c>
      <c r="S691" s="5">
        <v>85.596666666666664</v>
      </c>
      <c r="T691" s="5">
        <v>84.63666666666667</v>
      </c>
      <c r="U691" s="5">
        <v>83.956666666666663</v>
      </c>
      <c r="V691" s="5">
        <v>82.143333333333345</v>
      </c>
      <c r="W691" s="5">
        <v>80.423333333333332</v>
      </c>
      <c r="X691" s="5">
        <v>77.86</v>
      </c>
      <c r="Y691" s="5">
        <v>75.573333333333323</v>
      </c>
      <c r="Z691" s="5">
        <v>74.14</v>
      </c>
      <c r="AA691" s="5">
        <v>73.293333333333337</v>
      </c>
      <c r="AB691" s="5">
        <v>72.333333333333329</v>
      </c>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row>
    <row r="692" spans="1:148">
      <c r="A692" s="2" t="s">
        <v>183</v>
      </c>
      <c r="B692" s="2" t="s">
        <v>79</v>
      </c>
      <c r="C692" s="2" t="s">
        <v>367</v>
      </c>
      <c r="D692" s="2" t="str">
        <f t="shared" si="10"/>
        <v>Georgia - Macom-Jul</v>
      </c>
      <c r="E692" s="5">
        <v>75.632258064516122</v>
      </c>
      <c r="F692" s="5">
        <v>74.851612903225814</v>
      </c>
      <c r="G692" s="5">
        <v>71.774193548387103</v>
      </c>
      <c r="H692" s="5">
        <v>71.351612903225814</v>
      </c>
      <c r="I692" s="5">
        <v>70.787096774193557</v>
      </c>
      <c r="J692" s="5">
        <v>70.341935483870969</v>
      </c>
      <c r="K692" s="5">
        <v>71.448387096774198</v>
      </c>
      <c r="L692" s="5">
        <v>74.277419354838713</v>
      </c>
      <c r="M692" s="5">
        <v>77.822580645161295</v>
      </c>
      <c r="N692" s="5">
        <v>81.358064516129033</v>
      </c>
      <c r="O692" s="5">
        <v>83.896774193548396</v>
      </c>
      <c r="P692" s="5">
        <v>85.641935483870967</v>
      </c>
      <c r="Q692" s="5">
        <v>87.032258064516128</v>
      </c>
      <c r="R692" s="5">
        <v>88.245161290322571</v>
      </c>
      <c r="S692" s="5">
        <v>87.00645161290322</v>
      </c>
      <c r="T692" s="5">
        <v>87.122580645161293</v>
      </c>
      <c r="U692" s="5">
        <v>86.08064516129032</v>
      </c>
      <c r="V692" s="5">
        <v>85.370967741935488</v>
      </c>
      <c r="W692" s="5">
        <v>83.0741935483871</v>
      </c>
      <c r="X692" s="5">
        <v>79.796774193548387</v>
      </c>
      <c r="Y692" s="5">
        <v>77.248387096774181</v>
      </c>
      <c r="Z692" s="5">
        <v>75.896774193548396</v>
      </c>
      <c r="AA692" s="5">
        <v>74.606451612903228</v>
      </c>
      <c r="AB692" s="5">
        <v>73.841935483870969</v>
      </c>
    </row>
    <row r="693" spans="1:148">
      <c r="A693" s="2" t="s">
        <v>183</v>
      </c>
      <c r="B693" s="2" t="s">
        <v>80</v>
      </c>
      <c r="C693" s="2" t="s">
        <v>368</v>
      </c>
      <c r="D693" s="2" t="str">
        <f t="shared" si="10"/>
        <v>Georgia - Macom-Aug</v>
      </c>
      <c r="E693" s="5">
        <v>71.08064516129032</v>
      </c>
      <c r="F693" s="5">
        <v>70.664516129032251</v>
      </c>
      <c r="G693" s="5">
        <v>72.603225806451604</v>
      </c>
      <c r="H693" s="5">
        <v>71.951612903225808</v>
      </c>
      <c r="I693" s="5">
        <v>71.677419354838705</v>
      </c>
      <c r="J693" s="5">
        <v>71.322580645161295</v>
      </c>
      <c r="K693" s="5">
        <v>71.890322580645162</v>
      </c>
      <c r="L693" s="5">
        <v>74.661290322580641</v>
      </c>
      <c r="M693" s="5">
        <v>77.535483870967738</v>
      </c>
      <c r="N693" s="5">
        <v>80.051612903225802</v>
      </c>
      <c r="O693" s="5">
        <v>82.49354838709678</v>
      </c>
      <c r="P693" s="5">
        <v>84.432258064516134</v>
      </c>
      <c r="Q693" s="5">
        <v>86.264516129032259</v>
      </c>
      <c r="R693" s="5">
        <v>86.883870967741942</v>
      </c>
      <c r="S693" s="5">
        <v>87.693548387096769</v>
      </c>
      <c r="T693" s="5">
        <v>87.164516129032251</v>
      </c>
      <c r="U693" s="5">
        <v>85.529032258064518</v>
      </c>
      <c r="V693" s="5">
        <v>83.351612903225814</v>
      </c>
      <c r="W693" s="5">
        <v>81.129032258064512</v>
      </c>
      <c r="X693" s="5">
        <v>78.848387096774204</v>
      </c>
      <c r="Y693" s="5">
        <v>77.474193548387092</v>
      </c>
      <c r="Z693" s="5">
        <v>76.148387096774186</v>
      </c>
      <c r="AA693" s="5">
        <v>75.238709677419351</v>
      </c>
      <c r="AB693" s="5">
        <v>74.232258064516117</v>
      </c>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row>
    <row r="694" spans="1:148">
      <c r="A694" s="2" t="s">
        <v>183</v>
      </c>
      <c r="B694" s="2" t="s">
        <v>81</v>
      </c>
      <c r="C694" s="2" t="s">
        <v>369</v>
      </c>
      <c r="D694" s="2" t="str">
        <f t="shared" si="10"/>
        <v>Georgia - Macom-Sep</v>
      </c>
      <c r="E694" s="5">
        <v>68.463333333333338</v>
      </c>
      <c r="F694" s="5">
        <v>67.596666666666664</v>
      </c>
      <c r="G694" s="5">
        <v>66.790000000000006</v>
      </c>
      <c r="H694" s="5">
        <v>66.489999999999995</v>
      </c>
      <c r="I694" s="5">
        <v>66.19</v>
      </c>
      <c r="J694" s="5">
        <v>65.583333333333329</v>
      </c>
      <c r="K694" s="5">
        <v>65.816666666666663</v>
      </c>
      <c r="L694" s="5">
        <v>68.150000000000006</v>
      </c>
      <c r="M694" s="5">
        <v>71.66</v>
      </c>
      <c r="N694" s="5">
        <v>75.510000000000005</v>
      </c>
      <c r="O694" s="5">
        <v>78.473333333333329</v>
      </c>
      <c r="P694" s="5">
        <v>80.523333333333326</v>
      </c>
      <c r="Q694" s="5">
        <v>81.833333333333329</v>
      </c>
      <c r="R694" s="5">
        <v>82.856666666666655</v>
      </c>
      <c r="S694" s="5">
        <v>83.293333333333337</v>
      </c>
      <c r="T694" s="5">
        <v>82.75333333333333</v>
      </c>
      <c r="U694" s="5">
        <v>81.430000000000007</v>
      </c>
      <c r="V694" s="5">
        <v>78.983333333333334</v>
      </c>
      <c r="W694" s="5">
        <v>75.430000000000007</v>
      </c>
      <c r="X694" s="5">
        <v>72.86666666666666</v>
      </c>
      <c r="Y694" s="5">
        <v>71.273333333333326</v>
      </c>
      <c r="Z694" s="5">
        <v>70.430000000000007</v>
      </c>
      <c r="AA694" s="5">
        <v>69.709999999999994</v>
      </c>
      <c r="AB694" s="5">
        <v>69.013333333333335</v>
      </c>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row>
    <row r="695" spans="1:148">
      <c r="A695" s="2" t="s">
        <v>183</v>
      </c>
      <c r="B695" s="2" t="s">
        <v>82</v>
      </c>
      <c r="C695" s="2" t="s">
        <v>370</v>
      </c>
      <c r="D695" s="2" t="str">
        <f t="shared" si="10"/>
        <v>Georgia - Macom-Oct</v>
      </c>
      <c r="E695" s="5">
        <v>57.687096774193549</v>
      </c>
      <c r="F695" s="5">
        <v>57.087096774193547</v>
      </c>
      <c r="G695" s="5">
        <v>56.464516129032262</v>
      </c>
      <c r="H695" s="5">
        <v>55.880645161290325</v>
      </c>
      <c r="I695" s="5">
        <v>55.445161290322581</v>
      </c>
      <c r="J695" s="5">
        <v>55.109677419354838</v>
      </c>
      <c r="K695" s="5">
        <v>54.674193548387102</v>
      </c>
      <c r="L695" s="5">
        <v>59.548387096774192</v>
      </c>
      <c r="M695" s="5">
        <v>64.477419354838702</v>
      </c>
      <c r="N695" s="5">
        <v>69.341935483870969</v>
      </c>
      <c r="O695" s="5">
        <v>72.341935483870969</v>
      </c>
      <c r="P695" s="5">
        <v>75.290322580645167</v>
      </c>
      <c r="Q695" s="5">
        <v>78.3</v>
      </c>
      <c r="R695" s="5">
        <v>78.441935483870964</v>
      </c>
      <c r="S695" s="5">
        <v>78.532258064516128</v>
      </c>
      <c r="T695" s="5">
        <v>78.683870967741925</v>
      </c>
      <c r="U695" s="5">
        <v>75.596774193548384</v>
      </c>
      <c r="V695" s="5">
        <v>72.512903225806454</v>
      </c>
      <c r="W695" s="5">
        <v>69.393548387096772</v>
      </c>
      <c r="X695" s="5">
        <v>66.967741935483872</v>
      </c>
      <c r="Y695" s="5">
        <v>64.564516129032256</v>
      </c>
      <c r="Z695" s="5">
        <v>62.164516129032258</v>
      </c>
      <c r="AA695" s="5">
        <v>60.57741935483871</v>
      </c>
      <c r="AB695" s="5">
        <v>58.987096774193546</v>
      </c>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row>
    <row r="696" spans="1:148">
      <c r="A696" s="2" t="s">
        <v>183</v>
      </c>
      <c r="B696" s="2" t="s">
        <v>83</v>
      </c>
      <c r="C696" s="2" t="s">
        <v>371</v>
      </c>
      <c r="D696" s="2" t="str">
        <f t="shared" si="10"/>
        <v>Georgia - Macom-Nov</v>
      </c>
      <c r="E696" s="5">
        <v>48.083333333333336</v>
      </c>
      <c r="F696" s="5">
        <v>47.323333333333338</v>
      </c>
      <c r="G696" s="5">
        <v>46.603333333333332</v>
      </c>
      <c r="H696" s="5">
        <v>45.833333333333336</v>
      </c>
      <c r="I696" s="5">
        <v>45.263333333333335</v>
      </c>
      <c r="J696" s="5">
        <v>44.74</v>
      </c>
      <c r="K696" s="5">
        <v>44.17</v>
      </c>
      <c r="L696" s="5">
        <v>47.69</v>
      </c>
      <c r="M696" s="5">
        <v>51.216666666666669</v>
      </c>
      <c r="N696" s="5">
        <v>54.74666666666667</v>
      </c>
      <c r="O696" s="5">
        <v>57.853333333333332</v>
      </c>
      <c r="P696" s="5">
        <v>60.903333333333329</v>
      </c>
      <c r="Q696" s="5">
        <v>63.99</v>
      </c>
      <c r="R696" s="5">
        <v>64.213333333333338</v>
      </c>
      <c r="S696" s="5">
        <v>64.433333333333337</v>
      </c>
      <c r="T696" s="5">
        <v>64.643333333333331</v>
      </c>
      <c r="U696" s="5">
        <v>61.783333333333331</v>
      </c>
      <c r="V696" s="5">
        <v>58.94</v>
      </c>
      <c r="W696" s="5">
        <v>56.026666666666664</v>
      </c>
      <c r="X696" s="5">
        <v>54.17</v>
      </c>
      <c r="Y696" s="5">
        <v>52.32</v>
      </c>
      <c r="Z696" s="5">
        <v>50.53</v>
      </c>
      <c r="AA696" s="5">
        <v>49.456666666666671</v>
      </c>
      <c r="AB696" s="5">
        <v>48.39</v>
      </c>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row>
    <row r="697" spans="1:148">
      <c r="A697" s="2" t="s">
        <v>183</v>
      </c>
      <c r="B697" s="2" t="s">
        <v>84</v>
      </c>
      <c r="C697" s="2" t="s">
        <v>372</v>
      </c>
      <c r="D697" s="2" t="str">
        <f t="shared" si="10"/>
        <v>Georgia - Macom-Dec</v>
      </c>
      <c r="E697" s="5">
        <v>45.20967741935484</v>
      </c>
      <c r="F697" s="5">
        <v>44.064516129032256</v>
      </c>
      <c r="G697" s="5">
        <v>43.674193548387102</v>
      </c>
      <c r="H697" s="5">
        <v>43.267741935483869</v>
      </c>
      <c r="I697" s="5">
        <v>42.635483870967747</v>
      </c>
      <c r="J697" s="5">
        <v>42.087096774193547</v>
      </c>
      <c r="K697" s="5">
        <v>41.41612903225807</v>
      </c>
      <c r="L697" s="5">
        <v>41.590322580645157</v>
      </c>
      <c r="M697" s="5">
        <v>43.519354838709674</v>
      </c>
      <c r="N697" s="5">
        <v>46.909677419354843</v>
      </c>
      <c r="O697" s="5">
        <v>50.545161290322582</v>
      </c>
      <c r="P697" s="5">
        <v>53.058064516129029</v>
      </c>
      <c r="Q697" s="5">
        <v>55.216129032258067</v>
      </c>
      <c r="R697" s="5">
        <v>56.680645161290322</v>
      </c>
      <c r="S697" s="5">
        <v>57.674193548387102</v>
      </c>
      <c r="T697" s="5">
        <v>57.70967741935484</v>
      </c>
      <c r="U697" s="5">
        <v>56.574193548387093</v>
      </c>
      <c r="V697" s="5">
        <v>54.041935483870965</v>
      </c>
      <c r="W697" s="5">
        <v>52.219354838709677</v>
      </c>
      <c r="X697" s="5">
        <v>50.570967741935483</v>
      </c>
      <c r="Y697" s="5">
        <v>49.28709677419355</v>
      </c>
      <c r="Z697" s="5">
        <v>48.232258064516131</v>
      </c>
      <c r="AA697" s="5">
        <v>47.245161290322578</v>
      </c>
      <c r="AB697" s="5">
        <v>46.341935483870962</v>
      </c>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row>
    <row r="698" spans="1:148">
      <c r="A698" s="2" t="s">
        <v>184</v>
      </c>
      <c r="B698" s="2" t="s">
        <v>73</v>
      </c>
      <c r="C698" s="2" t="s">
        <v>361</v>
      </c>
      <c r="D698" s="2" t="str">
        <f t="shared" si="10"/>
        <v>Georgia - Savannah-Jan</v>
      </c>
      <c r="E698" s="5">
        <v>44.454838709677418</v>
      </c>
      <c r="F698" s="5">
        <v>44.00322580645161</v>
      </c>
      <c r="G698" s="5">
        <v>43.658064516129038</v>
      </c>
      <c r="H698" s="5">
        <v>43.37419354838709</v>
      </c>
      <c r="I698" s="5">
        <v>42.648387096774194</v>
      </c>
      <c r="J698" s="5">
        <v>42.180645161290322</v>
      </c>
      <c r="K698" s="5">
        <v>42.090322580645157</v>
      </c>
      <c r="L698" s="5">
        <v>42.345161290322579</v>
      </c>
      <c r="M698" s="5">
        <v>44.970967741935482</v>
      </c>
      <c r="N698" s="5">
        <v>48.325806451612898</v>
      </c>
      <c r="O698" s="5">
        <v>51.28709677419355</v>
      </c>
      <c r="P698" s="5">
        <v>54.00322580645161</v>
      </c>
      <c r="Q698" s="5">
        <v>55.341935483870962</v>
      </c>
      <c r="R698" s="5">
        <v>56.741935483870968</v>
      </c>
      <c r="S698" s="5">
        <v>56.806451612903224</v>
      </c>
      <c r="T698" s="5">
        <v>56.63225806451613</v>
      </c>
      <c r="U698" s="5">
        <v>55.574193548387093</v>
      </c>
      <c r="V698" s="5">
        <v>52.680645161290322</v>
      </c>
      <c r="W698" s="5">
        <v>50.541935483870965</v>
      </c>
      <c r="X698" s="5">
        <v>48.296774193548387</v>
      </c>
      <c r="Y698" s="5">
        <v>47.116129032258058</v>
      </c>
      <c r="Z698" s="5">
        <v>46.354838709677416</v>
      </c>
      <c r="AA698" s="5">
        <v>45.41935483870968</v>
      </c>
      <c r="AB698" s="5">
        <v>44.903225806451616</v>
      </c>
    </row>
    <row r="699" spans="1:148">
      <c r="A699" s="2" t="s">
        <v>184</v>
      </c>
      <c r="B699" s="2" t="s">
        <v>74</v>
      </c>
      <c r="C699" s="2" t="s">
        <v>362</v>
      </c>
      <c r="D699" s="2" t="str">
        <f t="shared" si="10"/>
        <v>Georgia - Savannah-Feb</v>
      </c>
      <c r="E699" s="5">
        <v>45.06428571428571</v>
      </c>
      <c r="F699" s="5">
        <v>44.289285714285711</v>
      </c>
      <c r="G699" s="5">
        <v>43.542857142857144</v>
      </c>
      <c r="H699" s="5">
        <v>42.792857142857144</v>
      </c>
      <c r="I699" s="5">
        <v>42.228571428571435</v>
      </c>
      <c r="J699" s="5">
        <v>41.725000000000001</v>
      </c>
      <c r="K699" s="5">
        <v>41.18928571428571</v>
      </c>
      <c r="L699" s="5">
        <v>43.524999999999999</v>
      </c>
      <c r="M699" s="5">
        <v>45.903571428571425</v>
      </c>
      <c r="N699" s="5">
        <v>48.25</v>
      </c>
      <c r="O699" s="5">
        <v>51.003571428571426</v>
      </c>
      <c r="P699" s="5">
        <v>53.73571428571428</v>
      </c>
      <c r="Q699" s="5">
        <v>56.496428571428574</v>
      </c>
      <c r="R699" s="5">
        <v>57.18928571428571</v>
      </c>
      <c r="S699" s="5">
        <v>57.875</v>
      </c>
      <c r="T699" s="5">
        <v>58.585714285714289</v>
      </c>
      <c r="U699" s="5">
        <v>56.510714285714286</v>
      </c>
      <c r="V699" s="5">
        <v>54.460714285714289</v>
      </c>
      <c r="W699" s="5">
        <v>52.392857142857146</v>
      </c>
      <c r="X699" s="5">
        <v>50.86071428571428</v>
      </c>
      <c r="Y699" s="5">
        <v>49.325000000000003</v>
      </c>
      <c r="Z699" s="5">
        <v>47.832142857142856</v>
      </c>
      <c r="AA699" s="5">
        <v>46.93571428571429</v>
      </c>
      <c r="AB699" s="5">
        <v>46.05</v>
      </c>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row>
    <row r="700" spans="1:148">
      <c r="A700" s="2" t="s">
        <v>184</v>
      </c>
      <c r="B700" s="2" t="s">
        <v>75</v>
      </c>
      <c r="C700" s="2" t="s">
        <v>363</v>
      </c>
      <c r="D700" s="2" t="str">
        <f t="shared" si="10"/>
        <v>Georgia - Savannah-Mar</v>
      </c>
      <c r="E700" s="5">
        <v>52.845161290322579</v>
      </c>
      <c r="F700" s="5">
        <v>52.08387096774193</v>
      </c>
      <c r="G700" s="5">
        <v>51.274193548387096</v>
      </c>
      <c r="H700" s="5">
        <v>50.493548387096773</v>
      </c>
      <c r="I700" s="5">
        <v>49.929032258064517</v>
      </c>
      <c r="J700" s="5">
        <v>49.396774193548389</v>
      </c>
      <c r="K700" s="5">
        <v>48.832258064516125</v>
      </c>
      <c r="L700" s="5">
        <v>53.109677419354838</v>
      </c>
      <c r="M700" s="5">
        <v>57.36774193548387</v>
      </c>
      <c r="N700" s="5">
        <v>61.635483870967747</v>
      </c>
      <c r="O700" s="5">
        <v>63.838709677419352</v>
      </c>
      <c r="P700" s="5">
        <v>66.029032258064518</v>
      </c>
      <c r="Q700" s="5">
        <v>68.225806451612897</v>
      </c>
      <c r="R700" s="5">
        <v>68.519354838709674</v>
      </c>
      <c r="S700" s="5">
        <v>68.735483870967741</v>
      </c>
      <c r="T700" s="5">
        <v>69.029032258064518</v>
      </c>
      <c r="U700" s="5">
        <v>66.522580645161284</v>
      </c>
      <c r="V700" s="5">
        <v>64.019354838709674</v>
      </c>
      <c r="W700" s="5">
        <v>61.516129032258064</v>
      </c>
      <c r="X700" s="5">
        <v>59.819354838709678</v>
      </c>
      <c r="Y700" s="5">
        <v>58.067741935483866</v>
      </c>
      <c r="Z700" s="5">
        <v>56.36774193548387</v>
      </c>
      <c r="AA700" s="5">
        <v>55.193548387096776</v>
      </c>
      <c r="AB700" s="5">
        <v>54.029032258064518</v>
      </c>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row>
    <row r="701" spans="1:148">
      <c r="A701" s="2" t="s">
        <v>184</v>
      </c>
      <c r="B701" s="2" t="s">
        <v>76</v>
      </c>
      <c r="C701" s="2" t="s">
        <v>364</v>
      </c>
      <c r="D701" s="2" t="str">
        <f t="shared" si="10"/>
        <v>Georgia - Savannah-Apr</v>
      </c>
      <c r="E701" s="5">
        <v>58.83</v>
      </c>
      <c r="F701" s="5">
        <v>57.68333333333333</v>
      </c>
      <c r="G701" s="5">
        <v>56.56666666666667</v>
      </c>
      <c r="H701" s="5">
        <v>55.44</v>
      </c>
      <c r="I701" s="5">
        <v>55.666666666666664</v>
      </c>
      <c r="J701" s="5">
        <v>55.903333333333329</v>
      </c>
      <c r="K701" s="5">
        <v>56.156666666666666</v>
      </c>
      <c r="L701" s="5">
        <v>60.466666666666669</v>
      </c>
      <c r="M701" s="5">
        <v>64.790000000000006</v>
      </c>
      <c r="N701" s="5">
        <v>69.096666666666664</v>
      </c>
      <c r="O701" s="5">
        <v>70.833333333333329</v>
      </c>
      <c r="P701" s="5">
        <v>72.58</v>
      </c>
      <c r="Q701" s="5">
        <v>74.316666666666663</v>
      </c>
      <c r="R701" s="5">
        <v>74.336666666666659</v>
      </c>
      <c r="S701" s="5">
        <v>74.373333333333321</v>
      </c>
      <c r="T701" s="5">
        <v>74.41</v>
      </c>
      <c r="U701" s="5">
        <v>72.243333333333339</v>
      </c>
      <c r="V701" s="5">
        <v>70.13</v>
      </c>
      <c r="W701" s="5">
        <v>67.916666666666671</v>
      </c>
      <c r="X701" s="5">
        <v>65.876666666666665</v>
      </c>
      <c r="Y701" s="5">
        <v>63.83</v>
      </c>
      <c r="Z701" s="5">
        <v>61.826666666666668</v>
      </c>
      <c r="AA701" s="5">
        <v>60.956666666666671</v>
      </c>
      <c r="AB701" s="5">
        <v>60.116666666666667</v>
      </c>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row>
    <row r="702" spans="1:148">
      <c r="A702" s="2" t="s">
        <v>184</v>
      </c>
      <c r="B702" s="2" t="s">
        <v>77</v>
      </c>
      <c r="C702" s="2" t="s">
        <v>365</v>
      </c>
      <c r="D702" s="2" t="str">
        <f t="shared" si="10"/>
        <v>Georgia - Savannah-May</v>
      </c>
      <c r="E702" s="5">
        <v>67.348387096774204</v>
      </c>
      <c r="F702" s="5">
        <v>66.429032258064524</v>
      </c>
      <c r="G702" s="5">
        <v>65.561290322580646</v>
      </c>
      <c r="H702" s="5">
        <v>64.616129032258058</v>
      </c>
      <c r="I702" s="5">
        <v>64.716129032258067</v>
      </c>
      <c r="J702" s="5">
        <v>64.816129032258061</v>
      </c>
      <c r="K702" s="5">
        <v>64.893548387096772</v>
      </c>
      <c r="L702" s="5">
        <v>68.819354838709685</v>
      </c>
      <c r="M702" s="5">
        <v>72.741935483870961</v>
      </c>
      <c r="N702" s="5">
        <v>76.658064516129031</v>
      </c>
      <c r="O702" s="5">
        <v>78.093548387096774</v>
      </c>
      <c r="P702" s="5">
        <v>79.554838709677412</v>
      </c>
      <c r="Q702" s="5">
        <v>80.983870967741936</v>
      </c>
      <c r="R702" s="5">
        <v>81.158064516129031</v>
      </c>
      <c r="S702" s="5">
        <v>81.296774193548387</v>
      </c>
      <c r="T702" s="5">
        <v>81.474193548387092</v>
      </c>
      <c r="U702" s="5">
        <v>79.783870967741947</v>
      </c>
      <c r="V702" s="5">
        <v>78.045161290322582</v>
      </c>
      <c r="W702" s="5">
        <v>76.283870967741947</v>
      </c>
      <c r="X702" s="5">
        <v>74.319354838709685</v>
      </c>
      <c r="Y702" s="5">
        <v>72.445161290322588</v>
      </c>
      <c r="Z702" s="5">
        <v>70.564516129032256</v>
      </c>
      <c r="AA702" s="5">
        <v>69.558064516129036</v>
      </c>
      <c r="AB702" s="5">
        <v>68.519354838709674</v>
      </c>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row>
    <row r="703" spans="1:148">
      <c r="A703" s="2" t="s">
        <v>184</v>
      </c>
      <c r="B703" s="2" t="s">
        <v>78</v>
      </c>
      <c r="C703" s="2" t="s">
        <v>366</v>
      </c>
      <c r="D703" s="2" t="str">
        <f t="shared" si="10"/>
        <v>Georgia - Savannah-Jun</v>
      </c>
      <c r="E703" s="5">
        <v>72.683333333333337</v>
      </c>
      <c r="F703" s="5">
        <v>71.98</v>
      </c>
      <c r="G703" s="5">
        <v>71.3</v>
      </c>
      <c r="H703" s="5">
        <v>70.569999999999993</v>
      </c>
      <c r="I703" s="5">
        <v>71.143333333333345</v>
      </c>
      <c r="J703" s="5">
        <v>71.739999999999995</v>
      </c>
      <c r="K703" s="5">
        <v>72.333333333333329</v>
      </c>
      <c r="L703" s="5">
        <v>75.739999999999995</v>
      </c>
      <c r="M703" s="5">
        <v>79.11333333333333</v>
      </c>
      <c r="N703" s="5">
        <v>82.51</v>
      </c>
      <c r="O703" s="5">
        <v>83.966666666666669</v>
      </c>
      <c r="P703" s="5">
        <v>85.413333333333341</v>
      </c>
      <c r="Q703" s="5">
        <v>86.88</v>
      </c>
      <c r="R703" s="5">
        <v>86.32</v>
      </c>
      <c r="S703" s="5">
        <v>85.78</v>
      </c>
      <c r="T703" s="5">
        <v>85.236666666666665</v>
      </c>
      <c r="U703" s="5">
        <v>83.206666666666663</v>
      </c>
      <c r="V703" s="5">
        <v>81.176666666666677</v>
      </c>
      <c r="W703" s="5">
        <v>79.103333333333325</v>
      </c>
      <c r="X703" s="5">
        <v>77.74666666666667</v>
      </c>
      <c r="Y703" s="5">
        <v>76.333333333333329</v>
      </c>
      <c r="Z703" s="5">
        <v>75.006666666666661</v>
      </c>
      <c r="AA703" s="5">
        <v>74.260000000000005</v>
      </c>
      <c r="AB703" s="5">
        <v>73.58</v>
      </c>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row>
    <row r="704" spans="1:148">
      <c r="A704" s="2" t="s">
        <v>184</v>
      </c>
      <c r="B704" s="2" t="s">
        <v>79</v>
      </c>
      <c r="C704" s="2" t="s">
        <v>367</v>
      </c>
      <c r="D704" s="2" t="str">
        <f t="shared" si="10"/>
        <v>Georgia - Savannah-Jul</v>
      </c>
      <c r="E704" s="5">
        <v>77.041935483870972</v>
      </c>
      <c r="F704" s="5">
        <v>76.329032258064515</v>
      </c>
      <c r="G704" s="5">
        <v>73.293548387096777</v>
      </c>
      <c r="H704" s="5">
        <v>72.590322580645164</v>
      </c>
      <c r="I704" s="5">
        <v>73.129032258064512</v>
      </c>
      <c r="J704" s="5">
        <v>73.58709677419354</v>
      </c>
      <c r="K704" s="5">
        <v>74.116129032258058</v>
      </c>
      <c r="L704" s="5">
        <v>77.41935483870968</v>
      </c>
      <c r="M704" s="5">
        <v>80.796774193548387</v>
      </c>
      <c r="N704" s="5">
        <v>84.070967741935476</v>
      </c>
      <c r="O704" s="5">
        <v>85.806451612903231</v>
      </c>
      <c r="P704" s="5">
        <v>87.5741935483871</v>
      </c>
      <c r="Q704" s="5">
        <v>89.309677419354841</v>
      </c>
      <c r="R704" s="5">
        <v>89.038709677419348</v>
      </c>
      <c r="S704" s="5">
        <v>88.732258064516117</v>
      </c>
      <c r="T704" s="5">
        <v>88.464516129032262</v>
      </c>
      <c r="U704" s="5">
        <v>86.438709677419354</v>
      </c>
      <c r="V704" s="5">
        <v>84.351612903225814</v>
      </c>
      <c r="W704" s="5">
        <v>82.258064516129039</v>
      </c>
      <c r="X704" s="5">
        <v>80.654838709677421</v>
      </c>
      <c r="Y704" s="5">
        <v>79</v>
      </c>
      <c r="Z704" s="5">
        <v>77.429032258064524</v>
      </c>
      <c r="AA704" s="5">
        <v>76.490322580645156</v>
      </c>
      <c r="AB704" s="5">
        <v>75.629032258064512</v>
      </c>
    </row>
    <row r="705" spans="1:148">
      <c r="A705" s="2" t="s">
        <v>184</v>
      </c>
      <c r="B705" s="2" t="s">
        <v>80</v>
      </c>
      <c r="C705" s="2" t="s">
        <v>368</v>
      </c>
      <c r="D705" s="2" t="str">
        <f t="shared" si="10"/>
        <v>Georgia - Savannah-Aug</v>
      </c>
      <c r="E705" s="5">
        <v>73.2</v>
      </c>
      <c r="F705" s="5">
        <v>72.803225806451621</v>
      </c>
      <c r="G705" s="5">
        <v>74.838709677419359</v>
      </c>
      <c r="H705" s="5">
        <v>74.390322580645162</v>
      </c>
      <c r="I705" s="5">
        <v>74.390322580645162</v>
      </c>
      <c r="J705" s="5">
        <v>74.364516129032268</v>
      </c>
      <c r="K705" s="5">
        <v>74.325806451612905</v>
      </c>
      <c r="L705" s="5">
        <v>77.4258064516129</v>
      </c>
      <c r="M705" s="5">
        <v>80.5</v>
      </c>
      <c r="N705" s="5">
        <v>83.567741935483866</v>
      </c>
      <c r="O705" s="5">
        <v>84.609677419354838</v>
      </c>
      <c r="P705" s="5">
        <v>85.651612903225796</v>
      </c>
      <c r="Q705" s="5">
        <v>86.7</v>
      </c>
      <c r="R705" s="5">
        <v>86.1</v>
      </c>
      <c r="S705" s="5">
        <v>85.525806451612908</v>
      </c>
      <c r="T705" s="5">
        <v>84.945161290322588</v>
      </c>
      <c r="U705" s="5">
        <v>83.667741935483861</v>
      </c>
      <c r="V705" s="5">
        <v>82.354838709677423</v>
      </c>
      <c r="W705" s="5">
        <v>81.019354838709674</v>
      </c>
      <c r="X705" s="5">
        <v>79.790322580645167</v>
      </c>
      <c r="Y705" s="5">
        <v>78.535483870967738</v>
      </c>
      <c r="Z705" s="5">
        <v>77.332258064516139</v>
      </c>
      <c r="AA705" s="5">
        <v>76.719354838709677</v>
      </c>
      <c r="AB705" s="5">
        <v>76.183870967741925</v>
      </c>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row>
    <row r="706" spans="1:148">
      <c r="A706" s="2" t="s">
        <v>184</v>
      </c>
      <c r="B706" s="2" t="s">
        <v>81</v>
      </c>
      <c r="C706" s="2" t="s">
        <v>369</v>
      </c>
      <c r="D706" s="2" t="str">
        <f t="shared" si="10"/>
        <v>Georgia - Savannah-Sep</v>
      </c>
      <c r="E706" s="5">
        <v>69.19</v>
      </c>
      <c r="F706" s="5">
        <v>68.63333333333334</v>
      </c>
      <c r="G706" s="5">
        <v>68.076666666666668</v>
      </c>
      <c r="H706" s="5">
        <v>67.516666666666666</v>
      </c>
      <c r="I706" s="5">
        <v>67.723333333333329</v>
      </c>
      <c r="J706" s="5">
        <v>67.903333333333336</v>
      </c>
      <c r="K706" s="5">
        <v>68.12</v>
      </c>
      <c r="L706" s="5">
        <v>72.073333333333323</v>
      </c>
      <c r="M706" s="5">
        <v>76.026666666666671</v>
      </c>
      <c r="N706" s="5">
        <v>79.983333333333334</v>
      </c>
      <c r="O706" s="5">
        <v>81.646666666666675</v>
      </c>
      <c r="P706" s="5">
        <v>83.326666666666668</v>
      </c>
      <c r="Q706" s="5">
        <v>84.99</v>
      </c>
      <c r="R706" s="5">
        <v>84.61</v>
      </c>
      <c r="S706" s="5">
        <v>84.24666666666667</v>
      </c>
      <c r="T706" s="5">
        <v>83.87</v>
      </c>
      <c r="U706" s="5">
        <v>81.403333333333336</v>
      </c>
      <c r="V706" s="5">
        <v>78.956666666666663</v>
      </c>
      <c r="W706" s="5">
        <v>76.413333333333341</v>
      </c>
      <c r="X706" s="5">
        <v>74.760000000000005</v>
      </c>
      <c r="Y706" s="5">
        <v>73.096666666666664</v>
      </c>
      <c r="Z706" s="5">
        <v>71.48</v>
      </c>
      <c r="AA706" s="5">
        <v>70.603333333333325</v>
      </c>
      <c r="AB706" s="5">
        <v>69.816666666666663</v>
      </c>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row>
    <row r="707" spans="1:148">
      <c r="A707" s="2" t="s">
        <v>184</v>
      </c>
      <c r="B707" s="2" t="s">
        <v>82</v>
      </c>
      <c r="C707" s="2" t="s">
        <v>370</v>
      </c>
      <c r="D707" s="2" t="str">
        <f t="shared" ref="D707:D770" si="11">CONCATENATE(A707,"-",B707)</f>
        <v>Georgia - Savannah-Oct</v>
      </c>
      <c r="E707" s="5">
        <v>60.596774193548384</v>
      </c>
      <c r="F707" s="5">
        <v>59.63225806451613</v>
      </c>
      <c r="G707" s="5">
        <v>59.051612903225802</v>
      </c>
      <c r="H707" s="5">
        <v>58.474193548387099</v>
      </c>
      <c r="I707" s="5">
        <v>57.961290322580645</v>
      </c>
      <c r="J707" s="5">
        <v>57.864516129032253</v>
      </c>
      <c r="K707" s="5">
        <v>57.767741935483869</v>
      </c>
      <c r="L707" s="5">
        <v>60.667741935483875</v>
      </c>
      <c r="M707" s="5">
        <v>65.00322580645161</v>
      </c>
      <c r="N707" s="5">
        <v>69.616129032258058</v>
      </c>
      <c r="O707" s="5">
        <v>72.474193548387092</v>
      </c>
      <c r="P707" s="5">
        <v>74.396774193548396</v>
      </c>
      <c r="Q707" s="5">
        <v>75.599999999999994</v>
      </c>
      <c r="R707" s="5">
        <v>76.08387096774193</v>
      </c>
      <c r="S707" s="5">
        <v>76.132258064516122</v>
      </c>
      <c r="T707" s="5">
        <v>75.374193548387098</v>
      </c>
      <c r="U707" s="5">
        <v>73.667741935483861</v>
      </c>
      <c r="V707" s="5">
        <v>71.022580645161284</v>
      </c>
      <c r="W707" s="5">
        <v>68.106451612903228</v>
      </c>
      <c r="X707" s="5">
        <v>66.061290322580646</v>
      </c>
      <c r="Y707" s="5">
        <v>64.609677419354838</v>
      </c>
      <c r="Z707" s="5">
        <v>63.593548387096774</v>
      </c>
      <c r="AA707" s="5">
        <v>62.251612903225805</v>
      </c>
      <c r="AB707" s="5">
        <v>61.254838709677422</v>
      </c>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row>
    <row r="708" spans="1:148">
      <c r="A708" s="2" t="s">
        <v>184</v>
      </c>
      <c r="B708" s="2" t="s">
        <v>83</v>
      </c>
      <c r="C708" s="2" t="s">
        <v>371</v>
      </c>
      <c r="D708" s="2" t="str">
        <f t="shared" si="11"/>
        <v>Georgia - Savannah-Nov</v>
      </c>
      <c r="E708" s="5">
        <v>55.376666666666665</v>
      </c>
      <c r="F708" s="5">
        <v>54.853333333333332</v>
      </c>
      <c r="G708" s="5">
        <v>54.536666666666662</v>
      </c>
      <c r="H708" s="5">
        <v>54.126666666666665</v>
      </c>
      <c r="I708" s="5">
        <v>53.81</v>
      </c>
      <c r="J708" s="5">
        <v>53.31333333333334</v>
      </c>
      <c r="K708" s="5">
        <v>53.133333333333333</v>
      </c>
      <c r="L708" s="5">
        <v>54.53</v>
      </c>
      <c r="M708" s="5">
        <v>58.50333333333333</v>
      </c>
      <c r="N708" s="5">
        <v>62.356666666666669</v>
      </c>
      <c r="O708" s="5">
        <v>65.606666666666669</v>
      </c>
      <c r="P708" s="5">
        <v>68.186666666666667</v>
      </c>
      <c r="Q708" s="5">
        <v>68.823333333333323</v>
      </c>
      <c r="R708" s="5">
        <v>70.106666666666655</v>
      </c>
      <c r="S708" s="5">
        <v>70.233333333333334</v>
      </c>
      <c r="T708" s="5">
        <v>69.48</v>
      </c>
      <c r="U708" s="5">
        <v>67.47</v>
      </c>
      <c r="V708" s="5">
        <v>64.093333333333334</v>
      </c>
      <c r="W708" s="5">
        <v>61.25333333333333</v>
      </c>
      <c r="X708" s="5">
        <v>59.116666666666667</v>
      </c>
      <c r="Y708" s="5">
        <v>57.56666666666667</v>
      </c>
      <c r="Z708" s="5">
        <v>56.626666666666665</v>
      </c>
      <c r="AA708" s="5">
        <v>55.91</v>
      </c>
      <c r="AB708" s="5">
        <v>55.08</v>
      </c>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row>
    <row r="709" spans="1:148">
      <c r="A709" s="2" t="s">
        <v>184</v>
      </c>
      <c r="B709" s="2" t="s">
        <v>84</v>
      </c>
      <c r="C709" s="2" t="s">
        <v>372</v>
      </c>
      <c r="D709" s="2" t="str">
        <f t="shared" si="11"/>
        <v>Georgia - Savannah-Dec</v>
      </c>
      <c r="E709" s="5">
        <v>46.564516129032256</v>
      </c>
      <c r="F709" s="5">
        <v>46.029032258064518</v>
      </c>
      <c r="G709" s="5">
        <v>45.50322580645161</v>
      </c>
      <c r="H709" s="5">
        <v>44.945161290322581</v>
      </c>
      <c r="I709" s="5">
        <v>44.406451612903226</v>
      </c>
      <c r="J709" s="5">
        <v>43.958064516129035</v>
      </c>
      <c r="K709" s="5">
        <v>43.41935483870968</v>
      </c>
      <c r="L709" s="5">
        <v>45.783870967741933</v>
      </c>
      <c r="M709" s="5">
        <v>48.12903225806452</v>
      </c>
      <c r="N709" s="5">
        <v>50.49677419354839</v>
      </c>
      <c r="O709" s="5">
        <v>53.258064516129032</v>
      </c>
      <c r="P709" s="5">
        <v>56.025806451612901</v>
      </c>
      <c r="Q709" s="5">
        <v>58.78709677419355</v>
      </c>
      <c r="R709" s="5">
        <v>59.187096774193549</v>
      </c>
      <c r="S709" s="5">
        <v>59.654838709677421</v>
      </c>
      <c r="T709" s="5">
        <v>60.058064516129029</v>
      </c>
      <c r="U709" s="5">
        <v>57.612903225806448</v>
      </c>
      <c r="V709" s="5">
        <v>55.164516129032258</v>
      </c>
      <c r="W709" s="5">
        <v>52.70967741935484</v>
      </c>
      <c r="X709" s="5">
        <v>51.616129032258058</v>
      </c>
      <c r="Y709" s="5">
        <v>50.519354838709674</v>
      </c>
      <c r="Z709" s="5">
        <v>49.432258064516134</v>
      </c>
      <c r="AA709" s="5">
        <v>48.716129032258067</v>
      </c>
      <c r="AB709" s="5">
        <v>48.022580645161291</v>
      </c>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row>
    <row r="710" spans="1:148">
      <c r="A710" s="2" t="s">
        <v>185</v>
      </c>
      <c r="B710" s="2" t="s">
        <v>73</v>
      </c>
      <c r="C710" s="2" t="s">
        <v>361</v>
      </c>
      <c r="D710" s="2" t="str">
        <f t="shared" si="11"/>
        <v>Hawaii - Hilo-Jan</v>
      </c>
      <c r="E710" s="5">
        <v>67.41290322580646</v>
      </c>
      <c r="F710" s="5">
        <v>66.954838709677418</v>
      </c>
      <c r="G710" s="5">
        <v>66.564516129032256</v>
      </c>
      <c r="H710" s="5">
        <v>66.170967741935485</v>
      </c>
      <c r="I710" s="5">
        <v>65.767741935483869</v>
      </c>
      <c r="J710" s="5">
        <v>66.374193548387098</v>
      </c>
      <c r="K710" s="5">
        <v>66.951612903225808</v>
      </c>
      <c r="L710" s="5">
        <v>67.545161290322582</v>
      </c>
      <c r="M710" s="5">
        <v>70.748387096774181</v>
      </c>
      <c r="N710" s="5">
        <v>73.938709677419354</v>
      </c>
      <c r="O710" s="5">
        <v>77.135483870967732</v>
      </c>
      <c r="P710" s="5">
        <v>77.122580645161293</v>
      </c>
      <c r="Q710" s="5">
        <v>77.154838709677421</v>
      </c>
      <c r="R710" s="5">
        <v>77.125806451612902</v>
      </c>
      <c r="S710" s="5">
        <v>76.154838709677421</v>
      </c>
      <c r="T710" s="5">
        <v>75.151612903225796</v>
      </c>
      <c r="U710" s="5">
        <v>74.170967741935485</v>
      </c>
      <c r="V710" s="5">
        <v>73.012903225806454</v>
      </c>
      <c r="W710" s="5">
        <v>71.851612903225814</v>
      </c>
      <c r="X710" s="5">
        <v>70.7</v>
      </c>
      <c r="Y710" s="5">
        <v>69.893548387096772</v>
      </c>
      <c r="Z710" s="5">
        <v>69.132258064516122</v>
      </c>
      <c r="AA710" s="5">
        <v>68.345161290322579</v>
      </c>
      <c r="AB710" s="5">
        <v>67.91612903225807</v>
      </c>
    </row>
    <row r="711" spans="1:148">
      <c r="A711" s="2" t="s">
        <v>185</v>
      </c>
      <c r="B711" s="2" t="s">
        <v>74</v>
      </c>
      <c r="C711" s="2" t="s">
        <v>362</v>
      </c>
      <c r="D711" s="2" t="str">
        <f t="shared" si="11"/>
        <v>Hawaii - Hilo-Feb</v>
      </c>
      <c r="E711" s="5">
        <v>66.349999999999994</v>
      </c>
      <c r="F711" s="5">
        <v>65.742857142857147</v>
      </c>
      <c r="G711" s="5">
        <v>65.48571428571428</v>
      </c>
      <c r="H711" s="5">
        <v>65.242857142857147</v>
      </c>
      <c r="I711" s="5">
        <v>64.953571428571436</v>
      </c>
      <c r="J711" s="5">
        <v>65.664285714285711</v>
      </c>
      <c r="K711" s="5">
        <v>66.342857142857142</v>
      </c>
      <c r="L711" s="5">
        <v>67.05714285714285</v>
      </c>
      <c r="M711" s="5">
        <v>69.728571428571428</v>
      </c>
      <c r="N711" s="5">
        <v>72.36071428571428</v>
      </c>
      <c r="O711" s="5">
        <v>75.028571428571439</v>
      </c>
      <c r="P711" s="5">
        <v>75.56785714285715</v>
      </c>
      <c r="Q711" s="5">
        <v>76.107142857142861</v>
      </c>
      <c r="R711" s="5">
        <v>76.642857142857139</v>
      </c>
      <c r="S711" s="5">
        <v>75.646428571428572</v>
      </c>
      <c r="T711" s="5">
        <v>74.696428571428569</v>
      </c>
      <c r="U711" s="5">
        <v>73.696428571428569</v>
      </c>
      <c r="V711" s="5">
        <v>72.203571428571436</v>
      </c>
      <c r="W711" s="5">
        <v>70.696428571428569</v>
      </c>
      <c r="X711" s="5">
        <v>69.185714285714283</v>
      </c>
      <c r="Y711" s="5">
        <v>68.61071428571428</v>
      </c>
      <c r="Z711" s="5">
        <v>68.053571428571431</v>
      </c>
      <c r="AA711" s="5">
        <v>67.48571428571428</v>
      </c>
      <c r="AB711" s="5">
        <v>66.900000000000006</v>
      </c>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row>
    <row r="712" spans="1:148">
      <c r="A712" s="2" t="s">
        <v>185</v>
      </c>
      <c r="B712" s="2" t="s">
        <v>75</v>
      </c>
      <c r="C712" s="2" t="s">
        <v>363</v>
      </c>
      <c r="D712" s="2" t="str">
        <f t="shared" si="11"/>
        <v>Hawaii - Hilo-Mar</v>
      </c>
      <c r="E712" s="5">
        <v>67.822580645161295</v>
      </c>
      <c r="F712" s="5">
        <v>67.293548387096777</v>
      </c>
      <c r="G712" s="5">
        <v>66.967741935483872</v>
      </c>
      <c r="H712" s="5">
        <v>66.648387096774186</v>
      </c>
      <c r="I712" s="5">
        <v>66.283870967741947</v>
      </c>
      <c r="J712" s="5">
        <v>67.106451612903228</v>
      </c>
      <c r="K712" s="5">
        <v>67.864516129032268</v>
      </c>
      <c r="L712" s="5">
        <v>68.703225806451613</v>
      </c>
      <c r="M712" s="5">
        <v>71.238709677419351</v>
      </c>
      <c r="N712" s="5">
        <v>73.722580645161287</v>
      </c>
      <c r="O712" s="5">
        <v>76.267741935483883</v>
      </c>
      <c r="P712" s="5">
        <v>76.712903225806443</v>
      </c>
      <c r="Q712" s="5">
        <v>77.096774193548384</v>
      </c>
      <c r="R712" s="5">
        <v>77.541935483870972</v>
      </c>
      <c r="S712" s="5">
        <v>76.767741935483883</v>
      </c>
      <c r="T712" s="5">
        <v>76.051612903225802</v>
      </c>
      <c r="U712" s="5">
        <v>75.283870967741947</v>
      </c>
      <c r="V712" s="5">
        <v>73.838709677419359</v>
      </c>
      <c r="W712" s="5">
        <v>72.374193548387098</v>
      </c>
      <c r="X712" s="5">
        <v>70.9258064516129</v>
      </c>
      <c r="Y712" s="5">
        <v>70.167741935483861</v>
      </c>
      <c r="Z712" s="5">
        <v>69.470967741935482</v>
      </c>
      <c r="AA712" s="5">
        <v>68.722580645161287</v>
      </c>
      <c r="AB712" s="5">
        <v>68.209677419354833</v>
      </c>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row>
    <row r="713" spans="1:148">
      <c r="A713" s="2" t="s">
        <v>185</v>
      </c>
      <c r="B713" s="2" t="s">
        <v>76</v>
      </c>
      <c r="C713" s="2" t="s">
        <v>364</v>
      </c>
      <c r="D713" s="2" t="str">
        <f t="shared" si="11"/>
        <v>Hawaii - Hilo-Apr</v>
      </c>
      <c r="E713" s="5">
        <v>68.216666666666669</v>
      </c>
      <c r="F713" s="5">
        <v>67.656666666666666</v>
      </c>
      <c r="G713" s="5">
        <v>67.186666666666667</v>
      </c>
      <c r="H713" s="5">
        <v>66.763333333333335</v>
      </c>
      <c r="I713" s="5">
        <v>66.3</v>
      </c>
      <c r="J713" s="5">
        <v>67.816666666666663</v>
      </c>
      <c r="K713" s="5">
        <v>69.37</v>
      </c>
      <c r="L713" s="5">
        <v>70.88333333333334</v>
      </c>
      <c r="M713" s="5">
        <v>72.593333333333334</v>
      </c>
      <c r="N713" s="5">
        <v>74.333333333333329</v>
      </c>
      <c r="O713" s="5">
        <v>76.053333333333327</v>
      </c>
      <c r="P713" s="5">
        <v>76.19</v>
      </c>
      <c r="Q713" s="5">
        <v>76.333333333333329</v>
      </c>
      <c r="R713" s="5">
        <v>76.459999999999994</v>
      </c>
      <c r="S713" s="5">
        <v>75.743333333333339</v>
      </c>
      <c r="T713" s="5">
        <v>75.083333333333329</v>
      </c>
      <c r="U713" s="5">
        <v>74.353333333333325</v>
      </c>
      <c r="V713" s="5">
        <v>73.25333333333333</v>
      </c>
      <c r="W713" s="5">
        <v>72.099999999999994</v>
      </c>
      <c r="X713" s="5">
        <v>70.98</v>
      </c>
      <c r="Y713" s="5">
        <v>70.426666666666677</v>
      </c>
      <c r="Z713" s="5">
        <v>69.92</v>
      </c>
      <c r="AA713" s="5">
        <v>69.403333333333336</v>
      </c>
      <c r="AB713" s="5">
        <v>68.816666666666663</v>
      </c>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row>
    <row r="714" spans="1:148">
      <c r="A714" s="2" t="s">
        <v>185</v>
      </c>
      <c r="B714" s="2" t="s">
        <v>77</v>
      </c>
      <c r="C714" s="2" t="s">
        <v>365</v>
      </c>
      <c r="D714" s="2" t="str">
        <f t="shared" si="11"/>
        <v>Hawaii - Hilo-May</v>
      </c>
      <c r="E714" s="5">
        <v>69.219354838709677</v>
      </c>
      <c r="F714" s="5">
        <v>68.732258064516117</v>
      </c>
      <c r="G714" s="5">
        <v>68.345161290322579</v>
      </c>
      <c r="H714" s="5">
        <v>68</v>
      </c>
      <c r="I714" s="5">
        <v>67.612903225806448</v>
      </c>
      <c r="J714" s="5">
        <v>69.703225806451613</v>
      </c>
      <c r="K714" s="5">
        <v>71.767741935483883</v>
      </c>
      <c r="L714" s="5">
        <v>73.864516129032268</v>
      </c>
      <c r="M714" s="5">
        <v>75.377419354838707</v>
      </c>
      <c r="N714" s="5">
        <v>76.877419354838707</v>
      </c>
      <c r="O714" s="5">
        <v>78.400000000000006</v>
      </c>
      <c r="P714" s="5">
        <v>78.451612903225808</v>
      </c>
      <c r="Q714" s="5">
        <v>78.519354838709674</v>
      </c>
      <c r="R714" s="5">
        <v>78.57741935483871</v>
      </c>
      <c r="S714" s="5">
        <v>77.948387096774198</v>
      </c>
      <c r="T714" s="5">
        <v>77.383870967741942</v>
      </c>
      <c r="U714" s="5">
        <v>76.783870967741947</v>
      </c>
      <c r="V714" s="5">
        <v>75.319354838709685</v>
      </c>
      <c r="W714" s="5">
        <v>73.770967741935493</v>
      </c>
      <c r="X714" s="5">
        <v>72.290322580645167</v>
      </c>
      <c r="Y714" s="5">
        <v>71.57741935483871</v>
      </c>
      <c r="Z714" s="5">
        <v>70.887096774193552</v>
      </c>
      <c r="AA714" s="5">
        <v>70.206451612903223</v>
      </c>
      <c r="AB714" s="5">
        <v>69.7</v>
      </c>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row>
    <row r="715" spans="1:148">
      <c r="A715" s="2" t="s">
        <v>185</v>
      </c>
      <c r="B715" s="2" t="s">
        <v>78</v>
      </c>
      <c r="C715" s="2" t="s">
        <v>366</v>
      </c>
      <c r="D715" s="2" t="str">
        <f t="shared" si="11"/>
        <v>Hawaii - Hilo-Jun</v>
      </c>
      <c r="E715" s="5">
        <v>69.846666666666664</v>
      </c>
      <c r="F715" s="5">
        <v>69.430000000000007</v>
      </c>
      <c r="G715" s="5">
        <v>69.099999999999994</v>
      </c>
      <c r="H715" s="5">
        <v>68.81</v>
      </c>
      <c r="I715" s="5">
        <v>68.49666666666667</v>
      </c>
      <c r="J715" s="5">
        <v>70.569999999999993</v>
      </c>
      <c r="K715" s="5">
        <v>72.653333333333336</v>
      </c>
      <c r="L715" s="5">
        <v>74.743333333333339</v>
      </c>
      <c r="M715" s="5">
        <v>76.400000000000006</v>
      </c>
      <c r="N715" s="5">
        <v>78.063333333333333</v>
      </c>
      <c r="O715" s="5">
        <v>79.72</v>
      </c>
      <c r="P715" s="5">
        <v>80.319999999999993</v>
      </c>
      <c r="Q715" s="5">
        <v>80.86666666666666</v>
      </c>
      <c r="R715" s="5">
        <v>81.473333333333329</v>
      </c>
      <c r="S715" s="5">
        <v>80.453333333333333</v>
      </c>
      <c r="T715" s="5">
        <v>79.466666666666669</v>
      </c>
      <c r="U715" s="5">
        <v>78.459999999999994</v>
      </c>
      <c r="V715" s="5">
        <v>76.650000000000006</v>
      </c>
      <c r="W715" s="5">
        <v>74.849999999999994</v>
      </c>
      <c r="X715" s="5">
        <v>73.056666666666658</v>
      </c>
      <c r="Y715" s="5">
        <v>72.25</v>
      </c>
      <c r="Z715" s="5">
        <v>71.476666666666674</v>
      </c>
      <c r="AA715" s="5">
        <v>70.686666666666667</v>
      </c>
      <c r="AB715" s="5">
        <v>70.226666666666674</v>
      </c>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row>
    <row r="716" spans="1:148">
      <c r="A716" s="2" t="s">
        <v>185</v>
      </c>
      <c r="B716" s="2" t="s">
        <v>79</v>
      </c>
      <c r="C716" s="2" t="s">
        <v>367</v>
      </c>
      <c r="D716" s="2" t="str">
        <f t="shared" si="11"/>
        <v>Hawaii - Hilo-Jul</v>
      </c>
      <c r="E716" s="5">
        <v>73.535483870967738</v>
      </c>
      <c r="F716" s="5">
        <v>72.909677419354836</v>
      </c>
      <c r="G716" s="5">
        <v>70.403225806451616</v>
      </c>
      <c r="H716" s="5">
        <v>70.296774193548387</v>
      </c>
      <c r="I716" s="5">
        <v>69.951612903225808</v>
      </c>
      <c r="J716" s="5">
        <v>69.906451612903226</v>
      </c>
      <c r="K716" s="5">
        <v>70.964516129032262</v>
      </c>
      <c r="L716" s="5">
        <v>74.058064516129036</v>
      </c>
      <c r="M716" s="5">
        <v>76.2</v>
      </c>
      <c r="N716" s="5">
        <v>78.054838709677412</v>
      </c>
      <c r="O716" s="5">
        <v>79.351612903225814</v>
      </c>
      <c r="P716" s="5">
        <v>79.958064516129028</v>
      </c>
      <c r="Q716" s="5">
        <v>79.99677419354839</v>
      </c>
      <c r="R716" s="5">
        <v>80.203225806451613</v>
      </c>
      <c r="S716" s="5">
        <v>79.941935483870964</v>
      </c>
      <c r="T716" s="5">
        <v>79.093548387096774</v>
      </c>
      <c r="U716" s="5">
        <v>78.099999999999994</v>
      </c>
      <c r="V716" s="5">
        <v>76.822580645161295</v>
      </c>
      <c r="W716" s="5">
        <v>75.070967741935476</v>
      </c>
      <c r="X716" s="5">
        <v>73.961290322580652</v>
      </c>
      <c r="Y716" s="5">
        <v>73.570967741935476</v>
      </c>
      <c r="Z716" s="5">
        <v>72.909677419354836</v>
      </c>
      <c r="AA716" s="5">
        <v>72.393548387096772</v>
      </c>
      <c r="AB716" s="5">
        <v>71.845161290322579</v>
      </c>
    </row>
    <row r="717" spans="1:148">
      <c r="A717" s="2" t="s">
        <v>185</v>
      </c>
      <c r="B717" s="2" t="s">
        <v>80</v>
      </c>
      <c r="C717" s="2" t="s">
        <v>368</v>
      </c>
      <c r="D717" s="2" t="str">
        <f t="shared" si="11"/>
        <v>Hawaii - Hilo-Aug</v>
      </c>
      <c r="E717" s="5">
        <v>69.012903225806454</v>
      </c>
      <c r="F717" s="5">
        <v>68.3</v>
      </c>
      <c r="G717" s="5">
        <v>70.316129032258075</v>
      </c>
      <c r="H717" s="5">
        <v>70.106451612903228</v>
      </c>
      <c r="I717" s="5">
        <v>69.861290322580643</v>
      </c>
      <c r="J717" s="5">
        <v>71.58064516129032</v>
      </c>
      <c r="K717" s="5">
        <v>73.312903225806451</v>
      </c>
      <c r="L717" s="5">
        <v>75.041935483870972</v>
      </c>
      <c r="M717" s="5">
        <v>76.735483870967741</v>
      </c>
      <c r="N717" s="5">
        <v>78.458064516129028</v>
      </c>
      <c r="O717" s="5">
        <v>80.148387096774186</v>
      </c>
      <c r="P717" s="5">
        <v>80.406451612903226</v>
      </c>
      <c r="Q717" s="5">
        <v>80.670967741935485</v>
      </c>
      <c r="R717" s="5">
        <v>80.945161290322588</v>
      </c>
      <c r="S717" s="5">
        <v>80.270967741935493</v>
      </c>
      <c r="T717" s="5">
        <v>79.654838709677421</v>
      </c>
      <c r="U717" s="5">
        <v>79</v>
      </c>
      <c r="V717" s="5">
        <v>77.541935483870972</v>
      </c>
      <c r="W717" s="5">
        <v>76.08064516129032</v>
      </c>
      <c r="X717" s="5">
        <v>74.616129032258058</v>
      </c>
      <c r="Y717" s="5">
        <v>73.983870967741936</v>
      </c>
      <c r="Z717" s="5">
        <v>73.41290322580646</v>
      </c>
      <c r="AA717" s="5">
        <v>72.767741935483883</v>
      </c>
      <c r="AB717" s="5">
        <v>72.045161290322582</v>
      </c>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row>
    <row r="718" spans="1:148">
      <c r="A718" s="2" t="s">
        <v>185</v>
      </c>
      <c r="B718" s="2" t="s">
        <v>81</v>
      </c>
      <c r="C718" s="2" t="s">
        <v>369</v>
      </c>
      <c r="D718" s="2" t="str">
        <f t="shared" si="11"/>
        <v>Hawaii - Hilo-Sep</v>
      </c>
      <c r="E718" s="5">
        <v>72.093333333333334</v>
      </c>
      <c r="F718" s="5">
        <v>71.406666666666666</v>
      </c>
      <c r="G718" s="5">
        <v>71.076666666666668</v>
      </c>
      <c r="H718" s="5">
        <v>70.793333333333337</v>
      </c>
      <c r="I718" s="5">
        <v>70.466666666666669</v>
      </c>
      <c r="J718" s="5">
        <v>72.209999999999994</v>
      </c>
      <c r="K718" s="5">
        <v>73.916666666666671</v>
      </c>
      <c r="L718" s="5">
        <v>75.69</v>
      </c>
      <c r="M718" s="5">
        <v>78.00333333333333</v>
      </c>
      <c r="N718" s="5">
        <v>80.303333333333327</v>
      </c>
      <c r="O718" s="5">
        <v>82.58</v>
      </c>
      <c r="P718" s="5">
        <v>82.486666666666665</v>
      </c>
      <c r="Q718" s="5">
        <v>82.336666666666659</v>
      </c>
      <c r="R718" s="5">
        <v>82.22</v>
      </c>
      <c r="S718" s="5">
        <v>81.286666666666662</v>
      </c>
      <c r="T718" s="5">
        <v>80.336666666666659</v>
      </c>
      <c r="U718" s="5">
        <v>79.406666666666666</v>
      </c>
      <c r="V718" s="5">
        <v>78.00333333333333</v>
      </c>
      <c r="W718" s="5">
        <v>76.59</v>
      </c>
      <c r="X718" s="5">
        <v>75.176666666666677</v>
      </c>
      <c r="Y718" s="5">
        <v>74.563333333333333</v>
      </c>
      <c r="Z718" s="5">
        <v>73.973333333333329</v>
      </c>
      <c r="AA718" s="5">
        <v>73.316666666666663</v>
      </c>
      <c r="AB718" s="5">
        <v>72.643333333333345</v>
      </c>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row>
    <row r="719" spans="1:148">
      <c r="A719" s="2" t="s">
        <v>185</v>
      </c>
      <c r="B719" s="2" t="s">
        <v>82</v>
      </c>
      <c r="C719" s="2" t="s">
        <v>370</v>
      </c>
      <c r="D719" s="2" t="str">
        <f t="shared" si="11"/>
        <v>Hawaii - Hilo-Oct</v>
      </c>
      <c r="E719" s="5">
        <v>71.022580645161284</v>
      </c>
      <c r="F719" s="5">
        <v>70.806451612903231</v>
      </c>
      <c r="G719" s="5">
        <v>70.232258064516117</v>
      </c>
      <c r="H719" s="5">
        <v>69.58709677419354</v>
      </c>
      <c r="I719" s="5">
        <v>69.232258064516117</v>
      </c>
      <c r="J719" s="5">
        <v>68.941935483870964</v>
      </c>
      <c r="K719" s="5">
        <v>69.780645161290323</v>
      </c>
      <c r="L719" s="5">
        <v>73.458064516129028</v>
      </c>
      <c r="M719" s="5">
        <v>77.061290322580646</v>
      </c>
      <c r="N719" s="5">
        <v>78.119354838709668</v>
      </c>
      <c r="O719" s="5">
        <v>78.687096774193549</v>
      </c>
      <c r="P719" s="5">
        <v>79.016129032258064</v>
      </c>
      <c r="Q719" s="5">
        <v>79.138709677419357</v>
      </c>
      <c r="R719" s="5">
        <v>79.306451612903231</v>
      </c>
      <c r="S719" s="5">
        <v>79.00322580645161</v>
      </c>
      <c r="T719" s="5">
        <v>77.967741935483872</v>
      </c>
      <c r="U719" s="5">
        <v>76.590322580645164</v>
      </c>
      <c r="V719" s="5">
        <v>75.541935483870972</v>
      </c>
      <c r="W719" s="5">
        <v>74.458064516129028</v>
      </c>
      <c r="X719" s="5">
        <v>73.564516129032256</v>
      </c>
      <c r="Y719" s="5">
        <v>73.08709677419354</v>
      </c>
      <c r="Z719" s="5">
        <v>72.348387096774204</v>
      </c>
      <c r="AA719" s="5">
        <v>71.870967741935488</v>
      </c>
      <c r="AB719" s="5">
        <v>71.522580645161284</v>
      </c>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row>
    <row r="720" spans="1:148">
      <c r="A720" s="2" t="s">
        <v>185</v>
      </c>
      <c r="B720" s="2" t="s">
        <v>83</v>
      </c>
      <c r="C720" s="2" t="s">
        <v>371</v>
      </c>
      <c r="D720" s="2" t="str">
        <f t="shared" si="11"/>
        <v>Hawaii - Hilo-Nov</v>
      </c>
      <c r="E720" s="5">
        <v>69.153333333333336</v>
      </c>
      <c r="F720" s="5">
        <v>68.61666666666666</v>
      </c>
      <c r="G720" s="5">
        <v>68.36666666666666</v>
      </c>
      <c r="H720" s="5">
        <v>68.16</v>
      </c>
      <c r="I720" s="5">
        <v>67.913333333333341</v>
      </c>
      <c r="J720" s="5">
        <v>68.816666666666663</v>
      </c>
      <c r="K720" s="5">
        <v>69.686666666666667</v>
      </c>
      <c r="L720" s="5">
        <v>70.626666666666679</v>
      </c>
      <c r="M720" s="5">
        <v>72.893333333333345</v>
      </c>
      <c r="N720" s="5">
        <v>75.2</v>
      </c>
      <c r="O720" s="5">
        <v>77.489999999999995</v>
      </c>
      <c r="P720" s="5">
        <v>77.853333333333325</v>
      </c>
      <c r="Q720" s="5">
        <v>78.2</v>
      </c>
      <c r="R720" s="5">
        <v>78.586666666666659</v>
      </c>
      <c r="S720" s="5">
        <v>77.433333333333337</v>
      </c>
      <c r="T720" s="5">
        <v>76.303333333333327</v>
      </c>
      <c r="U720" s="5">
        <v>75.150000000000006</v>
      </c>
      <c r="V720" s="5">
        <v>74.103333333333325</v>
      </c>
      <c r="W720" s="5">
        <v>73.040000000000006</v>
      </c>
      <c r="X720" s="5">
        <v>71.966666666666669</v>
      </c>
      <c r="Y720" s="5">
        <v>71.3</v>
      </c>
      <c r="Z720" s="5">
        <v>70.733333333333334</v>
      </c>
      <c r="AA720" s="5">
        <v>70.09</v>
      </c>
      <c r="AB720" s="5">
        <v>69.536666666666662</v>
      </c>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row>
    <row r="721" spans="1:148">
      <c r="A721" s="2" t="s">
        <v>185</v>
      </c>
      <c r="B721" s="2" t="s">
        <v>84</v>
      </c>
      <c r="C721" s="2" t="s">
        <v>372</v>
      </c>
      <c r="D721" s="2" t="str">
        <f t="shared" si="11"/>
        <v>Hawaii - Hilo-Dec</v>
      </c>
      <c r="E721" s="5">
        <v>67.354838709677423</v>
      </c>
      <c r="F721" s="5">
        <v>66.938709677419354</v>
      </c>
      <c r="G721" s="5">
        <v>66.593548387096774</v>
      </c>
      <c r="H721" s="5">
        <v>66.303225806451621</v>
      </c>
      <c r="I721" s="5">
        <v>65.945161290322574</v>
      </c>
      <c r="J721" s="5">
        <v>66.645161290322577</v>
      </c>
      <c r="K721" s="5">
        <v>67.338709677419359</v>
      </c>
      <c r="L721" s="5">
        <v>68.032258064516128</v>
      </c>
      <c r="M721" s="5">
        <v>71.241935483870961</v>
      </c>
      <c r="N721" s="5">
        <v>74.467741935483872</v>
      </c>
      <c r="O721" s="5">
        <v>77.693548387096769</v>
      </c>
      <c r="P721" s="5">
        <v>77.951612903225808</v>
      </c>
      <c r="Q721" s="5">
        <v>78.174193548387095</v>
      </c>
      <c r="R721" s="5">
        <v>78.461290322580652</v>
      </c>
      <c r="S721" s="5">
        <v>77.151612903225796</v>
      </c>
      <c r="T721" s="5">
        <v>75.819354838709685</v>
      </c>
      <c r="U721" s="5">
        <v>74.5</v>
      </c>
      <c r="V721" s="5">
        <v>73.103225806451604</v>
      </c>
      <c r="W721" s="5">
        <v>71.709677419354833</v>
      </c>
      <c r="X721" s="5">
        <v>70.309677419354841</v>
      </c>
      <c r="Y721" s="5">
        <v>69.548387096774192</v>
      </c>
      <c r="Z721" s="5">
        <v>68.877419354838707</v>
      </c>
      <c r="AA721" s="5">
        <v>68.119354838709668</v>
      </c>
      <c r="AB721" s="5">
        <v>67.706451612903223</v>
      </c>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row>
    <row r="722" spans="1:148">
      <c r="A722" s="2" t="s">
        <v>186</v>
      </c>
      <c r="B722" s="2" t="s">
        <v>73</v>
      </c>
      <c r="C722" s="2" t="s">
        <v>361</v>
      </c>
      <c r="D722" s="2" t="str">
        <f t="shared" si="11"/>
        <v>Hawaii - Honolulu-Jan</v>
      </c>
      <c r="E722" s="5">
        <v>69.287096774193557</v>
      </c>
      <c r="F722" s="5">
        <v>68.806451612903231</v>
      </c>
      <c r="G722" s="5">
        <v>68.4258064516129</v>
      </c>
      <c r="H722" s="5">
        <v>68.103225806451604</v>
      </c>
      <c r="I722" s="5">
        <v>67.829032258064515</v>
      </c>
      <c r="J722" s="5">
        <v>67.599999999999994</v>
      </c>
      <c r="K722" s="5">
        <v>67.270967741935493</v>
      </c>
      <c r="L722" s="5">
        <v>69.141935483870967</v>
      </c>
      <c r="M722" s="5">
        <v>73.306451612903231</v>
      </c>
      <c r="N722" s="5">
        <v>76.319354838709685</v>
      </c>
      <c r="O722" s="5">
        <v>77.706451612903223</v>
      </c>
      <c r="P722" s="5">
        <v>78.458064516129028</v>
      </c>
      <c r="Q722" s="5">
        <v>78.687096774193549</v>
      </c>
      <c r="R722" s="5">
        <v>78.964516129032262</v>
      </c>
      <c r="S722" s="5">
        <v>78.099999999999994</v>
      </c>
      <c r="T722" s="5">
        <v>77.293548387096777</v>
      </c>
      <c r="U722" s="5">
        <v>75.641935483870967</v>
      </c>
      <c r="V722" s="5">
        <v>73.516129032258064</v>
      </c>
      <c r="W722" s="5">
        <v>72.206451612903223</v>
      </c>
      <c r="X722" s="5">
        <v>71.483870967741936</v>
      </c>
      <c r="Y722" s="5">
        <v>71.187096774193549</v>
      </c>
      <c r="Z722" s="5">
        <v>70.548387096774192</v>
      </c>
      <c r="AA722" s="5">
        <v>69.906451612903226</v>
      </c>
      <c r="AB722" s="5">
        <v>69.770967741935493</v>
      </c>
    </row>
    <row r="723" spans="1:148">
      <c r="A723" s="2" t="s">
        <v>186</v>
      </c>
      <c r="B723" s="2" t="s">
        <v>74</v>
      </c>
      <c r="C723" s="2" t="s">
        <v>362</v>
      </c>
      <c r="D723" s="2" t="str">
        <f t="shared" si="11"/>
        <v>Hawaii - Honolulu-Feb</v>
      </c>
      <c r="E723" s="5">
        <v>68.275000000000006</v>
      </c>
      <c r="F723" s="5">
        <v>67.928571428571431</v>
      </c>
      <c r="G723" s="5">
        <v>67.646428571428572</v>
      </c>
      <c r="H723" s="5">
        <v>67.625</v>
      </c>
      <c r="I723" s="5">
        <v>67.346428571428575</v>
      </c>
      <c r="J723" s="5">
        <v>66.589285714285708</v>
      </c>
      <c r="K723" s="5">
        <v>66.528571428571425</v>
      </c>
      <c r="L723" s="5">
        <v>67.553571428571431</v>
      </c>
      <c r="M723" s="5">
        <v>71.207142857142856</v>
      </c>
      <c r="N723" s="5">
        <v>73.66785714285713</v>
      </c>
      <c r="O723" s="5">
        <v>75.924999999999997</v>
      </c>
      <c r="P723" s="5">
        <v>77.117857142857147</v>
      </c>
      <c r="Q723" s="5">
        <v>77.489285714285714</v>
      </c>
      <c r="R723" s="5">
        <v>77.849999999999994</v>
      </c>
      <c r="S723" s="5">
        <v>77.521428571428572</v>
      </c>
      <c r="T723" s="5">
        <v>76.303571428571431</v>
      </c>
      <c r="U723" s="5">
        <v>75.407142857142858</v>
      </c>
      <c r="V723" s="5">
        <v>73.882142857142853</v>
      </c>
      <c r="W723" s="5">
        <v>72.157142857142858</v>
      </c>
      <c r="X723" s="5">
        <v>71.55</v>
      </c>
      <c r="Y723" s="5">
        <v>70.482142857142861</v>
      </c>
      <c r="Z723" s="5">
        <v>69.471428571428575</v>
      </c>
      <c r="AA723" s="5">
        <v>68.982142857142861</v>
      </c>
      <c r="AB723" s="5">
        <v>68.68214285714285</v>
      </c>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row>
    <row r="724" spans="1:148">
      <c r="A724" s="2" t="s">
        <v>186</v>
      </c>
      <c r="B724" s="2" t="s">
        <v>75</v>
      </c>
      <c r="C724" s="2" t="s">
        <v>363</v>
      </c>
      <c r="D724" s="2" t="str">
        <f t="shared" si="11"/>
        <v>Hawaii - Honolulu-Mar</v>
      </c>
      <c r="E724" s="5">
        <v>70.261290322580649</v>
      </c>
      <c r="F724" s="5">
        <v>69.658064516129031</v>
      </c>
      <c r="G724" s="5">
        <v>69.158064516129031</v>
      </c>
      <c r="H724" s="5">
        <v>68.738709677419351</v>
      </c>
      <c r="I724" s="5">
        <v>68.193548387096769</v>
      </c>
      <c r="J724" s="5">
        <v>69.309677419354841</v>
      </c>
      <c r="K724" s="5">
        <v>70.361290322580643</v>
      </c>
      <c r="L724" s="5">
        <v>71.480645161290326</v>
      </c>
      <c r="M724" s="5">
        <v>73.641935483870967</v>
      </c>
      <c r="N724" s="5">
        <v>75.806451612903231</v>
      </c>
      <c r="O724" s="5">
        <v>77.987096774193546</v>
      </c>
      <c r="P724" s="5">
        <v>78.638709677419357</v>
      </c>
      <c r="Q724" s="5">
        <v>79.241935483870961</v>
      </c>
      <c r="R724" s="5">
        <v>79.9258064516129</v>
      </c>
      <c r="S724" s="5">
        <v>79.229032258064507</v>
      </c>
      <c r="T724" s="5">
        <v>78.625806451612902</v>
      </c>
      <c r="U724" s="5">
        <v>77.941935483870964</v>
      </c>
      <c r="V724" s="5">
        <v>76.50322580645161</v>
      </c>
      <c r="W724" s="5">
        <v>75.022580645161284</v>
      </c>
      <c r="X724" s="5">
        <v>73.5741935483871</v>
      </c>
      <c r="Y724" s="5">
        <v>72.893548387096772</v>
      </c>
      <c r="Z724" s="5">
        <v>72.274193548387103</v>
      </c>
      <c r="AA724" s="5">
        <v>71.58709677419354</v>
      </c>
      <c r="AB724" s="5">
        <v>70.948387096774198</v>
      </c>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row>
    <row r="725" spans="1:148">
      <c r="A725" s="2" t="s">
        <v>186</v>
      </c>
      <c r="B725" s="2" t="s">
        <v>76</v>
      </c>
      <c r="C725" s="2" t="s">
        <v>364</v>
      </c>
      <c r="D725" s="2" t="str">
        <f t="shared" si="11"/>
        <v>Hawaii - Honolulu-Apr</v>
      </c>
      <c r="E725" s="5">
        <v>71.093333333333334</v>
      </c>
      <c r="F725" s="5">
        <v>70.84</v>
      </c>
      <c r="G725" s="5">
        <v>70.150000000000006</v>
      </c>
      <c r="H725" s="5">
        <v>69.94</v>
      </c>
      <c r="I725" s="5">
        <v>69.91</v>
      </c>
      <c r="J725" s="5">
        <v>69.583333333333329</v>
      </c>
      <c r="K725" s="5">
        <v>70.540000000000006</v>
      </c>
      <c r="L725" s="5">
        <v>73.876666666666679</v>
      </c>
      <c r="M725" s="5">
        <v>76.096666666666664</v>
      </c>
      <c r="N725" s="5">
        <v>78.53</v>
      </c>
      <c r="O725" s="5">
        <v>79.88</v>
      </c>
      <c r="P725" s="5">
        <v>80.966666666666669</v>
      </c>
      <c r="Q725" s="5">
        <v>81.343333333333334</v>
      </c>
      <c r="R725" s="5">
        <v>80.973333333333329</v>
      </c>
      <c r="S725" s="5">
        <v>80.893333333333345</v>
      </c>
      <c r="T725" s="5">
        <v>80.48</v>
      </c>
      <c r="U725" s="5">
        <v>78.523333333333326</v>
      </c>
      <c r="V725" s="5">
        <v>76.236666666666665</v>
      </c>
      <c r="W725" s="5">
        <v>73.583333333333329</v>
      </c>
      <c r="X725" s="5">
        <v>72.693333333333342</v>
      </c>
      <c r="Y725" s="5">
        <v>72.556666666666658</v>
      </c>
      <c r="Z725" s="5">
        <v>72.293333333333337</v>
      </c>
      <c r="AA725" s="5">
        <v>71.813333333333333</v>
      </c>
      <c r="AB725" s="5">
        <v>71.44</v>
      </c>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row>
    <row r="726" spans="1:148">
      <c r="A726" s="2" t="s">
        <v>186</v>
      </c>
      <c r="B726" s="2" t="s">
        <v>77</v>
      </c>
      <c r="C726" s="2" t="s">
        <v>365</v>
      </c>
      <c r="D726" s="2" t="str">
        <f t="shared" si="11"/>
        <v>Hawaii - Honolulu-May</v>
      </c>
      <c r="E726" s="5">
        <v>72.683870967741925</v>
      </c>
      <c r="F726" s="5">
        <v>72.235483870967741</v>
      </c>
      <c r="G726" s="5">
        <v>71.851612903225814</v>
      </c>
      <c r="H726" s="5">
        <v>71.380645161290332</v>
      </c>
      <c r="I726" s="5">
        <v>70.822580645161295</v>
      </c>
      <c r="J726" s="5">
        <v>70.516129032258064</v>
      </c>
      <c r="K726" s="5">
        <v>73.309677419354841</v>
      </c>
      <c r="L726" s="5">
        <v>77.070967741935476</v>
      </c>
      <c r="M726" s="5">
        <v>79.335483870967749</v>
      </c>
      <c r="N726" s="5">
        <v>81.332258064516139</v>
      </c>
      <c r="O726" s="5">
        <v>82.467741935483872</v>
      </c>
      <c r="P726" s="5">
        <v>83.258064516129039</v>
      </c>
      <c r="Q726" s="5">
        <v>83.980645161290326</v>
      </c>
      <c r="R726" s="5">
        <v>83.383870967741942</v>
      </c>
      <c r="S726" s="5">
        <v>82.745161290322571</v>
      </c>
      <c r="T726" s="5">
        <v>81.522580645161284</v>
      </c>
      <c r="U726" s="5">
        <v>79.854838709677423</v>
      </c>
      <c r="V726" s="5">
        <v>78.041935483870972</v>
      </c>
      <c r="W726" s="5">
        <v>75.92258064516129</v>
      </c>
      <c r="X726" s="5">
        <v>74.822580645161295</v>
      </c>
      <c r="Y726" s="5">
        <v>74.49677419354839</v>
      </c>
      <c r="Z726" s="5">
        <v>74.029032258064518</v>
      </c>
      <c r="AA726" s="5">
        <v>73.832258064516139</v>
      </c>
      <c r="AB726" s="5">
        <v>73.590322580645164</v>
      </c>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row>
    <row r="727" spans="1:148">
      <c r="A727" s="2" t="s">
        <v>186</v>
      </c>
      <c r="B727" s="2" t="s">
        <v>78</v>
      </c>
      <c r="C727" s="2" t="s">
        <v>366</v>
      </c>
      <c r="D727" s="2" t="str">
        <f t="shared" si="11"/>
        <v>Hawaii - Honolulu-Jun</v>
      </c>
      <c r="E727" s="5">
        <v>75.353333333333325</v>
      </c>
      <c r="F727" s="5">
        <v>75.093333333333334</v>
      </c>
      <c r="G727" s="5">
        <v>74.646666666666675</v>
      </c>
      <c r="H727" s="5">
        <v>74.27</v>
      </c>
      <c r="I727" s="5">
        <v>73.95</v>
      </c>
      <c r="J727" s="5">
        <v>74</v>
      </c>
      <c r="K727" s="5">
        <v>75.096666666666664</v>
      </c>
      <c r="L727" s="5">
        <v>77.48</v>
      </c>
      <c r="M727" s="5">
        <v>79.3</v>
      </c>
      <c r="N727" s="5">
        <v>80.946666666666673</v>
      </c>
      <c r="O727" s="5">
        <v>82.34</v>
      </c>
      <c r="P727" s="5">
        <v>82.88333333333334</v>
      </c>
      <c r="Q727" s="5">
        <v>83.5</v>
      </c>
      <c r="R727" s="5">
        <v>83.50333333333333</v>
      </c>
      <c r="S727" s="5">
        <v>83.356666666666655</v>
      </c>
      <c r="T727" s="5">
        <v>82.716666666666669</v>
      </c>
      <c r="U727" s="5">
        <v>81.576666666666668</v>
      </c>
      <c r="V727" s="5">
        <v>80</v>
      </c>
      <c r="W727" s="5">
        <v>78.493333333333339</v>
      </c>
      <c r="X727" s="5">
        <v>77.193333333333342</v>
      </c>
      <c r="Y727" s="5">
        <v>76.92</v>
      </c>
      <c r="Z727" s="5">
        <v>76.703333333333333</v>
      </c>
      <c r="AA727" s="5">
        <v>76.413333333333341</v>
      </c>
      <c r="AB727" s="5">
        <v>75.78</v>
      </c>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row>
    <row r="728" spans="1:148">
      <c r="A728" s="2" t="s">
        <v>186</v>
      </c>
      <c r="B728" s="2" t="s">
        <v>79</v>
      </c>
      <c r="C728" s="2" t="s">
        <v>367</v>
      </c>
      <c r="D728" s="2" t="str">
        <f t="shared" si="11"/>
        <v>Hawaii - Honolulu-Jul</v>
      </c>
      <c r="E728" s="5">
        <v>77.838709677419359</v>
      </c>
      <c r="F728" s="5">
        <v>77.329032258064515</v>
      </c>
      <c r="G728" s="5">
        <v>74.49677419354839</v>
      </c>
      <c r="H728" s="5">
        <v>74.219354838709677</v>
      </c>
      <c r="I728" s="5">
        <v>73.867741935483878</v>
      </c>
      <c r="J728" s="5">
        <v>75.325806451612905</v>
      </c>
      <c r="K728" s="5">
        <v>76.787096774193557</v>
      </c>
      <c r="L728" s="5">
        <v>78.258064516129039</v>
      </c>
      <c r="M728" s="5">
        <v>79.974193548387092</v>
      </c>
      <c r="N728" s="5">
        <v>81.751612903225819</v>
      </c>
      <c r="O728" s="5">
        <v>83.461290322580652</v>
      </c>
      <c r="P728" s="5">
        <v>83.887096774193552</v>
      </c>
      <c r="Q728" s="5">
        <v>84.203225806451613</v>
      </c>
      <c r="R728" s="5">
        <v>84.609677419354838</v>
      </c>
      <c r="S728" s="5">
        <v>83.729032258064507</v>
      </c>
      <c r="T728" s="5">
        <v>82.945161290322588</v>
      </c>
      <c r="U728" s="5">
        <v>82.038709677419348</v>
      </c>
      <c r="V728" s="5">
        <v>80.490322580645156</v>
      </c>
      <c r="W728" s="5">
        <v>78.870967741935488</v>
      </c>
      <c r="X728" s="5">
        <v>77.3</v>
      </c>
      <c r="Y728" s="5">
        <v>76.945161290322588</v>
      </c>
      <c r="Z728" s="5">
        <v>76.661290322580641</v>
      </c>
      <c r="AA728" s="5">
        <v>76.3</v>
      </c>
      <c r="AB728" s="5">
        <v>75.822580645161295</v>
      </c>
    </row>
    <row r="729" spans="1:148">
      <c r="A729" s="2" t="s">
        <v>186</v>
      </c>
      <c r="B729" s="2" t="s">
        <v>80</v>
      </c>
      <c r="C729" s="2" t="s">
        <v>368</v>
      </c>
      <c r="D729" s="2" t="str">
        <f t="shared" si="11"/>
        <v>Hawaii - Honolulu-Aug</v>
      </c>
      <c r="E729" s="5">
        <v>74.716129032258053</v>
      </c>
      <c r="F729" s="5">
        <v>74.567741935483866</v>
      </c>
      <c r="G729" s="5">
        <v>76.680645161290315</v>
      </c>
      <c r="H729" s="5">
        <v>76.290322580645167</v>
      </c>
      <c r="I729" s="5">
        <v>76.0741935483871</v>
      </c>
      <c r="J729" s="5">
        <v>75.812903225806451</v>
      </c>
      <c r="K729" s="5">
        <v>76.635483870967732</v>
      </c>
      <c r="L729" s="5">
        <v>78.606451612903228</v>
      </c>
      <c r="M729" s="5">
        <v>80.400000000000006</v>
      </c>
      <c r="N729" s="5">
        <v>82.429032258064524</v>
      </c>
      <c r="O729" s="5">
        <v>83.822580645161295</v>
      </c>
      <c r="P729" s="5">
        <v>85.345161290322579</v>
      </c>
      <c r="Q729" s="5">
        <v>85.716129032258053</v>
      </c>
      <c r="R729" s="5">
        <v>86.177419354838705</v>
      </c>
      <c r="S729" s="5">
        <v>85.6</v>
      </c>
      <c r="T729" s="5">
        <v>84.383870967741942</v>
      </c>
      <c r="U729" s="5">
        <v>83.325806451612905</v>
      </c>
      <c r="V729" s="5">
        <v>81.174193548387095</v>
      </c>
      <c r="W729" s="5">
        <v>79.525806451612908</v>
      </c>
      <c r="X729" s="5">
        <v>78.761290322580649</v>
      </c>
      <c r="Y729" s="5">
        <v>78.322580645161295</v>
      </c>
      <c r="Z729" s="5">
        <v>78.183870967741925</v>
      </c>
      <c r="AA729" s="5">
        <v>77.819354838709685</v>
      </c>
      <c r="AB729" s="5">
        <v>77.712903225806443</v>
      </c>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row>
    <row r="730" spans="1:148">
      <c r="A730" s="2" t="s">
        <v>186</v>
      </c>
      <c r="B730" s="2" t="s">
        <v>81</v>
      </c>
      <c r="C730" s="2" t="s">
        <v>369</v>
      </c>
      <c r="D730" s="2" t="str">
        <f t="shared" si="11"/>
        <v>Hawaii - Honolulu-Sep</v>
      </c>
      <c r="E730" s="5">
        <v>76.49666666666667</v>
      </c>
      <c r="F730" s="5">
        <v>76</v>
      </c>
      <c r="G730" s="5">
        <v>75.61333333333333</v>
      </c>
      <c r="H730" s="5">
        <v>75.273333333333326</v>
      </c>
      <c r="I730" s="5">
        <v>74.86666666666666</v>
      </c>
      <c r="J730" s="5">
        <v>76.150000000000006</v>
      </c>
      <c r="K730" s="5">
        <v>77.36</v>
      </c>
      <c r="L730" s="5">
        <v>78.67</v>
      </c>
      <c r="M730" s="5">
        <v>80.706666666666663</v>
      </c>
      <c r="N730" s="5">
        <v>82.763333333333335</v>
      </c>
      <c r="O730" s="5">
        <v>84.806666666666658</v>
      </c>
      <c r="P730" s="5">
        <v>85.353333333333325</v>
      </c>
      <c r="Q730" s="5">
        <v>85.81</v>
      </c>
      <c r="R730" s="5">
        <v>86.356666666666655</v>
      </c>
      <c r="S730" s="5">
        <v>85.33</v>
      </c>
      <c r="T730" s="5">
        <v>84.38</v>
      </c>
      <c r="U730" s="5">
        <v>83.33</v>
      </c>
      <c r="V730" s="5">
        <v>81.793333333333337</v>
      </c>
      <c r="W730" s="5">
        <v>80.12</v>
      </c>
      <c r="X730" s="5">
        <v>78.58</v>
      </c>
      <c r="Y730" s="5">
        <v>78.13333333333334</v>
      </c>
      <c r="Z730" s="5">
        <v>77.796666666666667</v>
      </c>
      <c r="AA730" s="5">
        <v>77.396666666666675</v>
      </c>
      <c r="AB730" s="5">
        <v>76.900000000000006</v>
      </c>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row>
    <row r="731" spans="1:148">
      <c r="A731" s="2" t="s">
        <v>186</v>
      </c>
      <c r="B731" s="2" t="s">
        <v>82</v>
      </c>
      <c r="C731" s="2" t="s">
        <v>370</v>
      </c>
      <c r="D731" s="2" t="str">
        <f t="shared" si="11"/>
        <v>Hawaii - Honolulu-Oct</v>
      </c>
      <c r="E731" s="5">
        <v>75.612903225806448</v>
      </c>
      <c r="F731" s="5">
        <v>75.051612903225802</v>
      </c>
      <c r="G731" s="5">
        <v>74.741935483870961</v>
      </c>
      <c r="H731" s="5">
        <v>74.474193548387092</v>
      </c>
      <c r="I731" s="5">
        <v>74.135483870967732</v>
      </c>
      <c r="J731" s="5">
        <v>75.261290322580649</v>
      </c>
      <c r="K731" s="5">
        <v>76.393548387096772</v>
      </c>
      <c r="L731" s="5">
        <v>77.538709677419348</v>
      </c>
      <c r="M731" s="5">
        <v>79.212903225806443</v>
      </c>
      <c r="N731" s="5">
        <v>80.887096774193552</v>
      </c>
      <c r="O731" s="5">
        <v>82.554838709677412</v>
      </c>
      <c r="P731" s="5">
        <v>82.964516129032262</v>
      </c>
      <c r="Q731" s="5">
        <v>83.316129032258075</v>
      </c>
      <c r="R731" s="5">
        <v>83.712903225806443</v>
      </c>
      <c r="S731" s="5">
        <v>82.829032258064515</v>
      </c>
      <c r="T731" s="5">
        <v>81.945161290322588</v>
      </c>
      <c r="U731" s="5">
        <v>81.07741935483871</v>
      </c>
      <c r="V731" s="5">
        <v>79.883870967741942</v>
      </c>
      <c r="W731" s="5">
        <v>78.693548387096769</v>
      </c>
      <c r="X731" s="5">
        <v>77.487096774193546</v>
      </c>
      <c r="Y731" s="5">
        <v>77.151612903225796</v>
      </c>
      <c r="Z731" s="5">
        <v>76.883870967741942</v>
      </c>
      <c r="AA731" s="5">
        <v>76.554838709677412</v>
      </c>
      <c r="AB731" s="5">
        <v>76.00322580645161</v>
      </c>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row>
    <row r="732" spans="1:148">
      <c r="A732" s="2" t="s">
        <v>186</v>
      </c>
      <c r="B732" s="2" t="s">
        <v>83</v>
      </c>
      <c r="C732" s="2" t="s">
        <v>371</v>
      </c>
      <c r="D732" s="2" t="str">
        <f t="shared" si="11"/>
        <v>Hawaii - Honolulu-Nov</v>
      </c>
      <c r="E732" s="5">
        <v>72.836666666666659</v>
      </c>
      <c r="F732" s="5">
        <v>72.36333333333333</v>
      </c>
      <c r="G732" s="5">
        <v>72.11666666666666</v>
      </c>
      <c r="H732" s="5">
        <v>71.906666666666666</v>
      </c>
      <c r="I732" s="5">
        <v>71.706666666666663</v>
      </c>
      <c r="J732" s="5">
        <v>71.793333333333337</v>
      </c>
      <c r="K732" s="5">
        <v>71.666666666666671</v>
      </c>
      <c r="L732" s="5">
        <v>74.09</v>
      </c>
      <c r="M732" s="5">
        <v>77.213333333333338</v>
      </c>
      <c r="N732" s="5">
        <v>79.61333333333333</v>
      </c>
      <c r="O732" s="5">
        <v>80.67</v>
      </c>
      <c r="P732" s="5">
        <v>81.356666666666655</v>
      </c>
      <c r="Q732" s="5">
        <v>81.58</v>
      </c>
      <c r="R732" s="5">
        <v>81.650000000000006</v>
      </c>
      <c r="S732" s="5">
        <v>81.126666666666679</v>
      </c>
      <c r="T732" s="5">
        <v>79.75333333333333</v>
      </c>
      <c r="U732" s="5">
        <v>78.17</v>
      </c>
      <c r="V732" s="5">
        <v>75.943333333333342</v>
      </c>
      <c r="W732" s="5">
        <v>75.163333333333341</v>
      </c>
      <c r="X732" s="5">
        <v>74.306666666666658</v>
      </c>
      <c r="Y732" s="5">
        <v>74.13</v>
      </c>
      <c r="Z732" s="5">
        <v>73.586666666666659</v>
      </c>
      <c r="AA732" s="5">
        <v>73.333333333333329</v>
      </c>
      <c r="AB732" s="5">
        <v>73.11333333333333</v>
      </c>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row>
    <row r="733" spans="1:148">
      <c r="A733" s="2" t="s">
        <v>186</v>
      </c>
      <c r="B733" s="2" t="s">
        <v>84</v>
      </c>
      <c r="C733" s="2" t="s">
        <v>372</v>
      </c>
      <c r="D733" s="2" t="str">
        <f t="shared" si="11"/>
        <v>Hawaii - Honolulu-Dec</v>
      </c>
      <c r="E733" s="5">
        <v>69.777419354838713</v>
      </c>
      <c r="F733" s="5">
        <v>69.432258064516134</v>
      </c>
      <c r="G733" s="5">
        <v>69.335483870967749</v>
      </c>
      <c r="H733" s="5">
        <v>69.261290322580649</v>
      </c>
      <c r="I733" s="5">
        <v>69.180645161290315</v>
      </c>
      <c r="J733" s="5">
        <v>69.406451612903226</v>
      </c>
      <c r="K733" s="5">
        <v>69.596774193548384</v>
      </c>
      <c r="L733" s="5">
        <v>69.832258064516139</v>
      </c>
      <c r="M733" s="5">
        <v>72.641935483870967</v>
      </c>
      <c r="N733" s="5">
        <v>75.487096774193546</v>
      </c>
      <c r="O733" s="5">
        <v>78.322580645161295</v>
      </c>
      <c r="P733" s="5">
        <v>78.738709677419351</v>
      </c>
      <c r="Q733" s="5">
        <v>79.154838709677421</v>
      </c>
      <c r="R733" s="5">
        <v>79.599999999999994</v>
      </c>
      <c r="S733" s="5">
        <v>78.819354838709685</v>
      </c>
      <c r="T733" s="5">
        <v>78.012903225806454</v>
      </c>
      <c r="U733" s="5">
        <v>77.241935483870961</v>
      </c>
      <c r="V733" s="5">
        <v>75.851612903225814</v>
      </c>
      <c r="W733" s="5">
        <v>74.454838709677418</v>
      </c>
      <c r="X733" s="5">
        <v>73.054838709677412</v>
      </c>
      <c r="Y733" s="5">
        <v>72.196774193548379</v>
      </c>
      <c r="Z733" s="5">
        <v>71.341935483870969</v>
      </c>
      <c r="AA733" s="5">
        <v>70.490322580645156</v>
      </c>
      <c r="AB733" s="5">
        <v>70.170967741935485</v>
      </c>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row>
    <row r="734" spans="1:148">
      <c r="A734" s="2" t="s">
        <v>187</v>
      </c>
      <c r="B734" s="2" t="s">
        <v>73</v>
      </c>
      <c r="C734" s="2" t="s">
        <v>361</v>
      </c>
      <c r="D734" s="2" t="str">
        <f t="shared" si="11"/>
        <v>Hawaii - Kahului-Jan</v>
      </c>
      <c r="E734" s="5">
        <v>67.780645161290323</v>
      </c>
      <c r="F734" s="5">
        <v>67.383870967741942</v>
      </c>
      <c r="G734" s="5">
        <v>67.196774193548379</v>
      </c>
      <c r="H734" s="5">
        <v>67.035483870967738</v>
      </c>
      <c r="I734" s="5">
        <v>66.854838709677423</v>
      </c>
      <c r="J734" s="5">
        <v>67.187096774193549</v>
      </c>
      <c r="K734" s="5">
        <v>67.480645161290326</v>
      </c>
      <c r="L734" s="5">
        <v>67.816129032258075</v>
      </c>
      <c r="M734" s="5">
        <v>70.654838709677421</v>
      </c>
      <c r="N734" s="5">
        <v>73.487096774193546</v>
      </c>
      <c r="O734" s="5">
        <v>76.335483870967749</v>
      </c>
      <c r="P734" s="5">
        <v>76.877419354838707</v>
      </c>
      <c r="Q734" s="5">
        <v>77.351612903225814</v>
      </c>
      <c r="R734" s="5">
        <v>77.903225806451616</v>
      </c>
      <c r="S734" s="5">
        <v>77.348387096774204</v>
      </c>
      <c r="T734" s="5">
        <v>76.809677419354841</v>
      </c>
      <c r="U734" s="5">
        <v>76.261290322580649</v>
      </c>
      <c r="V734" s="5">
        <v>74.519354838709674</v>
      </c>
      <c r="W734" s="5">
        <v>72.687096774193549</v>
      </c>
      <c r="X734" s="5">
        <v>70.958064516129028</v>
      </c>
      <c r="Y734" s="5">
        <v>70.099999999999994</v>
      </c>
      <c r="Z734" s="5">
        <v>69.290322580645167</v>
      </c>
      <c r="AA734" s="5">
        <v>68.470967741935482</v>
      </c>
      <c r="AB734" s="5">
        <v>68.125806451612902</v>
      </c>
    </row>
    <row r="735" spans="1:148">
      <c r="A735" s="2" t="s">
        <v>187</v>
      </c>
      <c r="B735" s="2" t="s">
        <v>74</v>
      </c>
      <c r="C735" s="2" t="s">
        <v>362</v>
      </c>
      <c r="D735" s="2" t="str">
        <f t="shared" si="11"/>
        <v>Hawaii - Kahului-Feb</v>
      </c>
      <c r="E735" s="5">
        <v>66.424999999999997</v>
      </c>
      <c r="F735" s="5">
        <v>66.039285714285711</v>
      </c>
      <c r="G735" s="5">
        <v>65.417857142857144</v>
      </c>
      <c r="H735" s="5">
        <v>65.689285714285717</v>
      </c>
      <c r="I735" s="5">
        <v>65.45</v>
      </c>
      <c r="J735" s="5">
        <v>65.23571428571428</v>
      </c>
      <c r="K735" s="5">
        <v>64.839285714285708</v>
      </c>
      <c r="L735" s="5">
        <v>66.689285714285717</v>
      </c>
      <c r="M735" s="5">
        <v>71.117857142857147</v>
      </c>
      <c r="N735" s="5">
        <v>73.632142857142853</v>
      </c>
      <c r="O735" s="5">
        <v>75.142857142857139</v>
      </c>
      <c r="P735" s="5">
        <v>76.532142857142858</v>
      </c>
      <c r="Q735" s="5">
        <v>77.028571428571439</v>
      </c>
      <c r="R735" s="5">
        <v>77.403571428571439</v>
      </c>
      <c r="S735" s="5">
        <v>77.003571428571419</v>
      </c>
      <c r="T735" s="5">
        <v>76.642857142857139</v>
      </c>
      <c r="U735" s="5">
        <v>75.767857142857139</v>
      </c>
      <c r="V735" s="5">
        <v>73.871428571428581</v>
      </c>
      <c r="W735" s="5">
        <v>72.217857142857142</v>
      </c>
      <c r="X735" s="5">
        <v>71.467857142857142</v>
      </c>
      <c r="Y735" s="5">
        <v>69.94285714285715</v>
      </c>
      <c r="Z735" s="5">
        <v>68.625</v>
      </c>
      <c r="AA735" s="5">
        <v>67.560714285714283</v>
      </c>
      <c r="AB735" s="5">
        <v>67.028571428571425</v>
      </c>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row>
    <row r="736" spans="1:148">
      <c r="A736" s="2" t="s">
        <v>187</v>
      </c>
      <c r="B736" s="2" t="s">
        <v>75</v>
      </c>
      <c r="C736" s="2" t="s">
        <v>363</v>
      </c>
      <c r="D736" s="2" t="str">
        <f t="shared" si="11"/>
        <v>Hawaii - Kahului-Mar</v>
      </c>
      <c r="E736" s="5">
        <v>68.870967741935488</v>
      </c>
      <c r="F736" s="5">
        <v>68.467741935483872</v>
      </c>
      <c r="G736" s="5">
        <v>68.177419354838705</v>
      </c>
      <c r="H736" s="5">
        <v>67.929032258064524</v>
      </c>
      <c r="I736" s="5">
        <v>67.651612903225796</v>
      </c>
      <c r="J736" s="5">
        <v>68.464516129032262</v>
      </c>
      <c r="K736" s="5">
        <v>69.312903225806451</v>
      </c>
      <c r="L736" s="5">
        <v>70.170967741935485</v>
      </c>
      <c r="M736" s="5">
        <v>72.796774193548387</v>
      </c>
      <c r="N736" s="5">
        <v>75.41290322580646</v>
      </c>
      <c r="O736" s="5">
        <v>78.054838709677412</v>
      </c>
      <c r="P736" s="5">
        <v>78.616129032258058</v>
      </c>
      <c r="Q736" s="5">
        <v>79.193548387096769</v>
      </c>
      <c r="R736" s="5">
        <v>79.790322580645167</v>
      </c>
      <c r="S736" s="5">
        <v>78.703225806451613</v>
      </c>
      <c r="T736" s="5">
        <v>77.629032258064512</v>
      </c>
      <c r="U736" s="5">
        <v>76.548387096774192</v>
      </c>
      <c r="V736" s="5">
        <v>74.845161290322579</v>
      </c>
      <c r="W736" s="5">
        <v>73.141935483870967</v>
      </c>
      <c r="X736" s="5">
        <v>71.448387096774198</v>
      </c>
      <c r="Y736" s="5">
        <v>70.822580645161295</v>
      </c>
      <c r="Z736" s="5">
        <v>70.287096774193557</v>
      </c>
      <c r="AA736" s="5">
        <v>69.706451612903223</v>
      </c>
      <c r="AB736" s="5">
        <v>69.316129032258075</v>
      </c>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row>
    <row r="737" spans="1:148">
      <c r="A737" s="2" t="s">
        <v>187</v>
      </c>
      <c r="B737" s="2" t="s">
        <v>76</v>
      </c>
      <c r="C737" s="2" t="s">
        <v>364</v>
      </c>
      <c r="D737" s="2" t="str">
        <f t="shared" si="11"/>
        <v>Hawaii - Kahului-Apr</v>
      </c>
      <c r="E737" s="5">
        <v>68.55</v>
      </c>
      <c r="F737" s="5">
        <v>67.933333333333337</v>
      </c>
      <c r="G737" s="5">
        <v>67.400000000000006</v>
      </c>
      <c r="H737" s="5">
        <v>67.143333333333331</v>
      </c>
      <c r="I737" s="5">
        <v>66.87</v>
      </c>
      <c r="J737" s="5">
        <v>66.076666666666668</v>
      </c>
      <c r="K737" s="5">
        <v>67.163333333333341</v>
      </c>
      <c r="L737" s="5">
        <v>71.42</v>
      </c>
      <c r="M737" s="5">
        <v>74.596666666666664</v>
      </c>
      <c r="N737" s="5">
        <v>76.716666666666669</v>
      </c>
      <c r="O737" s="5">
        <v>77.876666666666679</v>
      </c>
      <c r="P737" s="5">
        <v>78.510000000000005</v>
      </c>
      <c r="Q737" s="5">
        <v>78.88666666666667</v>
      </c>
      <c r="R737" s="5">
        <v>79.41</v>
      </c>
      <c r="S737" s="5">
        <v>78.50333333333333</v>
      </c>
      <c r="T737" s="5">
        <v>77.913333333333341</v>
      </c>
      <c r="U737" s="5">
        <v>76.290000000000006</v>
      </c>
      <c r="V737" s="5">
        <v>74.400000000000006</v>
      </c>
      <c r="W737" s="5">
        <v>72.283333333333331</v>
      </c>
      <c r="X737" s="5">
        <v>71.273333333333326</v>
      </c>
      <c r="Y737" s="5">
        <v>70.713333333333338</v>
      </c>
      <c r="Z737" s="5">
        <v>70.236666666666665</v>
      </c>
      <c r="AA737" s="5">
        <v>69.64</v>
      </c>
      <c r="AB737" s="5">
        <v>69.14</v>
      </c>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row>
    <row r="738" spans="1:148">
      <c r="A738" s="2" t="s">
        <v>187</v>
      </c>
      <c r="B738" s="2" t="s">
        <v>77</v>
      </c>
      <c r="C738" s="2" t="s">
        <v>365</v>
      </c>
      <c r="D738" s="2" t="str">
        <f t="shared" si="11"/>
        <v>Hawaii - Kahului-May</v>
      </c>
      <c r="E738" s="5">
        <v>70.445161290322588</v>
      </c>
      <c r="F738" s="5">
        <v>69.632258064516122</v>
      </c>
      <c r="G738" s="5">
        <v>68.951612903225808</v>
      </c>
      <c r="H738" s="5">
        <v>68.312903225806451</v>
      </c>
      <c r="I738" s="5">
        <v>67.664516129032251</v>
      </c>
      <c r="J738" s="5">
        <v>70.229032258064507</v>
      </c>
      <c r="K738" s="5">
        <v>72.854838709677423</v>
      </c>
      <c r="L738" s="5">
        <v>75.435483870967744</v>
      </c>
      <c r="M738" s="5">
        <v>77.693548387096769</v>
      </c>
      <c r="N738" s="5">
        <v>79.945161290322588</v>
      </c>
      <c r="O738" s="5">
        <v>82.170967741935485</v>
      </c>
      <c r="P738" s="5">
        <v>82.41290322580646</v>
      </c>
      <c r="Q738" s="5">
        <v>82.625806451612902</v>
      </c>
      <c r="R738" s="5">
        <v>82.858064516129033</v>
      </c>
      <c r="S738" s="5">
        <v>81.790322580645167</v>
      </c>
      <c r="T738" s="5">
        <v>80.706451612903223</v>
      </c>
      <c r="U738" s="5">
        <v>79.635483870967732</v>
      </c>
      <c r="V738" s="5">
        <v>77.809677419354841</v>
      </c>
      <c r="W738" s="5">
        <v>75.987096774193546</v>
      </c>
      <c r="X738" s="5">
        <v>74.158064516129031</v>
      </c>
      <c r="Y738" s="5">
        <v>73.441935483870964</v>
      </c>
      <c r="Z738" s="5">
        <v>72.680645161290315</v>
      </c>
      <c r="AA738" s="5">
        <v>71.990322580645156</v>
      </c>
      <c r="AB738" s="5">
        <v>71.2</v>
      </c>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row>
    <row r="739" spans="1:148">
      <c r="A739" s="2" t="s">
        <v>187</v>
      </c>
      <c r="B739" s="2" t="s">
        <v>78</v>
      </c>
      <c r="C739" s="2" t="s">
        <v>366</v>
      </c>
      <c r="D739" s="2" t="str">
        <f t="shared" si="11"/>
        <v>Hawaii - Kahului-Jun</v>
      </c>
      <c r="E739" s="5">
        <v>73.010000000000005</v>
      </c>
      <c r="F739" s="5">
        <v>72.62</v>
      </c>
      <c r="G739" s="5">
        <v>72.17</v>
      </c>
      <c r="H739" s="5">
        <v>71.75</v>
      </c>
      <c r="I739" s="5">
        <v>71.319999999999993</v>
      </c>
      <c r="J739" s="5">
        <v>71.233333333333334</v>
      </c>
      <c r="K739" s="5">
        <v>73.84</v>
      </c>
      <c r="L739" s="5">
        <v>77.796666666666667</v>
      </c>
      <c r="M739" s="5">
        <v>79.893333333333345</v>
      </c>
      <c r="N739" s="5">
        <v>81.956666666666663</v>
      </c>
      <c r="O739" s="5">
        <v>83.233333333333334</v>
      </c>
      <c r="P739" s="5">
        <v>84.05</v>
      </c>
      <c r="Q739" s="5">
        <v>84.446666666666673</v>
      </c>
      <c r="R739" s="5">
        <v>84.5</v>
      </c>
      <c r="S739" s="5">
        <v>83.853333333333325</v>
      </c>
      <c r="T739" s="5">
        <v>82.703333333333333</v>
      </c>
      <c r="U739" s="5">
        <v>81.599999999999994</v>
      </c>
      <c r="V739" s="5">
        <v>79.623333333333321</v>
      </c>
      <c r="W739" s="5">
        <v>77.083333333333329</v>
      </c>
      <c r="X739" s="5">
        <v>75.38666666666667</v>
      </c>
      <c r="Y739" s="5">
        <v>74.956666666666663</v>
      </c>
      <c r="Z739" s="5">
        <v>74.38333333333334</v>
      </c>
      <c r="AA739" s="5">
        <v>73.923333333333332</v>
      </c>
      <c r="AB739" s="5">
        <v>73.536666666666662</v>
      </c>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row>
    <row r="740" spans="1:148">
      <c r="A740" s="2" t="s">
        <v>187</v>
      </c>
      <c r="B740" s="2" t="s">
        <v>79</v>
      </c>
      <c r="C740" s="2" t="s">
        <v>367</v>
      </c>
      <c r="D740" s="2" t="str">
        <f t="shared" si="11"/>
        <v>Hawaii - Kahului-Jul</v>
      </c>
      <c r="E740" s="5">
        <v>77.403225806451616</v>
      </c>
      <c r="F740" s="5">
        <v>76.92258064516129</v>
      </c>
      <c r="G740" s="5">
        <v>74.116129032258058</v>
      </c>
      <c r="H740" s="5">
        <v>73.790322580645167</v>
      </c>
      <c r="I740" s="5">
        <v>73.409677419354836</v>
      </c>
      <c r="J740" s="5">
        <v>74.867741935483878</v>
      </c>
      <c r="K740" s="5">
        <v>76.329032258064515</v>
      </c>
      <c r="L740" s="5">
        <v>77.793548387096777</v>
      </c>
      <c r="M740" s="5">
        <v>79.883870967741942</v>
      </c>
      <c r="N740" s="5">
        <v>81.958064516129028</v>
      </c>
      <c r="O740" s="5">
        <v>84.051612903225802</v>
      </c>
      <c r="P740" s="5">
        <v>84.358064516129033</v>
      </c>
      <c r="Q740" s="5">
        <v>84.622580645161293</v>
      </c>
      <c r="R740" s="5">
        <v>84.906451612903226</v>
      </c>
      <c r="S740" s="5">
        <v>84.045161290322582</v>
      </c>
      <c r="T740" s="5">
        <v>83.180645161290315</v>
      </c>
      <c r="U740" s="5">
        <v>82.303225806451621</v>
      </c>
      <c r="V740" s="5">
        <v>80.293548387096777</v>
      </c>
      <c r="W740" s="5">
        <v>78.229032258064507</v>
      </c>
      <c r="X740" s="5">
        <v>76.193548387096769</v>
      </c>
      <c r="Y740" s="5">
        <v>76.058064516129036</v>
      </c>
      <c r="Z740" s="5">
        <v>75.954838709677418</v>
      </c>
      <c r="AA740" s="5">
        <v>75.8</v>
      </c>
      <c r="AB740" s="5">
        <v>75.364516129032268</v>
      </c>
    </row>
    <row r="741" spans="1:148">
      <c r="A741" s="2" t="s">
        <v>187</v>
      </c>
      <c r="B741" s="2" t="s">
        <v>80</v>
      </c>
      <c r="C741" s="2" t="s">
        <v>368</v>
      </c>
      <c r="D741" s="2" t="str">
        <f t="shared" si="11"/>
        <v>Hawaii - Kahului-Aug</v>
      </c>
      <c r="E741" s="5">
        <v>72.322580645161295</v>
      </c>
      <c r="F741" s="5">
        <v>71.893548387096772</v>
      </c>
      <c r="G741" s="5">
        <v>73.958064516129028</v>
      </c>
      <c r="H741" s="5">
        <v>73.519354838709674</v>
      </c>
      <c r="I741" s="5">
        <v>73.238709677419351</v>
      </c>
      <c r="J741" s="5">
        <v>73.464516129032262</v>
      </c>
      <c r="K741" s="5">
        <v>74.396774193548396</v>
      </c>
      <c r="L741" s="5">
        <v>78.335483870967749</v>
      </c>
      <c r="M741" s="5">
        <v>80.409677419354836</v>
      </c>
      <c r="N741" s="5">
        <v>82.012903225806454</v>
      </c>
      <c r="O741" s="5">
        <v>83.5741935483871</v>
      </c>
      <c r="P741" s="5">
        <v>84.490322580645156</v>
      </c>
      <c r="Q741" s="5">
        <v>85.309677419354841</v>
      </c>
      <c r="R741" s="5">
        <v>84.716129032258053</v>
      </c>
      <c r="S741" s="5">
        <v>84.303225806451621</v>
      </c>
      <c r="T741" s="5">
        <v>83.448387096774198</v>
      </c>
      <c r="U741" s="5">
        <v>82.106451612903228</v>
      </c>
      <c r="V741" s="5">
        <v>80.235483870967741</v>
      </c>
      <c r="W741" s="5">
        <v>77.970967741935482</v>
      </c>
      <c r="X741" s="5">
        <v>76.741935483870961</v>
      </c>
      <c r="Y741" s="5">
        <v>76.177419354838705</v>
      </c>
      <c r="Z741" s="5">
        <v>75.741935483870961</v>
      </c>
      <c r="AA741" s="5">
        <v>75.345161290322579</v>
      </c>
      <c r="AB741" s="5">
        <v>75.112903225806448</v>
      </c>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row>
    <row r="742" spans="1:148">
      <c r="A742" s="2" t="s">
        <v>187</v>
      </c>
      <c r="B742" s="2" t="s">
        <v>81</v>
      </c>
      <c r="C742" s="2" t="s">
        <v>369</v>
      </c>
      <c r="D742" s="2" t="str">
        <f t="shared" si="11"/>
        <v>Hawaii - Kahului-Sep</v>
      </c>
      <c r="E742" s="5">
        <v>73.86333333333333</v>
      </c>
      <c r="F742" s="5">
        <v>73.083333333333329</v>
      </c>
      <c r="G742" s="5">
        <v>72.38666666666667</v>
      </c>
      <c r="H742" s="5">
        <v>71.723333333333329</v>
      </c>
      <c r="I742" s="5">
        <v>70.986666666666665</v>
      </c>
      <c r="J742" s="5">
        <v>73.373333333333321</v>
      </c>
      <c r="K742" s="5">
        <v>75.796666666666667</v>
      </c>
      <c r="L742" s="5">
        <v>78.223333333333329</v>
      </c>
      <c r="M742" s="5">
        <v>80.473333333333329</v>
      </c>
      <c r="N742" s="5">
        <v>82.706666666666663</v>
      </c>
      <c r="O742" s="5">
        <v>84.956666666666663</v>
      </c>
      <c r="P742" s="5">
        <v>85.156666666666666</v>
      </c>
      <c r="Q742" s="5">
        <v>85.32</v>
      </c>
      <c r="R742" s="5">
        <v>85.506666666666661</v>
      </c>
      <c r="S742" s="5">
        <v>84.626666666666679</v>
      </c>
      <c r="T742" s="5">
        <v>83.803333333333327</v>
      </c>
      <c r="U742" s="5">
        <v>82.893333333333345</v>
      </c>
      <c r="V742" s="5">
        <v>81.12</v>
      </c>
      <c r="W742" s="5">
        <v>79.273333333333326</v>
      </c>
      <c r="X742" s="5">
        <v>77.47</v>
      </c>
      <c r="Y742" s="5">
        <v>76.733333333333334</v>
      </c>
      <c r="Z742" s="5">
        <v>76.02</v>
      </c>
      <c r="AA742" s="5">
        <v>75.36333333333333</v>
      </c>
      <c r="AB742" s="5">
        <v>74.606666666666655</v>
      </c>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row>
    <row r="743" spans="1:148">
      <c r="A743" s="2" t="s">
        <v>187</v>
      </c>
      <c r="B743" s="2" t="s">
        <v>82</v>
      </c>
      <c r="C743" s="2" t="s">
        <v>370</v>
      </c>
      <c r="D743" s="2" t="str">
        <f t="shared" si="11"/>
        <v>Hawaii - Kahului-Oct</v>
      </c>
      <c r="E743" s="5">
        <v>73.977419354838716</v>
      </c>
      <c r="F743" s="5">
        <v>73.403225806451616</v>
      </c>
      <c r="G743" s="5">
        <v>73.00322580645161</v>
      </c>
      <c r="H743" s="5">
        <v>72.7</v>
      </c>
      <c r="I743" s="5">
        <v>72.258064516129039</v>
      </c>
      <c r="J743" s="5">
        <v>72.180645161290315</v>
      </c>
      <c r="K743" s="5">
        <v>73.196774193548379</v>
      </c>
      <c r="L743" s="5">
        <v>77.703225806451613</v>
      </c>
      <c r="M743" s="5">
        <v>80.777419354838713</v>
      </c>
      <c r="N743" s="5">
        <v>83.261290322580649</v>
      </c>
      <c r="O743" s="5">
        <v>84.432258064516134</v>
      </c>
      <c r="P743" s="5">
        <v>84.793548387096777</v>
      </c>
      <c r="Q743" s="5">
        <v>84.99677419354839</v>
      </c>
      <c r="R743" s="5">
        <v>84.716129032258053</v>
      </c>
      <c r="S743" s="5">
        <v>84.283870967741947</v>
      </c>
      <c r="T743" s="5">
        <v>82.948387096774198</v>
      </c>
      <c r="U743" s="5">
        <v>81.367741935483878</v>
      </c>
      <c r="V743" s="5">
        <v>78.903225806451616</v>
      </c>
      <c r="W743" s="5">
        <v>77.170967741935485</v>
      </c>
      <c r="X743" s="5">
        <v>76.477419354838716</v>
      </c>
      <c r="Y743" s="5">
        <v>75.854838709677423</v>
      </c>
      <c r="Z743" s="5">
        <v>75.264516129032259</v>
      </c>
      <c r="AA743" s="5">
        <v>74.845161290322579</v>
      </c>
      <c r="AB743" s="5">
        <v>74.229032258064507</v>
      </c>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row>
    <row r="744" spans="1:148">
      <c r="A744" s="2" t="s">
        <v>187</v>
      </c>
      <c r="B744" s="2" t="s">
        <v>83</v>
      </c>
      <c r="C744" s="2" t="s">
        <v>371</v>
      </c>
      <c r="D744" s="2" t="str">
        <f t="shared" si="11"/>
        <v>Hawaii - Kahului-Nov</v>
      </c>
      <c r="E744" s="5">
        <v>70.709999999999994</v>
      </c>
      <c r="F744" s="5">
        <v>70.063333333333333</v>
      </c>
      <c r="G744" s="5">
        <v>69.696666666666673</v>
      </c>
      <c r="H744" s="5">
        <v>69.36</v>
      </c>
      <c r="I744" s="5">
        <v>68.983333333333334</v>
      </c>
      <c r="J744" s="5">
        <v>70.11333333333333</v>
      </c>
      <c r="K744" s="5">
        <v>71.216666666666669</v>
      </c>
      <c r="L744" s="5">
        <v>72.353333333333325</v>
      </c>
      <c r="M744" s="5">
        <v>75.293333333333337</v>
      </c>
      <c r="N744" s="5">
        <v>78.22</v>
      </c>
      <c r="O744" s="5">
        <v>81.16</v>
      </c>
      <c r="P744" s="5">
        <v>81.766666666666666</v>
      </c>
      <c r="Q744" s="5">
        <v>82.36666666666666</v>
      </c>
      <c r="R744" s="5">
        <v>82.966666666666669</v>
      </c>
      <c r="S744" s="5">
        <v>82.083333333333329</v>
      </c>
      <c r="T744" s="5">
        <v>81.243333333333339</v>
      </c>
      <c r="U744" s="5">
        <v>80.356666666666655</v>
      </c>
      <c r="V744" s="5">
        <v>78.7</v>
      </c>
      <c r="W744" s="5">
        <v>76.95</v>
      </c>
      <c r="X744" s="5">
        <v>75.27</v>
      </c>
      <c r="Y744" s="5">
        <v>74.156666666666666</v>
      </c>
      <c r="Z744" s="5">
        <v>73.036666666666662</v>
      </c>
      <c r="AA744" s="5">
        <v>71.923333333333332</v>
      </c>
      <c r="AB744" s="5">
        <v>71.28</v>
      </c>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row>
    <row r="745" spans="1:148">
      <c r="A745" s="2" t="s">
        <v>187</v>
      </c>
      <c r="B745" s="2" t="s">
        <v>84</v>
      </c>
      <c r="C745" s="2" t="s">
        <v>372</v>
      </c>
      <c r="D745" s="2" t="str">
        <f t="shared" si="11"/>
        <v>Hawaii - Kahului-Dec</v>
      </c>
      <c r="E745" s="5">
        <v>69.151612903225796</v>
      </c>
      <c r="F745" s="5">
        <v>68.358064516129033</v>
      </c>
      <c r="G745" s="5">
        <v>67.983870967741936</v>
      </c>
      <c r="H745" s="5">
        <v>67.599999999999994</v>
      </c>
      <c r="I745" s="5">
        <v>67.270967741935493</v>
      </c>
      <c r="J745" s="5">
        <v>67.151612903225796</v>
      </c>
      <c r="K745" s="5">
        <v>67.129032258064512</v>
      </c>
      <c r="L745" s="5">
        <v>68.793548387096777</v>
      </c>
      <c r="M745" s="5">
        <v>73.409677419354836</v>
      </c>
      <c r="N745" s="5">
        <v>76.851612903225814</v>
      </c>
      <c r="O745" s="5">
        <v>78.448387096774198</v>
      </c>
      <c r="P745" s="5">
        <v>79.667741935483861</v>
      </c>
      <c r="Q745" s="5">
        <v>79.958064516129028</v>
      </c>
      <c r="R745" s="5">
        <v>80.096774193548384</v>
      </c>
      <c r="S745" s="5">
        <v>79.590322580645164</v>
      </c>
      <c r="T745" s="5">
        <v>78.661290322580641</v>
      </c>
      <c r="U745" s="5">
        <v>76.748387096774181</v>
      </c>
      <c r="V745" s="5">
        <v>74.803225806451621</v>
      </c>
      <c r="W745" s="5">
        <v>73.641935483870967</v>
      </c>
      <c r="X745" s="5">
        <v>72.606451612903228</v>
      </c>
      <c r="Y745" s="5">
        <v>71.790322580645167</v>
      </c>
      <c r="Z745" s="5">
        <v>70.958064516129028</v>
      </c>
      <c r="AA745" s="5">
        <v>70.122580645161293</v>
      </c>
      <c r="AB745" s="5">
        <v>69.516129032258064</v>
      </c>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row>
    <row r="746" spans="1:148">
      <c r="A746" s="2" t="s">
        <v>188</v>
      </c>
      <c r="B746" s="2" t="s">
        <v>73</v>
      </c>
      <c r="C746" s="2" t="s">
        <v>361</v>
      </c>
      <c r="D746" s="2" t="str">
        <f t="shared" si="11"/>
        <v>Hawaii - Lihue-Jan</v>
      </c>
      <c r="E746" s="5">
        <v>68.093548387096774</v>
      </c>
      <c r="F746" s="5">
        <v>67.867741935483878</v>
      </c>
      <c r="G746" s="5">
        <v>67.722580645161287</v>
      </c>
      <c r="H746" s="5">
        <v>67.625806451612902</v>
      </c>
      <c r="I746" s="5">
        <v>67.487096774193546</v>
      </c>
      <c r="J746" s="5">
        <v>67.564516129032256</v>
      </c>
      <c r="K746" s="5">
        <v>67.645161290322577</v>
      </c>
      <c r="L746" s="5">
        <v>67.719354838709677</v>
      </c>
      <c r="M746" s="5">
        <v>70.354838709677423</v>
      </c>
      <c r="N746" s="5">
        <v>72.970967741935482</v>
      </c>
      <c r="O746" s="5">
        <v>75.596774193548384</v>
      </c>
      <c r="P746" s="5">
        <v>76.103225806451604</v>
      </c>
      <c r="Q746" s="5">
        <v>76.599999999999994</v>
      </c>
      <c r="R746" s="5">
        <v>77.096774193548384</v>
      </c>
      <c r="S746" s="5">
        <v>76.619354838709668</v>
      </c>
      <c r="T746" s="5">
        <v>76.135483870967732</v>
      </c>
      <c r="U746" s="5">
        <v>75.661290322580641</v>
      </c>
      <c r="V746" s="5">
        <v>73.825806451612905</v>
      </c>
      <c r="W746" s="5">
        <v>71.92258064516129</v>
      </c>
      <c r="X746" s="5">
        <v>70.08709677419354</v>
      </c>
      <c r="Y746" s="5">
        <v>69.57741935483871</v>
      </c>
      <c r="Z746" s="5">
        <v>69.07741935483871</v>
      </c>
      <c r="AA746" s="5">
        <v>68.57741935483871</v>
      </c>
      <c r="AB746" s="5">
        <v>68.351612903225814</v>
      </c>
    </row>
    <row r="747" spans="1:148">
      <c r="A747" s="2" t="s">
        <v>188</v>
      </c>
      <c r="B747" s="2" t="s">
        <v>74</v>
      </c>
      <c r="C747" s="2" t="s">
        <v>362</v>
      </c>
      <c r="D747" s="2" t="str">
        <f t="shared" si="11"/>
        <v>Hawaii - Lihue-Feb</v>
      </c>
      <c r="E747" s="5">
        <v>68.035714285714292</v>
      </c>
      <c r="F747" s="5">
        <v>67.592857142857142</v>
      </c>
      <c r="G747" s="5">
        <v>67.339285714285708</v>
      </c>
      <c r="H747" s="5">
        <v>67.11071428571428</v>
      </c>
      <c r="I747" s="5">
        <v>66.846428571428575</v>
      </c>
      <c r="J747" s="5">
        <v>67.05</v>
      </c>
      <c r="K747" s="5">
        <v>67.253571428571419</v>
      </c>
      <c r="L747" s="5">
        <v>67.460714285714289</v>
      </c>
      <c r="M747" s="5">
        <v>70.846428571428575</v>
      </c>
      <c r="N747" s="5">
        <v>74.271428571428572</v>
      </c>
      <c r="O747" s="5">
        <v>77.664285714285711</v>
      </c>
      <c r="P747" s="5">
        <v>78.099999999999994</v>
      </c>
      <c r="Q747" s="5">
        <v>78.460714285714289</v>
      </c>
      <c r="R747" s="5">
        <v>78.900000000000006</v>
      </c>
      <c r="S747" s="5">
        <v>78.05</v>
      </c>
      <c r="T747" s="5">
        <v>77.253571428571419</v>
      </c>
      <c r="U747" s="5">
        <v>76.414285714285711</v>
      </c>
      <c r="V747" s="5">
        <v>74.696428571428569</v>
      </c>
      <c r="W747" s="5">
        <v>72.95</v>
      </c>
      <c r="X747" s="5">
        <v>71.260714285714286</v>
      </c>
      <c r="Y747" s="5">
        <v>70.5</v>
      </c>
      <c r="Z747" s="5">
        <v>69.771428571428572</v>
      </c>
      <c r="AA747" s="5">
        <v>69.010714285714286</v>
      </c>
      <c r="AB747" s="5">
        <v>68.589285714285708</v>
      </c>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row>
    <row r="748" spans="1:148">
      <c r="A748" s="2" t="s">
        <v>188</v>
      </c>
      <c r="B748" s="2" t="s">
        <v>75</v>
      </c>
      <c r="C748" s="2" t="s">
        <v>363</v>
      </c>
      <c r="D748" s="2" t="str">
        <f t="shared" si="11"/>
        <v>Hawaii - Lihue-Mar</v>
      </c>
      <c r="E748" s="5">
        <v>69.900000000000006</v>
      </c>
      <c r="F748" s="5">
        <v>69.822580645161295</v>
      </c>
      <c r="G748" s="5">
        <v>69.641935483870967</v>
      </c>
      <c r="H748" s="5">
        <v>69.525806451612908</v>
      </c>
      <c r="I748" s="5">
        <v>69.387096774193552</v>
      </c>
      <c r="J748" s="5">
        <v>69.770967741935493</v>
      </c>
      <c r="K748" s="5">
        <v>70.148387096774186</v>
      </c>
      <c r="L748" s="5">
        <v>70.561290322580646</v>
      </c>
      <c r="M748" s="5">
        <v>72.08709677419354</v>
      </c>
      <c r="N748" s="5">
        <v>73.654838709677421</v>
      </c>
      <c r="O748" s="5">
        <v>75.174193548387095</v>
      </c>
      <c r="P748" s="5">
        <v>75.519354838709674</v>
      </c>
      <c r="Q748" s="5">
        <v>75.851612903225814</v>
      </c>
      <c r="R748" s="5">
        <v>76.187096774193549</v>
      </c>
      <c r="S748" s="5">
        <v>75.309677419354841</v>
      </c>
      <c r="T748" s="5">
        <v>74.483870967741936</v>
      </c>
      <c r="U748" s="5">
        <v>73.5741935483871</v>
      </c>
      <c r="V748" s="5">
        <v>72.683870967741925</v>
      </c>
      <c r="W748" s="5">
        <v>71.803225806451621</v>
      </c>
      <c r="X748" s="5">
        <v>70.903225806451616</v>
      </c>
      <c r="Y748" s="5">
        <v>70.619354838709668</v>
      </c>
      <c r="Z748" s="5">
        <v>70.309677419354841</v>
      </c>
      <c r="AA748" s="5">
        <v>70.045161290322582</v>
      </c>
      <c r="AB748" s="5">
        <v>69.92258064516129</v>
      </c>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row>
    <row r="749" spans="1:148">
      <c r="A749" s="2" t="s">
        <v>188</v>
      </c>
      <c r="B749" s="2" t="s">
        <v>76</v>
      </c>
      <c r="C749" s="2" t="s">
        <v>364</v>
      </c>
      <c r="D749" s="2" t="str">
        <f t="shared" si="11"/>
        <v>Hawaii - Lihue-Apr</v>
      </c>
      <c r="E749" s="5">
        <v>70.663333333333341</v>
      </c>
      <c r="F749" s="5">
        <v>70.44</v>
      </c>
      <c r="G749" s="5">
        <v>70.36666666666666</v>
      </c>
      <c r="H749" s="5">
        <v>70.343333333333334</v>
      </c>
      <c r="I749" s="5">
        <v>70.273333333333326</v>
      </c>
      <c r="J749" s="5">
        <v>71</v>
      </c>
      <c r="K749" s="5">
        <v>71.7</v>
      </c>
      <c r="L749" s="5">
        <v>72.436666666666667</v>
      </c>
      <c r="M749" s="5">
        <v>74.096666666666664</v>
      </c>
      <c r="N749" s="5">
        <v>75.743333333333339</v>
      </c>
      <c r="O749" s="5">
        <v>77.376666666666679</v>
      </c>
      <c r="P749" s="5">
        <v>77.64</v>
      </c>
      <c r="Q749" s="5">
        <v>77.86666666666666</v>
      </c>
      <c r="R749" s="5">
        <v>78.166666666666671</v>
      </c>
      <c r="S749" s="5">
        <v>77.333333333333329</v>
      </c>
      <c r="T749" s="5">
        <v>76.569999999999993</v>
      </c>
      <c r="U749" s="5">
        <v>75.75</v>
      </c>
      <c r="V749" s="5">
        <v>74.563333333333333</v>
      </c>
      <c r="W749" s="5">
        <v>73.39</v>
      </c>
      <c r="X749" s="5">
        <v>72.206666666666663</v>
      </c>
      <c r="Y749" s="5">
        <v>71.88666666666667</v>
      </c>
      <c r="Z749" s="5">
        <v>71.593333333333334</v>
      </c>
      <c r="AA749" s="5">
        <v>71.256666666666661</v>
      </c>
      <c r="AB749" s="5">
        <v>71.043333333333337</v>
      </c>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row>
    <row r="750" spans="1:148">
      <c r="A750" s="2" t="s">
        <v>188</v>
      </c>
      <c r="B750" s="2" t="s">
        <v>77</v>
      </c>
      <c r="C750" s="2" t="s">
        <v>365</v>
      </c>
      <c r="D750" s="2" t="str">
        <f t="shared" si="11"/>
        <v>Hawaii - Lihue-May</v>
      </c>
      <c r="E750" s="5">
        <v>72.745161290322571</v>
      </c>
      <c r="F750" s="5">
        <v>72.483870967741936</v>
      </c>
      <c r="G750" s="5">
        <v>72.316129032258075</v>
      </c>
      <c r="H750" s="5">
        <v>72.177419354838705</v>
      </c>
      <c r="I750" s="5">
        <v>71.987096774193546</v>
      </c>
      <c r="J750" s="5">
        <v>72.806451612903231</v>
      </c>
      <c r="K750" s="5">
        <v>73.564516129032256</v>
      </c>
      <c r="L750" s="5">
        <v>74.367741935483878</v>
      </c>
      <c r="M750" s="5">
        <v>75.796774193548387</v>
      </c>
      <c r="N750" s="5">
        <v>77.180645161290315</v>
      </c>
      <c r="O750" s="5">
        <v>78.609677419354838</v>
      </c>
      <c r="P750" s="5">
        <v>78.91612903225807</v>
      </c>
      <c r="Q750" s="5">
        <v>79.251612903225819</v>
      </c>
      <c r="R750" s="5">
        <v>79.606451612903228</v>
      </c>
      <c r="S750" s="5">
        <v>78.880645161290332</v>
      </c>
      <c r="T750" s="5">
        <v>78.258064516129039</v>
      </c>
      <c r="U750" s="5">
        <v>77.58709677419354</v>
      </c>
      <c r="V750" s="5">
        <v>76.5</v>
      </c>
      <c r="W750" s="5">
        <v>75.474193548387092</v>
      </c>
      <c r="X750" s="5">
        <v>74.393548387096772</v>
      </c>
      <c r="Y750" s="5">
        <v>74.035483870967738</v>
      </c>
      <c r="Z750" s="5">
        <v>73.661290322580641</v>
      </c>
      <c r="AA750" s="5">
        <v>73.274193548387103</v>
      </c>
      <c r="AB750" s="5">
        <v>73.035483870967738</v>
      </c>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row>
    <row r="751" spans="1:148">
      <c r="A751" s="2" t="s">
        <v>188</v>
      </c>
      <c r="B751" s="2" t="s">
        <v>78</v>
      </c>
      <c r="C751" s="2" t="s">
        <v>366</v>
      </c>
      <c r="D751" s="2" t="str">
        <f t="shared" si="11"/>
        <v>Hawaii - Lihue-Jun</v>
      </c>
      <c r="E751" s="5">
        <v>74.936666666666667</v>
      </c>
      <c r="F751" s="5">
        <v>74.61333333333333</v>
      </c>
      <c r="G751" s="5">
        <v>74.396666666666675</v>
      </c>
      <c r="H751" s="5">
        <v>74.236666666666665</v>
      </c>
      <c r="I751" s="5">
        <v>73.993333333333339</v>
      </c>
      <c r="J751" s="5">
        <v>74.956666666666663</v>
      </c>
      <c r="K751" s="5">
        <v>75.91</v>
      </c>
      <c r="L751" s="5">
        <v>76.88333333333334</v>
      </c>
      <c r="M751" s="5">
        <v>78.28</v>
      </c>
      <c r="N751" s="5">
        <v>79.77</v>
      </c>
      <c r="O751" s="5">
        <v>81.163333333333341</v>
      </c>
      <c r="P751" s="5">
        <v>81.349999999999994</v>
      </c>
      <c r="Q751" s="5">
        <v>81.516666666666666</v>
      </c>
      <c r="R751" s="5">
        <v>81.673333333333332</v>
      </c>
      <c r="S751" s="5">
        <v>80.926666666666677</v>
      </c>
      <c r="T751" s="5">
        <v>80.16</v>
      </c>
      <c r="U751" s="5">
        <v>79.413333333333341</v>
      </c>
      <c r="V751" s="5">
        <v>78.180000000000007</v>
      </c>
      <c r="W751" s="5">
        <v>77.06</v>
      </c>
      <c r="X751" s="5">
        <v>75.84</v>
      </c>
      <c r="Y751" s="5">
        <v>75.72</v>
      </c>
      <c r="Z751" s="5">
        <v>75.59</v>
      </c>
      <c r="AA751" s="5">
        <v>75.459999999999994</v>
      </c>
      <c r="AB751" s="5">
        <v>75.163333333333341</v>
      </c>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row>
    <row r="752" spans="1:148">
      <c r="A752" s="2" t="s">
        <v>188</v>
      </c>
      <c r="B752" s="2" t="s">
        <v>79</v>
      </c>
      <c r="C752" s="2" t="s">
        <v>367</v>
      </c>
      <c r="D752" s="2" t="str">
        <f t="shared" si="11"/>
        <v>Hawaii - Lihue-Jul</v>
      </c>
      <c r="E752" s="5">
        <v>77.958064516129028</v>
      </c>
      <c r="F752" s="5">
        <v>77.767741935483883</v>
      </c>
      <c r="G752" s="5">
        <v>75.129032258064512</v>
      </c>
      <c r="H752" s="5">
        <v>75.132258064516122</v>
      </c>
      <c r="I752" s="5">
        <v>74.9258064516129</v>
      </c>
      <c r="J752" s="5">
        <v>74.91935483870968</v>
      </c>
      <c r="K752" s="5">
        <v>75.91612903225807</v>
      </c>
      <c r="L752" s="5">
        <v>77.58709677419354</v>
      </c>
      <c r="M752" s="5">
        <v>79.158064516129031</v>
      </c>
      <c r="N752" s="5">
        <v>80.761290322580649</v>
      </c>
      <c r="O752" s="5">
        <v>81.974193548387092</v>
      </c>
      <c r="P752" s="5">
        <v>82.941935483870964</v>
      </c>
      <c r="Q752" s="5">
        <v>82.274193548387103</v>
      </c>
      <c r="R752" s="5">
        <v>82.932258064516134</v>
      </c>
      <c r="S752" s="5">
        <v>82.41612903225807</v>
      </c>
      <c r="T752" s="5">
        <v>81.487096774193546</v>
      </c>
      <c r="U752" s="5">
        <v>79.958064516129028</v>
      </c>
      <c r="V752" s="5">
        <v>78.529032258064518</v>
      </c>
      <c r="W752" s="5">
        <v>77.177419354838705</v>
      </c>
      <c r="X752" s="5">
        <v>76.654838709677421</v>
      </c>
      <c r="Y752" s="5">
        <v>76.270967741935493</v>
      </c>
      <c r="Z752" s="5">
        <v>76.216129032258053</v>
      </c>
      <c r="AA752" s="5">
        <v>75.929032258064524</v>
      </c>
      <c r="AB752" s="5">
        <v>75.567741935483866</v>
      </c>
    </row>
    <row r="753" spans="1:148">
      <c r="A753" s="2" t="s">
        <v>188</v>
      </c>
      <c r="B753" s="2" t="s">
        <v>80</v>
      </c>
      <c r="C753" s="2" t="s">
        <v>368</v>
      </c>
      <c r="D753" s="2" t="str">
        <f t="shared" si="11"/>
        <v>Hawaii - Lihue-Aug</v>
      </c>
      <c r="E753" s="5">
        <v>74.570967741935476</v>
      </c>
      <c r="F753" s="5">
        <v>74.322580645161295</v>
      </c>
      <c r="G753" s="5">
        <v>76.603225806451604</v>
      </c>
      <c r="H753" s="5">
        <v>76.438709677419354</v>
      </c>
      <c r="I753" s="5">
        <v>76.222580645161287</v>
      </c>
      <c r="J753" s="5">
        <v>77.180645161290315</v>
      </c>
      <c r="K753" s="5">
        <v>78.067741935483866</v>
      </c>
      <c r="L753" s="5">
        <v>79.032258064516128</v>
      </c>
      <c r="M753" s="5">
        <v>80.254838709677429</v>
      </c>
      <c r="N753" s="5">
        <v>81.629032258064512</v>
      </c>
      <c r="O753" s="5">
        <v>82.867741935483878</v>
      </c>
      <c r="P753" s="5">
        <v>83.109677419354838</v>
      </c>
      <c r="Q753" s="5">
        <v>83.325806451612905</v>
      </c>
      <c r="R753" s="5">
        <v>83.551612903225802</v>
      </c>
      <c r="S753" s="5">
        <v>82.845161290322579</v>
      </c>
      <c r="T753" s="5">
        <v>82.151612903225796</v>
      </c>
      <c r="U753" s="5">
        <v>81.445161290322588</v>
      </c>
      <c r="V753" s="5">
        <v>80.203225806451613</v>
      </c>
      <c r="W753" s="5">
        <v>78.864516129032268</v>
      </c>
      <c r="X753" s="5">
        <v>77.625806451612902</v>
      </c>
      <c r="Y753" s="5">
        <v>77.58387096774193</v>
      </c>
      <c r="Z753" s="5">
        <v>77.538709677419348</v>
      </c>
      <c r="AA753" s="5">
        <v>77.50645161290322</v>
      </c>
      <c r="AB753" s="5">
        <v>77.251612903225819</v>
      </c>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row>
    <row r="754" spans="1:148">
      <c r="A754" s="2" t="s">
        <v>188</v>
      </c>
      <c r="B754" s="2" t="s">
        <v>81</v>
      </c>
      <c r="C754" s="2" t="s">
        <v>369</v>
      </c>
      <c r="D754" s="2" t="str">
        <f t="shared" si="11"/>
        <v>Hawaii - Lihue-Sep</v>
      </c>
      <c r="E754" s="5">
        <v>76</v>
      </c>
      <c r="F754" s="5">
        <v>75.583333333333329</v>
      </c>
      <c r="G754" s="5">
        <v>75.313333333333333</v>
      </c>
      <c r="H754" s="5">
        <v>75.08</v>
      </c>
      <c r="I754" s="5">
        <v>74.790000000000006</v>
      </c>
      <c r="J754" s="5">
        <v>75.63</v>
      </c>
      <c r="K754" s="5">
        <v>76.44</v>
      </c>
      <c r="L754" s="5">
        <v>77.296666666666667</v>
      </c>
      <c r="M754" s="5">
        <v>78.923333333333332</v>
      </c>
      <c r="N754" s="5">
        <v>80.62</v>
      </c>
      <c r="O754" s="5">
        <v>82.226666666666674</v>
      </c>
      <c r="P754" s="5">
        <v>82.446666666666673</v>
      </c>
      <c r="Q754" s="5">
        <v>82.626666666666679</v>
      </c>
      <c r="R754" s="5">
        <v>82.79</v>
      </c>
      <c r="S754" s="5">
        <v>82.11333333333333</v>
      </c>
      <c r="T754" s="5">
        <v>81.436666666666667</v>
      </c>
      <c r="U754" s="5">
        <v>80.763333333333335</v>
      </c>
      <c r="V754" s="5">
        <v>79.703333333333333</v>
      </c>
      <c r="W754" s="5">
        <v>78.566666666666663</v>
      </c>
      <c r="X754" s="5">
        <v>77.53</v>
      </c>
      <c r="Y754" s="5">
        <v>77.266666666666666</v>
      </c>
      <c r="Z754" s="5">
        <v>77.036666666666662</v>
      </c>
      <c r="AA754" s="5">
        <v>76.776666666666671</v>
      </c>
      <c r="AB754" s="5">
        <v>76.36333333333333</v>
      </c>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row>
    <row r="755" spans="1:148">
      <c r="A755" s="2" t="s">
        <v>188</v>
      </c>
      <c r="B755" s="2" t="s">
        <v>82</v>
      </c>
      <c r="C755" s="2" t="s">
        <v>370</v>
      </c>
      <c r="D755" s="2" t="str">
        <f t="shared" si="11"/>
        <v>Hawaii - Lihue-Oct</v>
      </c>
      <c r="E755" s="5">
        <v>74.3</v>
      </c>
      <c r="F755" s="5">
        <v>73.906451612903226</v>
      </c>
      <c r="G755" s="5">
        <v>73.690322580645159</v>
      </c>
      <c r="H755" s="5">
        <v>73.554838709677412</v>
      </c>
      <c r="I755" s="5">
        <v>73.338709677419359</v>
      </c>
      <c r="J755" s="5">
        <v>74.148387096774186</v>
      </c>
      <c r="K755" s="5">
        <v>74.970967741935482</v>
      </c>
      <c r="L755" s="5">
        <v>75.761290322580649</v>
      </c>
      <c r="M755" s="5">
        <v>77.490322580645156</v>
      </c>
      <c r="N755" s="5">
        <v>79.219354838709677</v>
      </c>
      <c r="O755" s="5">
        <v>80.932258064516134</v>
      </c>
      <c r="P755" s="5">
        <v>81.341935483870969</v>
      </c>
      <c r="Q755" s="5">
        <v>81.703225806451613</v>
      </c>
      <c r="R755" s="5">
        <v>82.093548387096774</v>
      </c>
      <c r="S755" s="5">
        <v>81.032258064516128</v>
      </c>
      <c r="T755" s="5">
        <v>79.99354838709678</v>
      </c>
      <c r="U755" s="5">
        <v>78.948387096774198</v>
      </c>
      <c r="V755" s="5">
        <v>77.935483870967744</v>
      </c>
      <c r="W755" s="5">
        <v>76.935483870967744</v>
      </c>
      <c r="X755" s="5">
        <v>75.92258064516129</v>
      </c>
      <c r="Y755" s="5">
        <v>75.570967741935476</v>
      </c>
      <c r="Z755" s="5">
        <v>75.235483870967741</v>
      </c>
      <c r="AA755" s="5">
        <v>74.874193548387098</v>
      </c>
      <c r="AB755" s="5">
        <v>74.467741935483872</v>
      </c>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row>
    <row r="756" spans="1:148">
      <c r="A756" s="2" t="s">
        <v>188</v>
      </c>
      <c r="B756" s="2" t="s">
        <v>83</v>
      </c>
      <c r="C756" s="2" t="s">
        <v>371</v>
      </c>
      <c r="D756" s="2" t="str">
        <f t="shared" si="11"/>
        <v>Hawaii - Lihue-Nov</v>
      </c>
      <c r="E756" s="5">
        <v>71.25</v>
      </c>
      <c r="F756" s="5">
        <v>71</v>
      </c>
      <c r="G756" s="5">
        <v>70.176666666666677</v>
      </c>
      <c r="H756" s="5">
        <v>70.53</v>
      </c>
      <c r="I756" s="5">
        <v>69.896666666666675</v>
      </c>
      <c r="J756" s="5">
        <v>70.143333333333345</v>
      </c>
      <c r="K756" s="5">
        <v>70.396666666666675</v>
      </c>
      <c r="L756" s="5">
        <v>72.916666666666671</v>
      </c>
      <c r="M756" s="5">
        <v>75.95</v>
      </c>
      <c r="N756" s="5">
        <v>77.943333333333342</v>
      </c>
      <c r="O756" s="5">
        <v>79.373333333333321</v>
      </c>
      <c r="P756" s="5">
        <v>79.84</v>
      </c>
      <c r="Q756" s="5">
        <v>79.55</v>
      </c>
      <c r="R756" s="5">
        <v>78.956666666666663</v>
      </c>
      <c r="S756" s="5">
        <v>78.24666666666667</v>
      </c>
      <c r="T756" s="5">
        <v>76.74666666666667</v>
      </c>
      <c r="U756" s="5">
        <v>75.173333333333332</v>
      </c>
      <c r="V756" s="5">
        <v>73.783333333333331</v>
      </c>
      <c r="W756" s="5">
        <v>73.23</v>
      </c>
      <c r="X756" s="5">
        <v>72.77</v>
      </c>
      <c r="Y756" s="5">
        <v>72.683333333333337</v>
      </c>
      <c r="Z756" s="5">
        <v>72.416666666666671</v>
      </c>
      <c r="AA756" s="5">
        <v>71.930000000000007</v>
      </c>
      <c r="AB756" s="5">
        <v>71.456666666666663</v>
      </c>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row>
    <row r="757" spans="1:148">
      <c r="A757" s="2" t="s">
        <v>188</v>
      </c>
      <c r="B757" s="2" t="s">
        <v>84</v>
      </c>
      <c r="C757" s="2" t="s">
        <v>372</v>
      </c>
      <c r="D757" s="2" t="str">
        <f t="shared" si="11"/>
        <v>Hawaii - Lihue-Dec</v>
      </c>
      <c r="E757" s="5">
        <v>70.306451612903231</v>
      </c>
      <c r="F757" s="5">
        <v>70.161290322580641</v>
      </c>
      <c r="G757" s="5">
        <v>69.99354838709678</v>
      </c>
      <c r="H757" s="5">
        <v>69.903225806451616</v>
      </c>
      <c r="I757" s="5">
        <v>69.745161290322571</v>
      </c>
      <c r="J757" s="5">
        <v>69.716129032258053</v>
      </c>
      <c r="K757" s="5">
        <v>69.645161290322577</v>
      </c>
      <c r="L757" s="5">
        <v>69.616129032258058</v>
      </c>
      <c r="M757" s="5">
        <v>71.774193548387103</v>
      </c>
      <c r="N757" s="5">
        <v>73.896774193548396</v>
      </c>
      <c r="O757" s="5">
        <v>76.067741935483866</v>
      </c>
      <c r="P757" s="5">
        <v>76.361290322580643</v>
      </c>
      <c r="Q757" s="5">
        <v>76.58709677419354</v>
      </c>
      <c r="R757" s="5">
        <v>76.874193548387098</v>
      </c>
      <c r="S757" s="5">
        <v>76.08387096774193</v>
      </c>
      <c r="T757" s="5">
        <v>75.332258064516139</v>
      </c>
      <c r="U757" s="5">
        <v>74.522580645161284</v>
      </c>
      <c r="V757" s="5">
        <v>73.50322580645161</v>
      </c>
      <c r="W757" s="5">
        <v>72.474193548387092</v>
      </c>
      <c r="X757" s="5">
        <v>71.441935483870964</v>
      </c>
      <c r="Y757" s="5">
        <v>71.167741935483861</v>
      </c>
      <c r="Z757" s="5">
        <v>70.951612903225808</v>
      </c>
      <c r="AA757" s="5">
        <v>70.677419354838705</v>
      </c>
      <c r="AB757" s="5">
        <v>70.532258064516128</v>
      </c>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row>
    <row r="758" spans="1:148">
      <c r="A758" s="2" t="s">
        <v>189</v>
      </c>
      <c r="B758" s="2" t="s">
        <v>73</v>
      </c>
      <c r="C758" s="2" t="s">
        <v>361</v>
      </c>
      <c r="D758" s="2" t="str">
        <f t="shared" si="11"/>
        <v>Idaho - Boise-Jan</v>
      </c>
      <c r="E758" s="5">
        <v>26.316129032258065</v>
      </c>
      <c r="F758" s="5">
        <v>26.125806451612902</v>
      </c>
      <c r="G758" s="5">
        <v>25.880645161290321</v>
      </c>
      <c r="H758" s="5">
        <v>25.206451612903226</v>
      </c>
      <c r="I758" s="5">
        <v>25.170967741935481</v>
      </c>
      <c r="J758" s="5">
        <v>24.896774193548385</v>
      </c>
      <c r="K758" s="5">
        <v>25.712903225806453</v>
      </c>
      <c r="L758" s="5">
        <v>25.693548387096776</v>
      </c>
      <c r="M758" s="5">
        <v>25.983870967741936</v>
      </c>
      <c r="N758" s="5">
        <v>28.322580645161292</v>
      </c>
      <c r="O758" s="5">
        <v>30.851612903225806</v>
      </c>
      <c r="P758" s="5">
        <v>32.451612903225808</v>
      </c>
      <c r="Q758" s="5">
        <v>34.241935483870968</v>
      </c>
      <c r="R758" s="5">
        <v>34.754838709677422</v>
      </c>
      <c r="S758" s="5">
        <v>35.348387096774189</v>
      </c>
      <c r="T758" s="5">
        <v>35.20645161290323</v>
      </c>
      <c r="U758" s="5">
        <v>33.887096774193552</v>
      </c>
      <c r="V758" s="5">
        <v>31.561290322580643</v>
      </c>
      <c r="W758" s="5">
        <v>29.548387096774192</v>
      </c>
      <c r="X758" s="5">
        <v>28.767741935483869</v>
      </c>
      <c r="Y758" s="5">
        <v>27.993548387096773</v>
      </c>
      <c r="Z758" s="5">
        <v>27.258064516129032</v>
      </c>
      <c r="AA758" s="5">
        <v>27.467741935483872</v>
      </c>
      <c r="AB758" s="5">
        <v>26.980645161290322</v>
      </c>
    </row>
    <row r="759" spans="1:148">
      <c r="A759" s="2" t="s">
        <v>189</v>
      </c>
      <c r="B759" s="2" t="s">
        <v>74</v>
      </c>
      <c r="C759" s="2" t="s">
        <v>362</v>
      </c>
      <c r="D759" s="2" t="str">
        <f t="shared" si="11"/>
        <v>Idaho - Boise-Feb</v>
      </c>
      <c r="E759" s="5">
        <v>34.453571428571429</v>
      </c>
      <c r="F759" s="5">
        <v>34</v>
      </c>
      <c r="G759" s="5">
        <v>33.532142857142858</v>
      </c>
      <c r="H759" s="5">
        <v>33.121428571428574</v>
      </c>
      <c r="I759" s="5">
        <v>32.646428571428572</v>
      </c>
      <c r="J759" s="5">
        <v>32.110714285714288</v>
      </c>
      <c r="K759" s="5">
        <v>31.571428571428573</v>
      </c>
      <c r="L759" s="5">
        <v>31.035714285714285</v>
      </c>
      <c r="M759" s="5">
        <v>33.417857142857144</v>
      </c>
      <c r="N759" s="5">
        <v>35.753571428571426</v>
      </c>
      <c r="O759" s="5">
        <v>38.128571428571426</v>
      </c>
      <c r="P759" s="5">
        <v>39.842857142857142</v>
      </c>
      <c r="Q759" s="5">
        <v>41.578571428571429</v>
      </c>
      <c r="R759" s="5">
        <v>43.296428571428571</v>
      </c>
      <c r="S759" s="5">
        <v>43.714285714285715</v>
      </c>
      <c r="T759" s="5">
        <v>44.135714285714286</v>
      </c>
      <c r="U759" s="5">
        <v>44.571428571428569</v>
      </c>
      <c r="V759" s="5">
        <v>42.36071428571428</v>
      </c>
      <c r="W759" s="5">
        <v>40.203571428571429</v>
      </c>
      <c r="X759" s="5">
        <v>38.082142857142856</v>
      </c>
      <c r="Y759" s="5">
        <v>37.035714285714285</v>
      </c>
      <c r="Z759" s="5">
        <v>36.049999999999997</v>
      </c>
      <c r="AA759" s="5">
        <v>35.028571428571425</v>
      </c>
      <c r="AB759" s="5">
        <v>34.660714285714285</v>
      </c>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row>
    <row r="760" spans="1:148">
      <c r="A760" s="2" t="s">
        <v>189</v>
      </c>
      <c r="B760" s="2" t="s">
        <v>75</v>
      </c>
      <c r="C760" s="2" t="s">
        <v>363</v>
      </c>
      <c r="D760" s="2" t="str">
        <f t="shared" si="11"/>
        <v>Idaho - Boise-Mar</v>
      </c>
      <c r="E760" s="5">
        <v>36.903225806451616</v>
      </c>
      <c r="F760" s="5">
        <v>36.296774193548387</v>
      </c>
      <c r="G760" s="5">
        <v>35.935483870967744</v>
      </c>
      <c r="H760" s="5">
        <v>35.58387096774193</v>
      </c>
      <c r="I760" s="5">
        <v>35.232258064516131</v>
      </c>
      <c r="J760" s="5">
        <v>35.37419354838709</v>
      </c>
      <c r="K760" s="5">
        <v>35.538709677419355</v>
      </c>
      <c r="L760" s="5">
        <v>35.603225806451611</v>
      </c>
      <c r="M760" s="5">
        <v>38.377419354838715</v>
      </c>
      <c r="N760" s="5">
        <v>41.12903225806452</v>
      </c>
      <c r="O760" s="5">
        <v>43.893548387096779</v>
      </c>
      <c r="P760" s="5">
        <v>45.648387096774194</v>
      </c>
      <c r="Q760" s="5">
        <v>47.37419354838709</v>
      </c>
      <c r="R760" s="5">
        <v>49.116129032258058</v>
      </c>
      <c r="S760" s="5">
        <v>49.190322580645166</v>
      </c>
      <c r="T760" s="5">
        <v>49.203225806451613</v>
      </c>
      <c r="U760" s="5">
        <v>49.258064516129032</v>
      </c>
      <c r="V760" s="5">
        <v>47.254838709677422</v>
      </c>
      <c r="W760" s="5">
        <v>45.167741935483875</v>
      </c>
      <c r="X760" s="5">
        <v>43.138709677419357</v>
      </c>
      <c r="Y760" s="5">
        <v>41.519354838709674</v>
      </c>
      <c r="Z760" s="5">
        <v>39.932258064516134</v>
      </c>
      <c r="AA760" s="5">
        <v>38.348387096774189</v>
      </c>
      <c r="AB760" s="5">
        <v>37.63225806451613</v>
      </c>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row>
    <row r="761" spans="1:148">
      <c r="A761" s="2" t="s">
        <v>189</v>
      </c>
      <c r="B761" s="2" t="s">
        <v>76</v>
      </c>
      <c r="C761" s="2" t="s">
        <v>364</v>
      </c>
      <c r="D761" s="2" t="str">
        <f t="shared" si="11"/>
        <v>Idaho - Boise-Apr</v>
      </c>
      <c r="E761" s="5">
        <v>41.68</v>
      </c>
      <c r="F761" s="5">
        <v>40.716666666666669</v>
      </c>
      <c r="G761" s="5">
        <v>40.163333333333334</v>
      </c>
      <c r="H761" s="5">
        <v>38.97</v>
      </c>
      <c r="I761" s="5">
        <v>38.486666666666665</v>
      </c>
      <c r="J761" s="5">
        <v>37.613333333333337</v>
      </c>
      <c r="K761" s="5">
        <v>38.83</v>
      </c>
      <c r="L761" s="5">
        <v>42.98</v>
      </c>
      <c r="M761" s="5">
        <v>47.296666666666667</v>
      </c>
      <c r="N761" s="5">
        <v>50.396666666666668</v>
      </c>
      <c r="O761" s="5">
        <v>52.81666666666667</v>
      </c>
      <c r="P761" s="5">
        <v>55.073333333333338</v>
      </c>
      <c r="Q761" s="5">
        <v>56.826666666666668</v>
      </c>
      <c r="R761" s="5">
        <v>57.96</v>
      </c>
      <c r="S761" s="5">
        <v>58.63</v>
      </c>
      <c r="T761" s="5">
        <v>59.22</v>
      </c>
      <c r="U761" s="5">
        <v>59.223333333333336</v>
      </c>
      <c r="V761" s="5">
        <v>57.73</v>
      </c>
      <c r="W761" s="5">
        <v>55.42</v>
      </c>
      <c r="X761" s="5">
        <v>51.74</v>
      </c>
      <c r="Y761" s="5">
        <v>47.88</v>
      </c>
      <c r="Z761" s="5">
        <v>45.793333333333329</v>
      </c>
      <c r="AA761" s="5">
        <v>44.5</v>
      </c>
      <c r="AB761" s="5">
        <v>42.903333333333329</v>
      </c>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row>
    <row r="762" spans="1:148">
      <c r="A762" s="2" t="s">
        <v>189</v>
      </c>
      <c r="B762" s="2" t="s">
        <v>77</v>
      </c>
      <c r="C762" s="2" t="s">
        <v>365</v>
      </c>
      <c r="D762" s="2" t="str">
        <f t="shared" si="11"/>
        <v>Idaho - Boise-May</v>
      </c>
      <c r="E762" s="5">
        <v>51.41612903225807</v>
      </c>
      <c r="F762" s="5">
        <v>50.309677419354834</v>
      </c>
      <c r="G762" s="5">
        <v>49.109677419354838</v>
      </c>
      <c r="H762" s="5">
        <v>48.167741935483875</v>
      </c>
      <c r="I762" s="5">
        <v>46.764516129032259</v>
      </c>
      <c r="J762" s="5">
        <v>46.687096774193549</v>
      </c>
      <c r="K762" s="5">
        <v>49.606451612903221</v>
      </c>
      <c r="L762" s="5">
        <v>52.406451612903226</v>
      </c>
      <c r="M762" s="5">
        <v>55.470967741935482</v>
      </c>
      <c r="N762" s="5">
        <v>58.751612903225805</v>
      </c>
      <c r="O762" s="5">
        <v>61.63225806451613</v>
      </c>
      <c r="P762" s="5">
        <v>64.306451612903231</v>
      </c>
      <c r="Q762" s="5">
        <v>66.50645161290322</v>
      </c>
      <c r="R762" s="5">
        <v>68.335483870967749</v>
      </c>
      <c r="S762" s="5">
        <v>69.716129032258053</v>
      </c>
      <c r="T762" s="5">
        <v>69.596774193548384</v>
      </c>
      <c r="U762" s="5">
        <v>68.825806451612905</v>
      </c>
      <c r="V762" s="5">
        <v>68.067741935483866</v>
      </c>
      <c r="W762" s="5">
        <v>65.861290322580643</v>
      </c>
      <c r="X762" s="5">
        <v>61.619354838709675</v>
      </c>
      <c r="Y762" s="5">
        <v>58.364516129032253</v>
      </c>
      <c r="Z762" s="5">
        <v>54.977419354838709</v>
      </c>
      <c r="AA762" s="5">
        <v>53.529032258064518</v>
      </c>
      <c r="AB762" s="5">
        <v>52.693548387096776</v>
      </c>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row>
    <row r="763" spans="1:148">
      <c r="A763" s="2" t="s">
        <v>189</v>
      </c>
      <c r="B763" s="2" t="s">
        <v>78</v>
      </c>
      <c r="C763" s="2" t="s">
        <v>366</v>
      </c>
      <c r="D763" s="2" t="str">
        <f t="shared" si="11"/>
        <v>Idaho - Boise-Jun</v>
      </c>
      <c r="E763" s="5">
        <v>57.583333333333336</v>
      </c>
      <c r="F763" s="5">
        <v>55.76</v>
      </c>
      <c r="G763" s="5">
        <v>54.56666666666667</v>
      </c>
      <c r="H763" s="5">
        <v>53.35</v>
      </c>
      <c r="I763" s="5">
        <v>52.24</v>
      </c>
      <c r="J763" s="5">
        <v>52.7</v>
      </c>
      <c r="K763" s="5">
        <v>56.42</v>
      </c>
      <c r="L763" s="5">
        <v>59.403333333333329</v>
      </c>
      <c r="M763" s="5">
        <v>62.17</v>
      </c>
      <c r="N763" s="5">
        <v>65.763333333333335</v>
      </c>
      <c r="O763" s="5">
        <v>69.12</v>
      </c>
      <c r="P763" s="5">
        <v>71.193333333333342</v>
      </c>
      <c r="Q763" s="5">
        <v>72.930000000000007</v>
      </c>
      <c r="R763" s="5">
        <v>74.933333333333337</v>
      </c>
      <c r="S763" s="5">
        <v>76.53</v>
      </c>
      <c r="T763" s="5">
        <v>76.533333333333331</v>
      </c>
      <c r="U763" s="5">
        <v>76.686666666666667</v>
      </c>
      <c r="V763" s="5">
        <v>75.983333333333334</v>
      </c>
      <c r="W763" s="5">
        <v>74.403333333333336</v>
      </c>
      <c r="X763" s="5">
        <v>71.599999999999994</v>
      </c>
      <c r="Y763" s="5">
        <v>67.413333333333341</v>
      </c>
      <c r="Z763" s="5">
        <v>63.9</v>
      </c>
      <c r="AA763" s="5">
        <v>61.00333333333333</v>
      </c>
      <c r="AB763" s="5">
        <v>58.92</v>
      </c>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row>
    <row r="764" spans="1:148">
      <c r="A764" s="2" t="s">
        <v>189</v>
      </c>
      <c r="B764" s="2" t="s">
        <v>79</v>
      </c>
      <c r="C764" s="2" t="s">
        <v>367</v>
      </c>
      <c r="D764" s="2" t="str">
        <f t="shared" si="11"/>
        <v>Idaho - Boise-Jul</v>
      </c>
      <c r="E764" s="5">
        <v>70.651612903225796</v>
      </c>
      <c r="F764" s="5">
        <v>69.796774193548387</v>
      </c>
      <c r="G764" s="5">
        <v>64.780645161290323</v>
      </c>
      <c r="H764" s="5">
        <v>63.661290322580648</v>
      </c>
      <c r="I764" s="5">
        <v>61.645161290322584</v>
      </c>
      <c r="J764" s="5">
        <v>61.303225806451614</v>
      </c>
      <c r="K764" s="5">
        <v>65.935483870967744</v>
      </c>
      <c r="L764" s="5">
        <v>69.909677419354836</v>
      </c>
      <c r="M764" s="5">
        <v>73.783870967741947</v>
      </c>
      <c r="N764" s="5">
        <v>77.358064516129033</v>
      </c>
      <c r="O764" s="5">
        <v>80.103225806451604</v>
      </c>
      <c r="P764" s="5">
        <v>83.125806451612902</v>
      </c>
      <c r="Q764" s="5">
        <v>85.58709677419354</v>
      </c>
      <c r="R764" s="5">
        <v>87.270967741935493</v>
      </c>
      <c r="S764" s="5">
        <v>89.254838709677429</v>
      </c>
      <c r="T764" s="5">
        <v>90.551612903225802</v>
      </c>
      <c r="U764" s="5">
        <v>90.548387096774192</v>
      </c>
      <c r="V764" s="5">
        <v>90.41290322580646</v>
      </c>
      <c r="W764" s="5">
        <v>87.9</v>
      </c>
      <c r="X764" s="5">
        <v>84.225806451612897</v>
      </c>
      <c r="Y764" s="5">
        <v>78.619354838709668</v>
      </c>
      <c r="Z764" s="5">
        <v>73.051612903225802</v>
      </c>
      <c r="AA764" s="5">
        <v>71.016129032258064</v>
      </c>
      <c r="AB764" s="5">
        <v>69.880645161290332</v>
      </c>
    </row>
    <row r="765" spans="1:148">
      <c r="A765" s="2" t="s">
        <v>189</v>
      </c>
      <c r="B765" s="2" t="s">
        <v>80</v>
      </c>
      <c r="C765" s="2" t="s">
        <v>368</v>
      </c>
      <c r="D765" s="2" t="str">
        <f t="shared" si="11"/>
        <v>Idaho - Boise-Aug</v>
      </c>
      <c r="E765" s="5">
        <v>59.99677419354839</v>
      </c>
      <c r="F765" s="5">
        <v>59.190322580645166</v>
      </c>
      <c r="G765" s="5">
        <v>60.006451612903227</v>
      </c>
      <c r="H765" s="5">
        <v>59.49677419354839</v>
      </c>
      <c r="I765" s="5">
        <v>57.87096774193548</v>
      </c>
      <c r="J765" s="5">
        <v>55.893548387096779</v>
      </c>
      <c r="K765" s="5">
        <v>58.093548387096774</v>
      </c>
      <c r="L765" s="5">
        <v>63.461290322580645</v>
      </c>
      <c r="M765" s="5">
        <v>66.964516129032262</v>
      </c>
      <c r="N765" s="5">
        <v>70.41612903225807</v>
      </c>
      <c r="O765" s="5">
        <v>73.116129032258058</v>
      </c>
      <c r="P765" s="5">
        <v>75.529032258064518</v>
      </c>
      <c r="Q765" s="5">
        <v>78.264516129032259</v>
      </c>
      <c r="R765" s="5">
        <v>80.561290322580646</v>
      </c>
      <c r="S765" s="5">
        <v>81.687096774193549</v>
      </c>
      <c r="T765" s="5">
        <v>81.57741935483871</v>
      </c>
      <c r="U765" s="5">
        <v>82.509677419354844</v>
      </c>
      <c r="V765" s="5">
        <v>81.358064516129033</v>
      </c>
      <c r="W765" s="5">
        <v>78.987096774193546</v>
      </c>
      <c r="X765" s="5">
        <v>74.722580645161287</v>
      </c>
      <c r="Y765" s="5">
        <v>71.58387096774193</v>
      </c>
      <c r="Z765" s="5">
        <v>68.025806451612908</v>
      </c>
      <c r="AA765" s="5">
        <v>66.209677419354833</v>
      </c>
      <c r="AB765" s="5">
        <v>63.8</v>
      </c>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row>
    <row r="766" spans="1:148">
      <c r="A766" s="2" t="s">
        <v>189</v>
      </c>
      <c r="B766" s="2" t="s">
        <v>81</v>
      </c>
      <c r="C766" s="2" t="s">
        <v>369</v>
      </c>
      <c r="D766" s="2" t="str">
        <f t="shared" si="11"/>
        <v>Idaho - Boise-Sep</v>
      </c>
      <c r="E766" s="5">
        <v>55.81</v>
      </c>
      <c r="F766" s="5">
        <v>55.50333333333333</v>
      </c>
      <c r="G766" s="5">
        <v>54.56333333333334</v>
      </c>
      <c r="H766" s="5">
        <v>53.31</v>
      </c>
      <c r="I766" s="5">
        <v>52.52</v>
      </c>
      <c r="J766" s="5">
        <v>51.806666666666665</v>
      </c>
      <c r="K766" s="5">
        <v>51.83</v>
      </c>
      <c r="L766" s="5">
        <v>57.43</v>
      </c>
      <c r="M766" s="5">
        <v>61.476666666666667</v>
      </c>
      <c r="N766" s="5">
        <v>64.946666666666673</v>
      </c>
      <c r="O766" s="5">
        <v>67.55</v>
      </c>
      <c r="P766" s="5">
        <v>69.956666666666663</v>
      </c>
      <c r="Q766" s="5">
        <v>71.786666666666662</v>
      </c>
      <c r="R766" s="5">
        <v>73.643333333333345</v>
      </c>
      <c r="S766" s="5">
        <v>74.536666666666662</v>
      </c>
      <c r="T766" s="5">
        <v>75.42</v>
      </c>
      <c r="U766" s="5">
        <v>74.88666666666667</v>
      </c>
      <c r="V766" s="5">
        <v>72.69</v>
      </c>
      <c r="W766" s="5">
        <v>68.973333333333329</v>
      </c>
      <c r="X766" s="5">
        <v>64.706666666666663</v>
      </c>
      <c r="Y766" s="5">
        <v>60.636666666666663</v>
      </c>
      <c r="Z766" s="5">
        <v>59.256666666666668</v>
      </c>
      <c r="AA766" s="5">
        <v>58.086666666666666</v>
      </c>
      <c r="AB766" s="5">
        <v>56.736666666666665</v>
      </c>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row>
    <row r="767" spans="1:148">
      <c r="A767" s="2" t="s">
        <v>189</v>
      </c>
      <c r="B767" s="2" t="s">
        <v>82</v>
      </c>
      <c r="C767" s="2" t="s">
        <v>370</v>
      </c>
      <c r="D767" s="2" t="str">
        <f t="shared" si="11"/>
        <v>Idaho - Boise-Oct</v>
      </c>
      <c r="E767" s="5">
        <v>44.319354838709678</v>
      </c>
      <c r="F767" s="5">
        <v>43.748387096774195</v>
      </c>
      <c r="G767" s="5">
        <v>43.064516129032256</v>
      </c>
      <c r="H767" s="5">
        <v>42.387096774193552</v>
      </c>
      <c r="I767" s="5">
        <v>41.690322580645166</v>
      </c>
      <c r="J767" s="5">
        <v>41.58064516129032</v>
      </c>
      <c r="K767" s="5">
        <v>41.464516129032262</v>
      </c>
      <c r="L767" s="5">
        <v>41.377419354838715</v>
      </c>
      <c r="M767" s="5">
        <v>45.08387096774193</v>
      </c>
      <c r="N767" s="5">
        <v>48.796774193548387</v>
      </c>
      <c r="O767" s="5">
        <v>52.529032258064518</v>
      </c>
      <c r="P767" s="5">
        <v>54.525806451612901</v>
      </c>
      <c r="Q767" s="5">
        <v>56.570967741935483</v>
      </c>
      <c r="R767" s="5">
        <v>58.564516129032256</v>
      </c>
      <c r="S767" s="5">
        <v>58.71290322580645</v>
      </c>
      <c r="T767" s="5">
        <v>58.803225806451614</v>
      </c>
      <c r="U767" s="5">
        <v>58.951612903225808</v>
      </c>
      <c r="V767" s="5">
        <v>55.406451612903226</v>
      </c>
      <c r="W767" s="5">
        <v>51.87096774193548</v>
      </c>
      <c r="X767" s="5">
        <v>48.351612903225806</v>
      </c>
      <c r="Y767" s="5">
        <v>47.2</v>
      </c>
      <c r="Z767" s="5">
        <v>46.058064516129029</v>
      </c>
      <c r="AA767" s="5">
        <v>44.909677419354843</v>
      </c>
      <c r="AB767" s="5">
        <v>44.380645161290325</v>
      </c>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row>
    <row r="768" spans="1:148">
      <c r="A768" s="2" t="s">
        <v>189</v>
      </c>
      <c r="B768" s="2" t="s">
        <v>83</v>
      </c>
      <c r="C768" s="2" t="s">
        <v>371</v>
      </c>
      <c r="D768" s="2" t="str">
        <f t="shared" si="11"/>
        <v>Idaho - Boise-Nov</v>
      </c>
      <c r="E768" s="5">
        <v>36.96</v>
      </c>
      <c r="F768" s="5">
        <v>36.856666666666669</v>
      </c>
      <c r="G768" s="5">
        <v>36.19</v>
      </c>
      <c r="H768" s="5">
        <v>35.93</v>
      </c>
      <c r="I768" s="5">
        <v>35.549999999999997</v>
      </c>
      <c r="J768" s="5">
        <v>35.380000000000003</v>
      </c>
      <c r="K768" s="5">
        <v>35.24</v>
      </c>
      <c r="L768" s="5">
        <v>35.33</v>
      </c>
      <c r="M768" s="5">
        <v>37.303333333333327</v>
      </c>
      <c r="N768" s="5">
        <v>40.116666666666667</v>
      </c>
      <c r="O768" s="5">
        <v>43.016666666666666</v>
      </c>
      <c r="P768" s="5">
        <v>45.11</v>
      </c>
      <c r="Q768" s="5">
        <v>46.99666666666667</v>
      </c>
      <c r="R768" s="5">
        <v>48.17</v>
      </c>
      <c r="S768" s="5">
        <v>48.713333333333338</v>
      </c>
      <c r="T768" s="5">
        <v>48.043333333333329</v>
      </c>
      <c r="U768" s="5">
        <v>46.666666666666664</v>
      </c>
      <c r="V768" s="5">
        <v>43.9</v>
      </c>
      <c r="W768" s="5">
        <v>40.68333333333333</v>
      </c>
      <c r="X768" s="5">
        <v>39.083333333333336</v>
      </c>
      <c r="Y768" s="5">
        <v>38.33</v>
      </c>
      <c r="Z768" s="5">
        <v>37.573333333333338</v>
      </c>
      <c r="AA768" s="5">
        <v>37.4</v>
      </c>
      <c r="AB768" s="5">
        <v>37.223333333333336</v>
      </c>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row>
    <row r="769" spans="1:148">
      <c r="A769" s="2" t="s">
        <v>189</v>
      </c>
      <c r="B769" s="2" t="s">
        <v>84</v>
      </c>
      <c r="C769" s="2" t="s">
        <v>372</v>
      </c>
      <c r="D769" s="2" t="str">
        <f t="shared" si="11"/>
        <v>Idaho - Boise-Dec</v>
      </c>
      <c r="E769" s="5">
        <v>25.748387096774195</v>
      </c>
      <c r="F769" s="5">
        <v>25.503225806451614</v>
      </c>
      <c r="G769" s="5">
        <v>25.238709677419354</v>
      </c>
      <c r="H769" s="5">
        <v>24.954838709677421</v>
      </c>
      <c r="I769" s="5">
        <v>24.712903225806453</v>
      </c>
      <c r="J769" s="5">
        <v>24.429032258064513</v>
      </c>
      <c r="K769" s="5">
        <v>24.174193548387095</v>
      </c>
      <c r="L769" s="5">
        <v>23.912903225806449</v>
      </c>
      <c r="M769" s="5">
        <v>25.5</v>
      </c>
      <c r="N769" s="5">
        <v>27.112903225806452</v>
      </c>
      <c r="O769" s="5">
        <v>28.696774193548389</v>
      </c>
      <c r="P769" s="5">
        <v>30.196774193548389</v>
      </c>
      <c r="Q769" s="5">
        <v>31.658064516129031</v>
      </c>
      <c r="R769" s="5">
        <v>33.145161290322584</v>
      </c>
      <c r="S769" s="5">
        <v>32.690322580645159</v>
      </c>
      <c r="T769" s="5">
        <v>32.283870967741933</v>
      </c>
      <c r="U769" s="5">
        <v>31.832258064516129</v>
      </c>
      <c r="V769" s="5">
        <v>30.516129032258064</v>
      </c>
      <c r="W769" s="5">
        <v>29.20967741935484</v>
      </c>
      <c r="X769" s="5">
        <v>27.906451612903226</v>
      </c>
      <c r="Y769" s="5">
        <v>27.319354838709678</v>
      </c>
      <c r="Z769" s="5">
        <v>26.796774193548387</v>
      </c>
      <c r="AA769" s="5">
        <v>26.212903225806453</v>
      </c>
      <c r="AB769" s="5">
        <v>26.006451612903227</v>
      </c>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row>
    <row r="770" spans="1:148">
      <c r="A770" s="2" t="s">
        <v>190</v>
      </c>
      <c r="B770" s="2" t="s">
        <v>73</v>
      </c>
      <c r="C770" s="2" t="s">
        <v>361</v>
      </c>
      <c r="D770" s="2" t="str">
        <f t="shared" si="11"/>
        <v>Idaho - Pocatello-Jan</v>
      </c>
      <c r="E770" s="5">
        <v>20.448387096774194</v>
      </c>
      <c r="F770" s="5">
        <v>20.100000000000001</v>
      </c>
      <c r="G770" s="5">
        <v>19.703225806451613</v>
      </c>
      <c r="H770" s="5">
        <v>19.335483870967742</v>
      </c>
      <c r="I770" s="5">
        <v>18.951612903225808</v>
      </c>
      <c r="J770" s="5">
        <v>18.761290322580646</v>
      </c>
      <c r="K770" s="5">
        <v>18.574193548387097</v>
      </c>
      <c r="L770" s="5">
        <v>18.399999999999999</v>
      </c>
      <c r="M770" s="5">
        <v>20.158064516129031</v>
      </c>
      <c r="N770" s="5">
        <v>21.870967741935484</v>
      </c>
      <c r="O770" s="5">
        <v>23.612903225806452</v>
      </c>
      <c r="P770" s="5">
        <v>24.912903225806449</v>
      </c>
      <c r="Q770" s="5">
        <v>26.196774193548389</v>
      </c>
      <c r="R770" s="5">
        <v>27.483870967741936</v>
      </c>
      <c r="S770" s="5">
        <v>27.35483870967742</v>
      </c>
      <c r="T770" s="5">
        <v>27.261290322580646</v>
      </c>
      <c r="U770" s="5">
        <v>27.109677419354838</v>
      </c>
      <c r="V770" s="5">
        <v>25.974193548387099</v>
      </c>
      <c r="W770" s="5">
        <v>24.825806451612905</v>
      </c>
      <c r="X770" s="5">
        <v>23.661290322580644</v>
      </c>
      <c r="Y770" s="5">
        <v>23.070967741935487</v>
      </c>
      <c r="Z770" s="5">
        <v>22.506451612903227</v>
      </c>
      <c r="AA770" s="5">
        <v>21.941935483870971</v>
      </c>
      <c r="AB770" s="5">
        <v>21.658064516129031</v>
      </c>
    </row>
    <row r="771" spans="1:148">
      <c r="A771" s="2" t="s">
        <v>190</v>
      </c>
      <c r="B771" s="2" t="s">
        <v>74</v>
      </c>
      <c r="C771" s="2" t="s">
        <v>362</v>
      </c>
      <c r="D771" s="2" t="str">
        <f t="shared" ref="D771:D834" si="12">CONCATENATE(A771,"-",B771)</f>
        <v>Idaho - Pocatello-Feb</v>
      </c>
      <c r="E771" s="5">
        <v>25.62142857142857</v>
      </c>
      <c r="F771" s="5">
        <v>25.057142857142857</v>
      </c>
      <c r="G771" s="5">
        <v>24.989285714285717</v>
      </c>
      <c r="H771" s="5">
        <v>24.914285714285715</v>
      </c>
      <c r="I771" s="5">
        <v>24.817857142857143</v>
      </c>
      <c r="J771" s="5">
        <v>24.4</v>
      </c>
      <c r="K771" s="5">
        <v>23.971428571428572</v>
      </c>
      <c r="L771" s="5">
        <v>23.560714285714287</v>
      </c>
      <c r="M771" s="5">
        <v>25.2</v>
      </c>
      <c r="N771" s="5">
        <v>26.807142857142857</v>
      </c>
      <c r="O771" s="5">
        <v>28.442857142857143</v>
      </c>
      <c r="P771" s="5">
        <v>30.578571428571429</v>
      </c>
      <c r="Q771" s="5">
        <v>32.692857142857143</v>
      </c>
      <c r="R771" s="5">
        <v>34.817857142857143</v>
      </c>
      <c r="S771" s="5">
        <v>35.075000000000003</v>
      </c>
      <c r="T771" s="5">
        <v>35.346428571428575</v>
      </c>
      <c r="U771" s="5">
        <v>35.6</v>
      </c>
      <c r="V771" s="5">
        <v>33.610714285714288</v>
      </c>
      <c r="W771" s="5">
        <v>31.585714285714285</v>
      </c>
      <c r="X771" s="5">
        <v>29.567857142857143</v>
      </c>
      <c r="Y771" s="5">
        <v>28.785714285714285</v>
      </c>
      <c r="Z771" s="5">
        <v>27.985714285714288</v>
      </c>
      <c r="AA771" s="5">
        <v>27.24285714285714</v>
      </c>
      <c r="AB771" s="5">
        <v>26.696428571428573</v>
      </c>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row>
    <row r="772" spans="1:148">
      <c r="A772" s="2" t="s">
        <v>190</v>
      </c>
      <c r="B772" s="2" t="s">
        <v>75</v>
      </c>
      <c r="C772" s="2" t="s">
        <v>363</v>
      </c>
      <c r="D772" s="2" t="str">
        <f t="shared" si="12"/>
        <v>Idaho - Pocatello-Mar</v>
      </c>
      <c r="E772" s="5">
        <v>30.658064516129031</v>
      </c>
      <c r="F772" s="5">
        <v>29.832258064516129</v>
      </c>
      <c r="G772" s="5">
        <v>29.254838709677419</v>
      </c>
      <c r="H772" s="5">
        <v>28.719354838709677</v>
      </c>
      <c r="I772" s="5">
        <v>28.151612903225807</v>
      </c>
      <c r="J772" s="5">
        <v>28.412903225806449</v>
      </c>
      <c r="K772" s="5">
        <v>28.716129032258067</v>
      </c>
      <c r="L772" s="5">
        <v>29.019354838709678</v>
      </c>
      <c r="M772" s="5">
        <v>31.970967741935485</v>
      </c>
      <c r="N772" s="5">
        <v>34.932258064516134</v>
      </c>
      <c r="O772" s="5">
        <v>37.887096774193552</v>
      </c>
      <c r="P772" s="5">
        <v>39.893548387096779</v>
      </c>
      <c r="Q772" s="5">
        <v>41.858064516129026</v>
      </c>
      <c r="R772" s="5">
        <v>43.86774193548387</v>
      </c>
      <c r="S772" s="5">
        <v>43.835483870967742</v>
      </c>
      <c r="T772" s="5">
        <v>43.774193548387096</v>
      </c>
      <c r="U772" s="5">
        <v>43.741935483870968</v>
      </c>
      <c r="V772" s="5">
        <v>40.774193548387096</v>
      </c>
      <c r="W772" s="5">
        <v>37.774193548387096</v>
      </c>
      <c r="X772" s="5">
        <v>34.816129032258061</v>
      </c>
      <c r="Y772" s="5">
        <v>33.941935483870971</v>
      </c>
      <c r="Z772" s="5">
        <v>33.064516129032256</v>
      </c>
      <c r="AA772" s="5">
        <v>32.21290322580645</v>
      </c>
      <c r="AB772" s="5">
        <v>31.416129032258063</v>
      </c>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row>
    <row r="773" spans="1:148">
      <c r="A773" s="2" t="s">
        <v>190</v>
      </c>
      <c r="B773" s="2" t="s">
        <v>76</v>
      </c>
      <c r="C773" s="2" t="s">
        <v>364</v>
      </c>
      <c r="D773" s="2" t="str">
        <f t="shared" si="12"/>
        <v>Idaho - Pocatello-Apr</v>
      </c>
      <c r="E773" s="5">
        <v>39.366666666666667</v>
      </c>
      <c r="F773" s="5">
        <v>38.733333333333334</v>
      </c>
      <c r="G773" s="5">
        <v>38.229999999999997</v>
      </c>
      <c r="H773" s="5">
        <v>37.17</v>
      </c>
      <c r="I773" s="5">
        <v>36.72</v>
      </c>
      <c r="J773" s="5">
        <v>35.593333333333334</v>
      </c>
      <c r="K773" s="5">
        <v>37.630000000000003</v>
      </c>
      <c r="L773" s="5">
        <v>40.943333333333335</v>
      </c>
      <c r="M773" s="5">
        <v>43.863333333333337</v>
      </c>
      <c r="N773" s="5">
        <v>46.23</v>
      </c>
      <c r="O773" s="5">
        <v>48.13</v>
      </c>
      <c r="P773" s="5">
        <v>50.093333333333334</v>
      </c>
      <c r="Q773" s="5">
        <v>52.093333333333334</v>
      </c>
      <c r="R773" s="5">
        <v>53.416666666666664</v>
      </c>
      <c r="S773" s="5">
        <v>54.026666666666664</v>
      </c>
      <c r="T773" s="5">
        <v>54.68333333333333</v>
      </c>
      <c r="U773" s="5">
        <v>54.476666666666667</v>
      </c>
      <c r="V773" s="5">
        <v>53.09</v>
      </c>
      <c r="W773" s="5">
        <v>50.96</v>
      </c>
      <c r="X773" s="5">
        <v>47.283333333333331</v>
      </c>
      <c r="Y773" s="5">
        <v>45.79</v>
      </c>
      <c r="Z773" s="5">
        <v>44.26</v>
      </c>
      <c r="AA773" s="5">
        <v>43.486666666666665</v>
      </c>
      <c r="AB773" s="5">
        <v>41.88</v>
      </c>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row>
    <row r="774" spans="1:148">
      <c r="A774" s="2" t="s">
        <v>190</v>
      </c>
      <c r="B774" s="2" t="s">
        <v>77</v>
      </c>
      <c r="C774" s="2" t="s">
        <v>365</v>
      </c>
      <c r="D774" s="2" t="str">
        <f t="shared" si="12"/>
        <v>Idaho - Pocatello-May</v>
      </c>
      <c r="E774" s="5">
        <v>47.358064516129026</v>
      </c>
      <c r="F774" s="5">
        <v>45.554838709677419</v>
      </c>
      <c r="G774" s="5">
        <v>44.890322580645162</v>
      </c>
      <c r="H774" s="5">
        <v>43.383870967741942</v>
      </c>
      <c r="I774" s="5">
        <v>42.616129032258058</v>
      </c>
      <c r="J774" s="5">
        <v>42.63225806451613</v>
      </c>
      <c r="K774" s="5">
        <v>46.461290322580645</v>
      </c>
      <c r="L774" s="5">
        <v>50.819354838709678</v>
      </c>
      <c r="M774" s="5">
        <v>53.864516129032253</v>
      </c>
      <c r="N774" s="5">
        <v>56.958064516129035</v>
      </c>
      <c r="O774" s="5">
        <v>59.351612903225806</v>
      </c>
      <c r="P774" s="5">
        <v>60.477419354838709</v>
      </c>
      <c r="Q774" s="5">
        <v>62.061290322580646</v>
      </c>
      <c r="R774" s="5">
        <v>63.412903225806453</v>
      </c>
      <c r="S774" s="5">
        <v>64.364516129032253</v>
      </c>
      <c r="T774" s="5">
        <v>64.722580645161287</v>
      </c>
      <c r="U774" s="5">
        <v>64.5741935483871</v>
      </c>
      <c r="V774" s="5">
        <v>64.009677419354844</v>
      </c>
      <c r="W774" s="5">
        <v>60.958064516129035</v>
      </c>
      <c r="X774" s="5">
        <v>56.522580645161291</v>
      </c>
      <c r="Y774" s="5">
        <v>53.958064516129035</v>
      </c>
      <c r="Z774" s="5">
        <v>51.796774193548387</v>
      </c>
      <c r="AA774" s="5">
        <v>49.535483870967738</v>
      </c>
      <c r="AB774" s="5">
        <v>48.345161290322579</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row>
    <row r="775" spans="1:148">
      <c r="A775" s="2" t="s">
        <v>190</v>
      </c>
      <c r="B775" s="2" t="s">
        <v>78</v>
      </c>
      <c r="C775" s="2" t="s">
        <v>366</v>
      </c>
      <c r="D775" s="2" t="str">
        <f t="shared" si="12"/>
        <v>Idaho - Pocatello-Jun</v>
      </c>
      <c r="E775" s="5">
        <v>53.77</v>
      </c>
      <c r="F775" s="5">
        <v>53.153333333333329</v>
      </c>
      <c r="G775" s="5">
        <v>51.596666666666671</v>
      </c>
      <c r="H775" s="5">
        <v>50.42</v>
      </c>
      <c r="I775" s="5">
        <v>49.44</v>
      </c>
      <c r="J775" s="5">
        <v>50.846666666666671</v>
      </c>
      <c r="K775" s="5">
        <v>54.506666666666668</v>
      </c>
      <c r="L775" s="5">
        <v>59.163333333333334</v>
      </c>
      <c r="M775" s="5">
        <v>62.403333333333329</v>
      </c>
      <c r="N775" s="5">
        <v>64.663333333333341</v>
      </c>
      <c r="O775" s="5">
        <v>67.459999999999994</v>
      </c>
      <c r="P775" s="5">
        <v>69.406666666666666</v>
      </c>
      <c r="Q775" s="5">
        <v>71.063333333333333</v>
      </c>
      <c r="R775" s="5">
        <v>72.78</v>
      </c>
      <c r="S775" s="5">
        <v>73.72</v>
      </c>
      <c r="T775" s="5">
        <v>73.94</v>
      </c>
      <c r="U775" s="5">
        <v>73.716666666666669</v>
      </c>
      <c r="V775" s="5">
        <v>71.816666666666663</v>
      </c>
      <c r="W775" s="5">
        <v>68.98</v>
      </c>
      <c r="X775" s="5">
        <v>64</v>
      </c>
      <c r="Y775" s="5">
        <v>60.98</v>
      </c>
      <c r="Z775" s="5">
        <v>58.81</v>
      </c>
      <c r="AA775" s="5">
        <v>57.236666666666665</v>
      </c>
      <c r="AB775" s="5">
        <v>55.456666666666671</v>
      </c>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row>
    <row r="776" spans="1:148">
      <c r="A776" s="2" t="s">
        <v>190</v>
      </c>
      <c r="B776" s="2" t="s">
        <v>79</v>
      </c>
      <c r="C776" s="2" t="s">
        <v>367</v>
      </c>
      <c r="D776" s="2" t="str">
        <f t="shared" si="12"/>
        <v>Idaho - Pocatello-Jul</v>
      </c>
      <c r="E776" s="5">
        <v>63.880645161290325</v>
      </c>
      <c r="F776" s="5">
        <v>61.864516129032253</v>
      </c>
      <c r="G776" s="5">
        <v>57.854838709677416</v>
      </c>
      <c r="H776" s="5">
        <v>56.519354838709674</v>
      </c>
      <c r="I776" s="5">
        <v>55.570967741935483</v>
      </c>
      <c r="J776" s="5">
        <v>56.358064516129026</v>
      </c>
      <c r="K776" s="5">
        <v>61.548387096774192</v>
      </c>
      <c r="L776" s="5">
        <v>67.035483870967738</v>
      </c>
      <c r="M776" s="5">
        <v>72.251612903225819</v>
      </c>
      <c r="N776" s="5">
        <v>76.07741935483871</v>
      </c>
      <c r="O776" s="5">
        <v>79.354838709677423</v>
      </c>
      <c r="P776" s="5">
        <v>82.212903225806443</v>
      </c>
      <c r="Q776" s="5">
        <v>84.632258064516122</v>
      </c>
      <c r="R776" s="5">
        <v>86.49354838709678</v>
      </c>
      <c r="S776" s="5">
        <v>87.245161290322571</v>
      </c>
      <c r="T776" s="5">
        <v>86.638709677419357</v>
      </c>
      <c r="U776" s="5">
        <v>85.806451612903231</v>
      </c>
      <c r="V776" s="5">
        <v>84.145161290322577</v>
      </c>
      <c r="W776" s="5">
        <v>81.403225806451616</v>
      </c>
      <c r="X776" s="5">
        <v>75.099999999999994</v>
      </c>
      <c r="Y776" s="5">
        <v>71.070967741935476</v>
      </c>
      <c r="Z776" s="5">
        <v>68.048387096774192</v>
      </c>
      <c r="AA776" s="5">
        <v>65.803225806451621</v>
      </c>
      <c r="AB776" s="5">
        <v>64.158064516129031</v>
      </c>
    </row>
    <row r="777" spans="1:148">
      <c r="A777" s="2" t="s">
        <v>190</v>
      </c>
      <c r="B777" s="2" t="s">
        <v>80</v>
      </c>
      <c r="C777" s="2" t="s">
        <v>368</v>
      </c>
      <c r="D777" s="2" t="str">
        <f t="shared" si="12"/>
        <v>Idaho - Pocatello-Aug</v>
      </c>
      <c r="E777" s="5">
        <v>55.406451612903226</v>
      </c>
      <c r="F777" s="5">
        <v>53.677419354838712</v>
      </c>
      <c r="G777" s="5">
        <v>54.006451612903227</v>
      </c>
      <c r="H777" s="5">
        <v>51.983870967741936</v>
      </c>
      <c r="I777" s="5">
        <v>51.406451612903226</v>
      </c>
      <c r="J777" s="5">
        <v>49.70645161290323</v>
      </c>
      <c r="K777" s="5">
        <v>55.119354838709675</v>
      </c>
      <c r="L777" s="5">
        <v>61.412903225806453</v>
      </c>
      <c r="M777" s="5">
        <v>67.103225806451604</v>
      </c>
      <c r="N777" s="5">
        <v>71.054838709677412</v>
      </c>
      <c r="O777" s="5">
        <v>74.967741935483872</v>
      </c>
      <c r="P777" s="5">
        <v>78.280645161290323</v>
      </c>
      <c r="Q777" s="5">
        <v>80.50645161290322</v>
      </c>
      <c r="R777" s="5">
        <v>82.190322580645159</v>
      </c>
      <c r="S777" s="5">
        <v>82.845161290322579</v>
      </c>
      <c r="T777" s="5">
        <v>83.270967741935493</v>
      </c>
      <c r="U777" s="5">
        <v>82.903225806451616</v>
      </c>
      <c r="V777" s="5">
        <v>80.890322580645162</v>
      </c>
      <c r="W777" s="5">
        <v>76.264516129032259</v>
      </c>
      <c r="X777" s="5">
        <v>70.4258064516129</v>
      </c>
      <c r="Y777" s="5">
        <v>67.474193548387092</v>
      </c>
      <c r="Z777" s="5">
        <v>64.622580645161293</v>
      </c>
      <c r="AA777" s="5">
        <v>62.009677419354837</v>
      </c>
      <c r="AB777" s="5">
        <v>59.145161290322584</v>
      </c>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row>
    <row r="778" spans="1:148">
      <c r="A778" s="2" t="s">
        <v>190</v>
      </c>
      <c r="B778" s="2" t="s">
        <v>81</v>
      </c>
      <c r="C778" s="2" t="s">
        <v>369</v>
      </c>
      <c r="D778" s="2" t="str">
        <f t="shared" si="12"/>
        <v>Idaho - Pocatello-Sep</v>
      </c>
      <c r="E778" s="5">
        <v>51.81333333333334</v>
      </c>
      <c r="F778" s="5">
        <v>49.94</v>
      </c>
      <c r="G778" s="5">
        <v>49.31</v>
      </c>
      <c r="H778" s="5">
        <v>48.296666666666667</v>
      </c>
      <c r="I778" s="5">
        <v>46.84</v>
      </c>
      <c r="J778" s="5">
        <v>45.35</v>
      </c>
      <c r="K778" s="5">
        <v>45.24666666666667</v>
      </c>
      <c r="L778" s="5">
        <v>51.113333333333337</v>
      </c>
      <c r="M778" s="5">
        <v>56.243333333333332</v>
      </c>
      <c r="N778" s="5">
        <v>60.903333333333329</v>
      </c>
      <c r="O778" s="5">
        <v>64.650000000000006</v>
      </c>
      <c r="P778" s="5">
        <v>67.346666666666664</v>
      </c>
      <c r="Q778" s="5">
        <v>69.656666666666666</v>
      </c>
      <c r="R778" s="5">
        <v>71.356666666666655</v>
      </c>
      <c r="S778" s="5">
        <v>72.506666666666661</v>
      </c>
      <c r="T778" s="5">
        <v>73.143333333333345</v>
      </c>
      <c r="U778" s="5">
        <v>72.55</v>
      </c>
      <c r="V778" s="5">
        <v>69.486666666666665</v>
      </c>
      <c r="W778" s="5">
        <v>62.773333333333333</v>
      </c>
      <c r="X778" s="5">
        <v>59.426666666666662</v>
      </c>
      <c r="Y778" s="5">
        <v>57.666666666666664</v>
      </c>
      <c r="Z778" s="5">
        <v>55.626666666666665</v>
      </c>
      <c r="AA778" s="5">
        <v>53.853333333333332</v>
      </c>
      <c r="AB778" s="5">
        <v>52.513333333333335</v>
      </c>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row>
    <row r="779" spans="1:148">
      <c r="A779" s="2" t="s">
        <v>190</v>
      </c>
      <c r="B779" s="2" t="s">
        <v>82</v>
      </c>
      <c r="C779" s="2" t="s">
        <v>370</v>
      </c>
      <c r="D779" s="2" t="str">
        <f t="shared" si="12"/>
        <v>Idaho - Pocatello-Oct</v>
      </c>
      <c r="E779" s="5">
        <v>41.380645161290325</v>
      </c>
      <c r="F779" s="5">
        <v>39.748387096774195</v>
      </c>
      <c r="G779" s="5">
        <v>39.135483870967747</v>
      </c>
      <c r="H779" s="5">
        <v>37.748387096774195</v>
      </c>
      <c r="I779" s="5">
        <v>36.638709677419357</v>
      </c>
      <c r="J779" s="5">
        <v>35.567741935483866</v>
      </c>
      <c r="K779" s="5">
        <v>35.029032258064518</v>
      </c>
      <c r="L779" s="5">
        <v>38.141935483870974</v>
      </c>
      <c r="M779" s="5">
        <v>43.203225806451613</v>
      </c>
      <c r="N779" s="5">
        <v>47.903225806451616</v>
      </c>
      <c r="O779" s="5">
        <v>51.454838709677418</v>
      </c>
      <c r="P779" s="5">
        <v>54.493548387096773</v>
      </c>
      <c r="Q779" s="5">
        <v>56.41935483870968</v>
      </c>
      <c r="R779" s="5">
        <v>57.887096774193552</v>
      </c>
      <c r="S779" s="5">
        <v>58.512903225806454</v>
      </c>
      <c r="T779" s="5">
        <v>57.545161290322582</v>
      </c>
      <c r="U779" s="5">
        <v>56.00322580645161</v>
      </c>
      <c r="V779" s="5">
        <v>51.487096774193546</v>
      </c>
      <c r="W779" s="5">
        <v>48.783870967741933</v>
      </c>
      <c r="X779" s="5">
        <v>47.096774193548384</v>
      </c>
      <c r="Y779" s="5">
        <v>45.309677419354834</v>
      </c>
      <c r="Z779" s="5">
        <v>44.354838709677416</v>
      </c>
      <c r="AA779" s="5">
        <v>43.258064516129032</v>
      </c>
      <c r="AB779" s="5">
        <v>41.667741935483875</v>
      </c>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row>
    <row r="780" spans="1:148">
      <c r="A780" s="2" t="s">
        <v>190</v>
      </c>
      <c r="B780" s="2" t="s">
        <v>83</v>
      </c>
      <c r="C780" s="2" t="s">
        <v>371</v>
      </c>
      <c r="D780" s="2" t="str">
        <f t="shared" si="12"/>
        <v>Idaho - Pocatello-Nov</v>
      </c>
      <c r="E780" s="5">
        <v>33.996666666666663</v>
      </c>
      <c r="F780" s="5">
        <v>33.14</v>
      </c>
      <c r="G780" s="5">
        <v>33.056666666666665</v>
      </c>
      <c r="H780" s="5">
        <v>32.97</v>
      </c>
      <c r="I780" s="5">
        <v>32.876666666666665</v>
      </c>
      <c r="J780" s="5">
        <v>32.869999999999997</v>
      </c>
      <c r="K780" s="5">
        <v>32.893333333333331</v>
      </c>
      <c r="L780" s="5">
        <v>32.94</v>
      </c>
      <c r="M780" s="5">
        <v>35.603333333333332</v>
      </c>
      <c r="N780" s="5">
        <v>38.28</v>
      </c>
      <c r="O780" s="5">
        <v>40.93666666666666</v>
      </c>
      <c r="P780" s="5">
        <v>42.62</v>
      </c>
      <c r="Q780" s="5">
        <v>44.276666666666664</v>
      </c>
      <c r="R780" s="5">
        <v>45.956666666666671</v>
      </c>
      <c r="S780" s="5">
        <v>45.16</v>
      </c>
      <c r="T780" s="5">
        <v>44.43</v>
      </c>
      <c r="U780" s="5">
        <v>43.646666666666668</v>
      </c>
      <c r="V780" s="5">
        <v>41.826666666666668</v>
      </c>
      <c r="W780" s="5">
        <v>40.013333333333335</v>
      </c>
      <c r="X780" s="5">
        <v>38.166666666666664</v>
      </c>
      <c r="Y780" s="5">
        <v>37.286666666666662</v>
      </c>
      <c r="Z780" s="5">
        <v>36.476666666666667</v>
      </c>
      <c r="AA780" s="5">
        <v>35.67</v>
      </c>
      <c r="AB780" s="5">
        <v>34.869999999999997</v>
      </c>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row>
    <row r="781" spans="1:148">
      <c r="A781" s="2" t="s">
        <v>190</v>
      </c>
      <c r="B781" s="2" t="s">
        <v>84</v>
      </c>
      <c r="C781" s="2" t="s">
        <v>372</v>
      </c>
      <c r="D781" s="2" t="str">
        <f t="shared" si="12"/>
        <v>Idaho - Pocatello-Dec</v>
      </c>
      <c r="E781" s="5">
        <v>23.670967741935481</v>
      </c>
      <c r="F781" s="5">
        <v>23.22258064516129</v>
      </c>
      <c r="G781" s="5">
        <v>23.36774193548387</v>
      </c>
      <c r="H781" s="5">
        <v>23.451612903225808</v>
      </c>
      <c r="I781" s="5">
        <v>23.532258064516128</v>
      </c>
      <c r="J781" s="5">
        <v>23.22258064516129</v>
      </c>
      <c r="K781" s="5">
        <v>22.977419354838709</v>
      </c>
      <c r="L781" s="5">
        <v>22.696774193548389</v>
      </c>
      <c r="M781" s="5">
        <v>24.058064516129029</v>
      </c>
      <c r="N781" s="5">
        <v>25.451612903225808</v>
      </c>
      <c r="O781" s="5">
        <v>26.79032258064516</v>
      </c>
      <c r="P781" s="5">
        <v>28.187096774193545</v>
      </c>
      <c r="Q781" s="5">
        <v>29.538709677419355</v>
      </c>
      <c r="R781" s="5">
        <v>30.925806451612903</v>
      </c>
      <c r="S781" s="5">
        <v>29.945161290322581</v>
      </c>
      <c r="T781" s="5">
        <v>28.961290322580645</v>
      </c>
      <c r="U781" s="5">
        <v>27.977419354838709</v>
      </c>
      <c r="V781" s="5">
        <v>27.029032258064515</v>
      </c>
      <c r="W781" s="5">
        <v>26.119354838709679</v>
      </c>
      <c r="X781" s="5">
        <v>25.174193548387095</v>
      </c>
      <c r="Y781" s="5">
        <v>24.870967741935484</v>
      </c>
      <c r="Z781" s="5">
        <v>24.590322580645161</v>
      </c>
      <c r="AA781" s="5">
        <v>24.283870967741933</v>
      </c>
      <c r="AB781" s="5">
        <v>23.79032258064516</v>
      </c>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row>
    <row r="782" spans="1:148">
      <c r="A782" s="2" t="s">
        <v>191</v>
      </c>
      <c r="B782" s="2" t="s">
        <v>73</v>
      </c>
      <c r="C782" s="2" t="s">
        <v>361</v>
      </c>
      <c r="D782" s="2" t="str">
        <f t="shared" si="12"/>
        <v>Illinois - Chicago-Jan</v>
      </c>
      <c r="E782" s="5">
        <v>20.693548387096776</v>
      </c>
      <c r="F782" s="5">
        <v>20.870967741935484</v>
      </c>
      <c r="G782" s="5">
        <v>21.041935483870965</v>
      </c>
      <c r="H782" s="5">
        <v>20.70967741935484</v>
      </c>
      <c r="I782" s="5">
        <v>20.251612903225805</v>
      </c>
      <c r="J782" s="5">
        <v>19.741935483870968</v>
      </c>
      <c r="K782" s="5">
        <v>19.8</v>
      </c>
      <c r="L782" s="5">
        <v>20.206451612903226</v>
      </c>
      <c r="M782" s="5">
        <v>22.012903225806451</v>
      </c>
      <c r="N782" s="5">
        <v>24.154838709677417</v>
      </c>
      <c r="O782" s="5">
        <v>25.619354838709679</v>
      </c>
      <c r="P782" s="5">
        <v>26.977419354838709</v>
      </c>
      <c r="Q782" s="5">
        <v>28.351612903225806</v>
      </c>
      <c r="R782" s="5">
        <v>28.970967741935485</v>
      </c>
      <c r="S782" s="5">
        <v>29.125806451612902</v>
      </c>
      <c r="T782" s="5">
        <v>28.651612903225807</v>
      </c>
      <c r="U782" s="5">
        <v>26.761290322580646</v>
      </c>
      <c r="V782" s="5">
        <v>25.109677419354838</v>
      </c>
      <c r="W782" s="5">
        <v>23.806451612903224</v>
      </c>
      <c r="X782" s="5">
        <v>23.848387096774193</v>
      </c>
      <c r="Y782" s="5">
        <v>23.467741935483872</v>
      </c>
      <c r="Z782" s="5">
        <v>23.061290322580643</v>
      </c>
      <c r="AA782" s="5">
        <v>22.667741935483871</v>
      </c>
      <c r="AB782" s="5">
        <v>21.57741935483871</v>
      </c>
    </row>
    <row r="783" spans="1:148">
      <c r="A783" s="2" t="s">
        <v>191</v>
      </c>
      <c r="B783" s="2" t="s">
        <v>74</v>
      </c>
      <c r="C783" s="2" t="s">
        <v>362</v>
      </c>
      <c r="D783" s="2" t="str">
        <f t="shared" si="12"/>
        <v>Illinois - Chicago-Feb</v>
      </c>
      <c r="E783" s="5">
        <v>25.510714285714283</v>
      </c>
      <c r="F783" s="5">
        <v>25.125</v>
      </c>
      <c r="G783" s="5">
        <v>24.607142857142858</v>
      </c>
      <c r="H783" s="5">
        <v>24.360714285714288</v>
      </c>
      <c r="I783" s="5">
        <v>23.717857142857145</v>
      </c>
      <c r="J783" s="5">
        <v>23.578571428571429</v>
      </c>
      <c r="K783" s="5">
        <v>23.74285714285714</v>
      </c>
      <c r="L783" s="5">
        <v>24.728571428571428</v>
      </c>
      <c r="M783" s="5">
        <v>26.87142857142857</v>
      </c>
      <c r="N783" s="5">
        <v>28.942857142857143</v>
      </c>
      <c r="O783" s="5">
        <v>30.864285714285717</v>
      </c>
      <c r="P783" s="5">
        <v>32.36785714285714</v>
      </c>
      <c r="Q783" s="5">
        <v>33.182142857142857</v>
      </c>
      <c r="R783" s="5">
        <v>33.353571428571428</v>
      </c>
      <c r="S783" s="5">
        <v>33.182142857142857</v>
      </c>
      <c r="T783" s="5">
        <v>32.539285714285718</v>
      </c>
      <c r="U783" s="5">
        <v>31.278571428571428</v>
      </c>
      <c r="V783" s="5">
        <v>29.842857142857145</v>
      </c>
      <c r="W783" s="5">
        <v>28.75714285714286</v>
      </c>
      <c r="X783" s="5">
        <v>27.99642857142857</v>
      </c>
      <c r="Y783" s="5">
        <v>27.592857142857145</v>
      </c>
      <c r="Z783" s="5">
        <v>27.089285714285715</v>
      </c>
      <c r="AA783" s="5">
        <v>26.2</v>
      </c>
      <c r="AB783" s="5">
        <v>26.010714285714283</v>
      </c>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row>
    <row r="784" spans="1:148">
      <c r="A784" s="2" t="s">
        <v>191</v>
      </c>
      <c r="B784" s="2" t="s">
        <v>75</v>
      </c>
      <c r="C784" s="2" t="s">
        <v>363</v>
      </c>
      <c r="D784" s="2" t="str">
        <f t="shared" si="12"/>
        <v>Illinois - Chicago-Mar</v>
      </c>
      <c r="E784" s="5">
        <v>31.758064516129032</v>
      </c>
      <c r="F784" s="5">
        <v>31.238709677419354</v>
      </c>
      <c r="G784" s="5">
        <v>30.72258064516129</v>
      </c>
      <c r="H784" s="5">
        <v>30.429032258064513</v>
      </c>
      <c r="I784" s="5">
        <v>30.161290322580644</v>
      </c>
      <c r="J784" s="5">
        <v>29.861290322580647</v>
      </c>
      <c r="K784" s="5">
        <v>31.380645161290321</v>
      </c>
      <c r="L784" s="5">
        <v>32.929032258064517</v>
      </c>
      <c r="M784" s="5">
        <v>34.461290322580645</v>
      </c>
      <c r="N784" s="5">
        <v>35.861290322580643</v>
      </c>
      <c r="O784" s="5">
        <v>37.29354838709677</v>
      </c>
      <c r="P784" s="5">
        <v>38.700000000000003</v>
      </c>
      <c r="Q784" s="5">
        <v>39.335483870967742</v>
      </c>
      <c r="R784" s="5">
        <v>39.925806451612907</v>
      </c>
      <c r="S784" s="5">
        <v>40.567741935483866</v>
      </c>
      <c r="T784" s="5">
        <v>39.493548387096773</v>
      </c>
      <c r="U784" s="5">
        <v>38.41612903225807</v>
      </c>
      <c r="V784" s="5">
        <v>37.351612903225806</v>
      </c>
      <c r="W784" s="5">
        <v>36.280645161290323</v>
      </c>
      <c r="X784" s="5">
        <v>35.254838709677422</v>
      </c>
      <c r="Y784" s="5">
        <v>34.241935483870968</v>
      </c>
      <c r="Z784" s="5">
        <v>33.932258064516134</v>
      </c>
      <c r="AA784" s="5">
        <v>33.641935483870974</v>
      </c>
      <c r="AB784" s="5">
        <v>33.332258064516125</v>
      </c>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row>
    <row r="785" spans="1:148">
      <c r="A785" s="2" t="s">
        <v>191</v>
      </c>
      <c r="B785" s="2" t="s">
        <v>76</v>
      </c>
      <c r="C785" s="2" t="s">
        <v>364</v>
      </c>
      <c r="D785" s="2" t="str">
        <f t="shared" si="12"/>
        <v>Illinois - Chicago-Apr</v>
      </c>
      <c r="E785" s="5">
        <v>42.406666666666666</v>
      </c>
      <c r="F785" s="5">
        <v>41.893333333333331</v>
      </c>
      <c r="G785" s="5">
        <v>41.36</v>
      </c>
      <c r="H785" s="5">
        <v>40.796666666666667</v>
      </c>
      <c r="I785" s="5">
        <v>40.369999999999997</v>
      </c>
      <c r="J785" s="5">
        <v>40.713333333333338</v>
      </c>
      <c r="K785" s="5">
        <v>43.426666666666662</v>
      </c>
      <c r="L785" s="5">
        <v>46.636666666666663</v>
      </c>
      <c r="M785" s="5">
        <v>49.206666666666671</v>
      </c>
      <c r="N785" s="5">
        <v>50.99666666666667</v>
      </c>
      <c r="O785" s="5">
        <v>52.223333333333336</v>
      </c>
      <c r="P785" s="5">
        <v>53.323333333333338</v>
      </c>
      <c r="Q785" s="5">
        <v>54.00333333333333</v>
      </c>
      <c r="R785" s="5">
        <v>54.873333333333335</v>
      </c>
      <c r="S785" s="5">
        <v>54.713333333333338</v>
      </c>
      <c r="T785" s="5">
        <v>53.876666666666665</v>
      </c>
      <c r="U785" s="5">
        <v>52.623333333333335</v>
      </c>
      <c r="V785" s="5">
        <v>50.056666666666665</v>
      </c>
      <c r="W785" s="5">
        <v>47.67</v>
      </c>
      <c r="X785" s="5">
        <v>45.656666666666666</v>
      </c>
      <c r="Y785" s="5">
        <v>44.75</v>
      </c>
      <c r="Z785" s="5">
        <v>43.826666666666668</v>
      </c>
      <c r="AA785" s="5">
        <v>42.766666666666666</v>
      </c>
      <c r="AB785" s="5">
        <v>41.93333333333333</v>
      </c>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row>
    <row r="786" spans="1:148">
      <c r="A786" s="2" t="s">
        <v>191</v>
      </c>
      <c r="B786" s="2" t="s">
        <v>77</v>
      </c>
      <c r="C786" s="2" t="s">
        <v>365</v>
      </c>
      <c r="D786" s="2" t="str">
        <f t="shared" si="12"/>
        <v>Illinois - Chicago-May</v>
      </c>
      <c r="E786" s="5">
        <v>51.087096774193547</v>
      </c>
      <c r="F786" s="5">
        <v>50.441935483870971</v>
      </c>
      <c r="G786" s="5">
        <v>50.190322580645166</v>
      </c>
      <c r="H786" s="5">
        <v>50.061290322580646</v>
      </c>
      <c r="I786" s="5">
        <v>49.758064516129032</v>
      </c>
      <c r="J786" s="5">
        <v>52.177419354838712</v>
      </c>
      <c r="K786" s="5">
        <v>56.42258064516129</v>
      </c>
      <c r="L786" s="5">
        <v>59.861290322580643</v>
      </c>
      <c r="M786" s="5">
        <v>63.122580645161285</v>
      </c>
      <c r="N786" s="5">
        <v>65.648387096774186</v>
      </c>
      <c r="O786" s="5">
        <v>67.680645161290315</v>
      </c>
      <c r="P786" s="5">
        <v>69.054838709677412</v>
      </c>
      <c r="Q786" s="5">
        <v>69.906451612903226</v>
      </c>
      <c r="R786" s="5">
        <v>69.696774193548379</v>
      </c>
      <c r="S786" s="5">
        <v>69.032258064516128</v>
      </c>
      <c r="T786" s="5">
        <v>67.980645161290326</v>
      </c>
      <c r="U786" s="5">
        <v>67.164516129032251</v>
      </c>
      <c r="V786" s="5">
        <v>64.57096774193549</v>
      </c>
      <c r="W786" s="5">
        <v>60.909677419354843</v>
      </c>
      <c r="X786" s="5">
        <v>58.029032258064518</v>
      </c>
      <c r="Y786" s="5">
        <v>55.99677419354839</v>
      </c>
      <c r="Z786" s="5">
        <v>54.361290322580643</v>
      </c>
      <c r="AA786" s="5">
        <v>53.122580645161285</v>
      </c>
      <c r="AB786" s="5">
        <v>52.383870967741942</v>
      </c>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row>
    <row r="787" spans="1:148">
      <c r="A787" s="2" t="s">
        <v>191</v>
      </c>
      <c r="B787" s="2" t="s">
        <v>78</v>
      </c>
      <c r="C787" s="2" t="s">
        <v>366</v>
      </c>
      <c r="D787" s="2" t="str">
        <f t="shared" si="12"/>
        <v>Illinois - Chicago-Jun</v>
      </c>
      <c r="E787" s="5">
        <v>63.656666666666666</v>
      </c>
      <c r="F787" s="5">
        <v>63.04</v>
      </c>
      <c r="G787" s="5">
        <v>62.966666666666669</v>
      </c>
      <c r="H787" s="5">
        <v>62.333333333333336</v>
      </c>
      <c r="I787" s="5">
        <v>62.09</v>
      </c>
      <c r="J787" s="5">
        <v>63.67</v>
      </c>
      <c r="K787" s="5">
        <v>67.23</v>
      </c>
      <c r="L787" s="5">
        <v>70.316666666666663</v>
      </c>
      <c r="M787" s="5">
        <v>72.506666666666661</v>
      </c>
      <c r="N787" s="5">
        <v>74.45</v>
      </c>
      <c r="O787" s="5">
        <v>75.89</v>
      </c>
      <c r="P787" s="5">
        <v>76.696666666666673</v>
      </c>
      <c r="Q787" s="5">
        <v>77.41</v>
      </c>
      <c r="R787" s="5">
        <v>77.846666666666664</v>
      </c>
      <c r="S787" s="5">
        <v>77.709999999999994</v>
      </c>
      <c r="T787" s="5">
        <v>77.243333333333339</v>
      </c>
      <c r="U787" s="5">
        <v>76.556666666666658</v>
      </c>
      <c r="V787" s="5">
        <v>75.11666666666666</v>
      </c>
      <c r="W787" s="5">
        <v>72.163333333333341</v>
      </c>
      <c r="X787" s="5">
        <v>69.173333333333332</v>
      </c>
      <c r="Y787" s="5">
        <v>66.86333333333333</v>
      </c>
      <c r="Z787" s="5">
        <v>65.72</v>
      </c>
      <c r="AA787" s="5">
        <v>64.546666666666667</v>
      </c>
      <c r="AB787" s="5">
        <v>64.19</v>
      </c>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row>
    <row r="788" spans="1:148">
      <c r="A788" s="2" t="s">
        <v>191</v>
      </c>
      <c r="B788" s="2" t="s">
        <v>79</v>
      </c>
      <c r="C788" s="2" t="s">
        <v>367</v>
      </c>
      <c r="D788" s="2" t="str">
        <f t="shared" si="12"/>
        <v>Illinois - Chicago-Jul</v>
      </c>
      <c r="E788" s="5">
        <v>69.906451612903226</v>
      </c>
      <c r="F788" s="5">
        <v>69.216129032258053</v>
      </c>
      <c r="G788" s="5">
        <v>66.732258064516117</v>
      </c>
      <c r="H788" s="5">
        <v>66.099999999999994</v>
      </c>
      <c r="I788" s="5">
        <v>65.629032258064512</v>
      </c>
      <c r="J788" s="5">
        <v>67.409677419354836</v>
      </c>
      <c r="K788" s="5">
        <v>70.738709677419351</v>
      </c>
      <c r="L788" s="5">
        <v>73.548387096774192</v>
      </c>
      <c r="M788" s="5">
        <v>76.216129032258053</v>
      </c>
      <c r="N788" s="5">
        <v>78.42258064516129</v>
      </c>
      <c r="O788" s="5">
        <v>79.970967741935482</v>
      </c>
      <c r="P788" s="5">
        <v>81.161290322580641</v>
      </c>
      <c r="Q788" s="5">
        <v>81.558064516129036</v>
      </c>
      <c r="R788" s="5">
        <v>82.00645161290322</v>
      </c>
      <c r="S788" s="5">
        <v>82.603225806451604</v>
      </c>
      <c r="T788" s="5">
        <v>82.325806451612905</v>
      </c>
      <c r="U788" s="5">
        <v>81.674193548387095</v>
      </c>
      <c r="V788" s="5">
        <v>80.032258064516128</v>
      </c>
      <c r="W788" s="5">
        <v>76.864516129032268</v>
      </c>
      <c r="X788" s="5">
        <v>74.235483870967741</v>
      </c>
      <c r="Y788" s="5">
        <v>72.151612903225796</v>
      </c>
      <c r="Z788" s="5">
        <v>70.735483870967741</v>
      </c>
      <c r="AA788" s="5">
        <v>69.280645161290323</v>
      </c>
      <c r="AB788" s="5">
        <v>68.658064516129031</v>
      </c>
    </row>
    <row r="789" spans="1:148">
      <c r="A789" s="2" t="s">
        <v>191</v>
      </c>
      <c r="B789" s="2" t="s">
        <v>80</v>
      </c>
      <c r="C789" s="2" t="s">
        <v>368</v>
      </c>
      <c r="D789" s="2" t="str">
        <f t="shared" si="12"/>
        <v>Illinois - Chicago-Aug</v>
      </c>
      <c r="E789" s="5">
        <v>63.251612903225805</v>
      </c>
      <c r="F789" s="5">
        <v>62.809677419354834</v>
      </c>
      <c r="G789" s="5">
        <v>64.603225806451618</v>
      </c>
      <c r="H789" s="5">
        <v>63.803225806451614</v>
      </c>
      <c r="I789" s="5">
        <v>63.79354838709677</v>
      </c>
      <c r="J789" s="5">
        <v>64.438709677419354</v>
      </c>
      <c r="K789" s="5">
        <v>68.158064516129031</v>
      </c>
      <c r="L789" s="5">
        <v>71.08064516129032</v>
      </c>
      <c r="M789" s="5">
        <v>73.867741935483878</v>
      </c>
      <c r="N789" s="5">
        <v>76.290322580645167</v>
      </c>
      <c r="O789" s="5">
        <v>77.374193548387098</v>
      </c>
      <c r="P789" s="5">
        <v>77.783870967741947</v>
      </c>
      <c r="Q789" s="5">
        <v>78.619354838709668</v>
      </c>
      <c r="R789" s="5">
        <v>78.293548387096777</v>
      </c>
      <c r="S789" s="5">
        <v>77.770967741935493</v>
      </c>
      <c r="T789" s="5">
        <v>77.306451612903231</v>
      </c>
      <c r="U789" s="5">
        <v>76.170967741935485</v>
      </c>
      <c r="V789" s="5">
        <v>74.796774193548387</v>
      </c>
      <c r="W789" s="5">
        <v>72.219354838709677</v>
      </c>
      <c r="X789" s="5">
        <v>70.561290322580646</v>
      </c>
      <c r="Y789" s="5">
        <v>68.961290322580652</v>
      </c>
      <c r="Z789" s="5">
        <v>68.4258064516129</v>
      </c>
      <c r="AA789" s="5">
        <v>67.245161290322571</v>
      </c>
      <c r="AB789" s="5">
        <v>66.287096774193557</v>
      </c>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row>
    <row r="790" spans="1:148">
      <c r="A790" s="2" t="s">
        <v>191</v>
      </c>
      <c r="B790" s="2" t="s">
        <v>81</v>
      </c>
      <c r="C790" s="2" t="s">
        <v>369</v>
      </c>
      <c r="D790" s="2" t="str">
        <f t="shared" si="12"/>
        <v>Illinois - Chicago-Sep</v>
      </c>
      <c r="E790" s="5">
        <v>58.886666666666663</v>
      </c>
      <c r="F790" s="5">
        <v>58.166666666666664</v>
      </c>
      <c r="G790" s="5">
        <v>57.59</v>
      </c>
      <c r="H790" s="5">
        <v>57.126666666666665</v>
      </c>
      <c r="I790" s="5">
        <v>56.79</v>
      </c>
      <c r="J790" s="5">
        <v>56.53</v>
      </c>
      <c r="K790" s="5">
        <v>59.973333333333336</v>
      </c>
      <c r="L790" s="5">
        <v>63.776666666666664</v>
      </c>
      <c r="M790" s="5">
        <v>66.906666666666666</v>
      </c>
      <c r="N790" s="5">
        <v>68.823333333333323</v>
      </c>
      <c r="O790" s="5">
        <v>70.516666666666666</v>
      </c>
      <c r="P790" s="5">
        <v>72.043333333333337</v>
      </c>
      <c r="Q790" s="5">
        <v>73.11</v>
      </c>
      <c r="R790" s="5">
        <v>73.67</v>
      </c>
      <c r="S790" s="5">
        <v>73.203333333333333</v>
      </c>
      <c r="T790" s="5">
        <v>72.48</v>
      </c>
      <c r="U790" s="5">
        <v>70.813333333333333</v>
      </c>
      <c r="V790" s="5">
        <v>67.930000000000007</v>
      </c>
      <c r="W790" s="5">
        <v>65.42</v>
      </c>
      <c r="X790" s="5">
        <v>63.973333333333336</v>
      </c>
      <c r="Y790" s="5">
        <v>62.266666666666666</v>
      </c>
      <c r="Z790" s="5">
        <v>61.50333333333333</v>
      </c>
      <c r="AA790" s="5">
        <v>60.306666666666665</v>
      </c>
      <c r="AB790" s="5">
        <v>59.16</v>
      </c>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row>
    <row r="791" spans="1:148">
      <c r="A791" s="2" t="s">
        <v>191</v>
      </c>
      <c r="B791" s="2" t="s">
        <v>82</v>
      </c>
      <c r="C791" s="2" t="s">
        <v>370</v>
      </c>
      <c r="D791" s="2" t="str">
        <f t="shared" si="12"/>
        <v>Illinois - Chicago-Oct</v>
      </c>
      <c r="E791" s="5">
        <v>48.277419354838706</v>
      </c>
      <c r="F791" s="5">
        <v>47.538709677419355</v>
      </c>
      <c r="G791" s="5">
        <v>47.267741935483869</v>
      </c>
      <c r="H791" s="5">
        <v>46.638709677419357</v>
      </c>
      <c r="I791" s="5">
        <v>45.99677419354839</v>
      </c>
      <c r="J791" s="5">
        <v>45.99677419354839</v>
      </c>
      <c r="K791" s="5">
        <v>46.767741935483869</v>
      </c>
      <c r="L791" s="5">
        <v>50.474193548387099</v>
      </c>
      <c r="M791" s="5">
        <v>53.63225806451613</v>
      </c>
      <c r="N791" s="5">
        <v>56.309677419354834</v>
      </c>
      <c r="O791" s="5">
        <v>58.774193548387096</v>
      </c>
      <c r="P791" s="5">
        <v>60.825806451612898</v>
      </c>
      <c r="Q791" s="5">
        <v>61.570967741935483</v>
      </c>
      <c r="R791" s="5">
        <v>61.483870967741936</v>
      </c>
      <c r="S791" s="5">
        <v>61.187096774193549</v>
      </c>
      <c r="T791" s="5">
        <v>59.938709677419354</v>
      </c>
      <c r="U791" s="5">
        <v>57.58387096774193</v>
      </c>
      <c r="V791" s="5">
        <v>55.345161290322579</v>
      </c>
      <c r="W791" s="5">
        <v>53.664516129032258</v>
      </c>
      <c r="X791" s="5">
        <v>52.829032258064515</v>
      </c>
      <c r="Y791" s="5">
        <v>52.151612903225811</v>
      </c>
      <c r="Z791" s="5">
        <v>50.92258064516129</v>
      </c>
      <c r="AA791" s="5">
        <v>50.116129032258058</v>
      </c>
      <c r="AB791" s="5">
        <v>49.377419354838715</v>
      </c>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row>
    <row r="792" spans="1:148">
      <c r="A792" s="2" t="s">
        <v>191</v>
      </c>
      <c r="B792" s="2" t="s">
        <v>83</v>
      </c>
      <c r="C792" s="2" t="s">
        <v>371</v>
      </c>
      <c r="D792" s="2" t="str">
        <f t="shared" si="12"/>
        <v>Illinois - Chicago-Nov</v>
      </c>
      <c r="E792" s="5">
        <v>37.233333333333334</v>
      </c>
      <c r="F792" s="5">
        <v>36.873333333333335</v>
      </c>
      <c r="G792" s="5">
        <v>36.533333333333331</v>
      </c>
      <c r="H792" s="5">
        <v>36.293333333333329</v>
      </c>
      <c r="I792" s="5">
        <v>36.043333333333329</v>
      </c>
      <c r="J792" s="5">
        <v>35.833333333333336</v>
      </c>
      <c r="K792" s="5">
        <v>35.69</v>
      </c>
      <c r="L792" s="5">
        <v>37.263333333333335</v>
      </c>
      <c r="M792" s="5">
        <v>38.909999999999997</v>
      </c>
      <c r="N792" s="5">
        <v>41.12</v>
      </c>
      <c r="O792" s="5">
        <v>42.41</v>
      </c>
      <c r="P792" s="5">
        <v>43.73</v>
      </c>
      <c r="Q792" s="5">
        <v>44.783333333333331</v>
      </c>
      <c r="R792" s="5">
        <v>45.28</v>
      </c>
      <c r="S792" s="5">
        <v>44.966666666666669</v>
      </c>
      <c r="T792" s="5">
        <v>43.833333333333336</v>
      </c>
      <c r="U792" s="5">
        <v>41.84</v>
      </c>
      <c r="V792" s="5">
        <v>40.81333333333334</v>
      </c>
      <c r="W792" s="5">
        <v>40.156666666666666</v>
      </c>
      <c r="X792" s="5">
        <v>39.583333333333336</v>
      </c>
      <c r="Y792" s="5">
        <v>39.033333333333331</v>
      </c>
      <c r="Z792" s="5">
        <v>38.236666666666665</v>
      </c>
      <c r="AA792" s="5">
        <v>37.593333333333334</v>
      </c>
      <c r="AB792" s="5">
        <v>37.18666666666666</v>
      </c>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row>
    <row r="793" spans="1:148">
      <c r="A793" s="2" t="s">
        <v>191</v>
      </c>
      <c r="B793" s="2" t="s">
        <v>84</v>
      </c>
      <c r="C793" s="2" t="s">
        <v>372</v>
      </c>
      <c r="D793" s="2" t="str">
        <f t="shared" si="12"/>
        <v>Illinois - Chicago-Dec</v>
      </c>
      <c r="E793" s="5">
        <v>26.441935483870971</v>
      </c>
      <c r="F793" s="5">
        <v>25.92258064516129</v>
      </c>
      <c r="G793" s="5">
        <v>25.451612903225808</v>
      </c>
      <c r="H793" s="5">
        <v>25.167741935483871</v>
      </c>
      <c r="I793" s="5">
        <v>25.022580645161291</v>
      </c>
      <c r="J793" s="5">
        <v>24.883870967741935</v>
      </c>
      <c r="K793" s="5">
        <v>24.616129032258065</v>
      </c>
      <c r="L793" s="5">
        <v>24.919354838709676</v>
      </c>
      <c r="M793" s="5">
        <v>26.125806451612902</v>
      </c>
      <c r="N793" s="5">
        <v>27.332258064516129</v>
      </c>
      <c r="O793" s="5">
        <v>29.058064516129029</v>
      </c>
      <c r="P793" s="5">
        <v>29.85483870967742</v>
      </c>
      <c r="Q793" s="5">
        <v>30.7</v>
      </c>
      <c r="R793" s="5">
        <v>30.909677419354839</v>
      </c>
      <c r="S793" s="5">
        <v>30.983870967741936</v>
      </c>
      <c r="T793" s="5">
        <v>30.390322580645162</v>
      </c>
      <c r="U793" s="5">
        <v>29.074193548387097</v>
      </c>
      <c r="V793" s="5">
        <v>28.674193548387095</v>
      </c>
      <c r="W793" s="5">
        <v>28.254838709677419</v>
      </c>
      <c r="X793" s="5">
        <v>27.809677419354838</v>
      </c>
      <c r="Y793" s="5">
        <v>27.245161290322581</v>
      </c>
      <c r="Z793" s="5">
        <v>26.761290322580646</v>
      </c>
      <c r="AA793" s="5">
        <v>26.306451612903224</v>
      </c>
      <c r="AB793" s="5">
        <v>25.712903225806453</v>
      </c>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row>
    <row r="794" spans="1:148">
      <c r="A794" s="2" t="s">
        <v>192</v>
      </c>
      <c r="B794" s="2" t="s">
        <v>73</v>
      </c>
      <c r="C794" s="2" t="s">
        <v>361</v>
      </c>
      <c r="D794" s="2" t="str">
        <f t="shared" si="12"/>
        <v>Illinois - Moline-Jan</v>
      </c>
      <c r="E794" s="5">
        <v>18.819354838709678</v>
      </c>
      <c r="F794" s="5">
        <v>18.677419354838708</v>
      </c>
      <c r="G794" s="5">
        <v>18.506451612903227</v>
      </c>
      <c r="H794" s="5">
        <v>18.329032258064519</v>
      </c>
      <c r="I794" s="5">
        <v>18.138709677419353</v>
      </c>
      <c r="J794" s="5">
        <v>17.954838709677421</v>
      </c>
      <c r="K794" s="5">
        <v>18.458064516129035</v>
      </c>
      <c r="L794" s="5">
        <v>18.948387096774194</v>
      </c>
      <c r="M794" s="5">
        <v>19.458064516129035</v>
      </c>
      <c r="N794" s="5">
        <v>21.274193548387096</v>
      </c>
      <c r="O794" s="5">
        <v>23.129032258064516</v>
      </c>
      <c r="P794" s="5">
        <v>24.951612903225808</v>
      </c>
      <c r="Q794" s="5">
        <v>25.696774193548389</v>
      </c>
      <c r="R794" s="5">
        <v>26.42258064516129</v>
      </c>
      <c r="S794" s="5">
        <v>27.167741935483871</v>
      </c>
      <c r="T794" s="5">
        <v>26.041935483870965</v>
      </c>
      <c r="U794" s="5">
        <v>24.919354838709676</v>
      </c>
      <c r="V794" s="5">
        <v>23.809677419354838</v>
      </c>
      <c r="W794" s="5">
        <v>23.048387096774192</v>
      </c>
      <c r="X794" s="5">
        <v>22.27741935483871</v>
      </c>
      <c r="Y794" s="5">
        <v>21.506451612903227</v>
      </c>
      <c r="Z794" s="5">
        <v>21.258064516129032</v>
      </c>
      <c r="AA794" s="5">
        <v>20.980645161290322</v>
      </c>
      <c r="AB794" s="5">
        <v>20.70967741935484</v>
      </c>
    </row>
    <row r="795" spans="1:148">
      <c r="A795" s="2" t="s">
        <v>192</v>
      </c>
      <c r="B795" s="2" t="s">
        <v>74</v>
      </c>
      <c r="C795" s="2" t="s">
        <v>362</v>
      </c>
      <c r="D795" s="2" t="str">
        <f t="shared" si="12"/>
        <v>Illinois - Moline-Feb</v>
      </c>
      <c r="E795" s="5">
        <v>24.99642857142857</v>
      </c>
      <c r="F795" s="5">
        <v>24.5</v>
      </c>
      <c r="G795" s="5">
        <v>23.692857142857143</v>
      </c>
      <c r="H795" s="5">
        <v>23.271428571428572</v>
      </c>
      <c r="I795" s="5">
        <v>23.328571428571429</v>
      </c>
      <c r="J795" s="5">
        <v>23.15</v>
      </c>
      <c r="K795" s="5">
        <v>23.05</v>
      </c>
      <c r="L795" s="5">
        <v>23.95</v>
      </c>
      <c r="M795" s="5">
        <v>26.25357142857143</v>
      </c>
      <c r="N795" s="5">
        <v>28.885714285714283</v>
      </c>
      <c r="O795" s="5">
        <v>30.95</v>
      </c>
      <c r="P795" s="5">
        <v>32.092857142857142</v>
      </c>
      <c r="Q795" s="5">
        <v>32.639285714285712</v>
      </c>
      <c r="R795" s="5">
        <v>32.960714285714282</v>
      </c>
      <c r="S795" s="5">
        <v>33.128571428571426</v>
      </c>
      <c r="T795" s="5">
        <v>32.642857142857146</v>
      </c>
      <c r="U795" s="5">
        <v>31.335714285714285</v>
      </c>
      <c r="V795" s="5">
        <v>29.414285714285715</v>
      </c>
      <c r="W795" s="5">
        <v>28.078571428571429</v>
      </c>
      <c r="X795" s="5">
        <v>26.853571428571428</v>
      </c>
      <c r="Y795" s="5">
        <v>25.967857142857145</v>
      </c>
      <c r="Z795" s="5">
        <v>25.553571428571427</v>
      </c>
      <c r="AA795" s="5">
        <v>25.203571428571429</v>
      </c>
      <c r="AB795" s="5">
        <v>24.989285714285717</v>
      </c>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row>
    <row r="796" spans="1:148">
      <c r="A796" s="2" t="s">
        <v>192</v>
      </c>
      <c r="B796" s="2" t="s">
        <v>75</v>
      </c>
      <c r="C796" s="2" t="s">
        <v>363</v>
      </c>
      <c r="D796" s="2" t="str">
        <f t="shared" si="12"/>
        <v>Illinois - Moline-Mar</v>
      </c>
      <c r="E796" s="5">
        <v>33.254838709677422</v>
      </c>
      <c r="F796" s="5">
        <v>32.512903225806454</v>
      </c>
      <c r="G796" s="5">
        <v>31.948387096774194</v>
      </c>
      <c r="H796" s="5">
        <v>31.796774193548387</v>
      </c>
      <c r="I796" s="5">
        <v>31.119354838709679</v>
      </c>
      <c r="J796" s="5">
        <v>30.970967741935485</v>
      </c>
      <c r="K796" s="5">
        <v>31.441935483870971</v>
      </c>
      <c r="L796" s="5">
        <v>33.716129032258067</v>
      </c>
      <c r="M796" s="5">
        <v>36.090322580645157</v>
      </c>
      <c r="N796" s="5">
        <v>38.383870967741942</v>
      </c>
      <c r="O796" s="5">
        <v>40.541935483870965</v>
      </c>
      <c r="P796" s="5">
        <v>42.019354838709674</v>
      </c>
      <c r="Q796" s="5">
        <v>43.348387096774189</v>
      </c>
      <c r="R796" s="5">
        <v>43.641935483870974</v>
      </c>
      <c r="S796" s="5">
        <v>43.903225806451616</v>
      </c>
      <c r="T796" s="5">
        <v>43.493548387096773</v>
      </c>
      <c r="U796" s="5">
        <v>43.08387096774193</v>
      </c>
      <c r="V796" s="5">
        <v>41.12580645161291</v>
      </c>
      <c r="W796" s="5">
        <v>38.809677419354834</v>
      </c>
      <c r="X796" s="5">
        <v>37.87419354838709</v>
      </c>
      <c r="Y796" s="5">
        <v>37.025806451612901</v>
      </c>
      <c r="Z796" s="5">
        <v>35.893548387096779</v>
      </c>
      <c r="AA796" s="5">
        <v>34.990322580645163</v>
      </c>
      <c r="AB796" s="5">
        <v>34.190322580645166</v>
      </c>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row>
    <row r="797" spans="1:148">
      <c r="A797" s="2" t="s">
        <v>192</v>
      </c>
      <c r="B797" s="2" t="s">
        <v>76</v>
      </c>
      <c r="C797" s="2" t="s">
        <v>364</v>
      </c>
      <c r="D797" s="2" t="str">
        <f t="shared" si="12"/>
        <v>Illinois - Moline-Apr</v>
      </c>
      <c r="E797" s="5">
        <v>46.04</v>
      </c>
      <c r="F797" s="5">
        <v>45.233333333333334</v>
      </c>
      <c r="G797" s="5">
        <v>44.43333333333333</v>
      </c>
      <c r="H797" s="5">
        <v>43.973333333333336</v>
      </c>
      <c r="I797" s="5">
        <v>43.49</v>
      </c>
      <c r="J797" s="5">
        <v>42.986666666666665</v>
      </c>
      <c r="K797" s="5">
        <v>45.74</v>
      </c>
      <c r="L797" s="5">
        <v>48.5</v>
      </c>
      <c r="M797" s="5">
        <v>51.273333333333333</v>
      </c>
      <c r="N797" s="5">
        <v>53.193333333333335</v>
      </c>
      <c r="O797" s="5">
        <v>55.15</v>
      </c>
      <c r="P797" s="5">
        <v>57.06666666666667</v>
      </c>
      <c r="Q797" s="5">
        <v>57.77</v>
      </c>
      <c r="R797" s="5">
        <v>58.466666666666669</v>
      </c>
      <c r="S797" s="5">
        <v>59.173333333333332</v>
      </c>
      <c r="T797" s="5">
        <v>58.616666666666667</v>
      </c>
      <c r="U797" s="5">
        <v>58.12</v>
      </c>
      <c r="V797" s="5">
        <v>57.573333333333338</v>
      </c>
      <c r="W797" s="5">
        <v>55.226666666666667</v>
      </c>
      <c r="X797" s="5">
        <v>52.97</v>
      </c>
      <c r="Y797" s="5">
        <v>50.693333333333335</v>
      </c>
      <c r="Z797" s="5">
        <v>49.616666666666667</v>
      </c>
      <c r="AA797" s="5">
        <v>48.57</v>
      </c>
      <c r="AB797" s="5">
        <v>47.53</v>
      </c>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row>
    <row r="798" spans="1:148">
      <c r="A798" s="2" t="s">
        <v>192</v>
      </c>
      <c r="B798" s="2" t="s">
        <v>77</v>
      </c>
      <c r="C798" s="2" t="s">
        <v>365</v>
      </c>
      <c r="D798" s="2" t="str">
        <f t="shared" si="12"/>
        <v>Illinois - Moline-May</v>
      </c>
      <c r="E798" s="5">
        <v>53.62903225806452</v>
      </c>
      <c r="F798" s="5">
        <v>52.893548387096779</v>
      </c>
      <c r="G798" s="5">
        <v>52.00322580645161</v>
      </c>
      <c r="H798" s="5">
        <v>50.906451612903226</v>
      </c>
      <c r="I798" s="5">
        <v>50.690322580645166</v>
      </c>
      <c r="J798" s="5">
        <v>52.170967741935485</v>
      </c>
      <c r="K798" s="5">
        <v>55.28709677419355</v>
      </c>
      <c r="L798" s="5">
        <v>58.087096774193547</v>
      </c>
      <c r="M798" s="5">
        <v>60.538709677419355</v>
      </c>
      <c r="N798" s="5">
        <v>62.693548387096776</v>
      </c>
      <c r="O798" s="5">
        <v>64.777419354838713</v>
      </c>
      <c r="P798" s="5">
        <v>66.645161290322577</v>
      </c>
      <c r="Q798" s="5">
        <v>68.248387096774181</v>
      </c>
      <c r="R798" s="5">
        <v>69.261290322580649</v>
      </c>
      <c r="S798" s="5">
        <v>69.787096774193557</v>
      </c>
      <c r="T798" s="5">
        <v>69.893548387096772</v>
      </c>
      <c r="U798" s="5">
        <v>69.316129032258075</v>
      </c>
      <c r="V798" s="5">
        <v>68.0741935483871</v>
      </c>
      <c r="W798" s="5">
        <v>65.354838709677423</v>
      </c>
      <c r="X798" s="5">
        <v>61.512903225806454</v>
      </c>
      <c r="Y798" s="5">
        <v>59.048387096774192</v>
      </c>
      <c r="Z798" s="5">
        <v>57.445161290322581</v>
      </c>
      <c r="AA798" s="5">
        <v>56.08064516129032</v>
      </c>
      <c r="AB798" s="5">
        <v>54.86774193548387</v>
      </c>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row>
    <row r="799" spans="1:148">
      <c r="A799" s="2" t="s">
        <v>192</v>
      </c>
      <c r="B799" s="2" t="s">
        <v>78</v>
      </c>
      <c r="C799" s="2" t="s">
        <v>366</v>
      </c>
      <c r="D799" s="2" t="str">
        <f t="shared" si="12"/>
        <v>Illinois - Moline-Jun</v>
      </c>
      <c r="E799" s="5">
        <v>65.81</v>
      </c>
      <c r="F799" s="5">
        <v>64.353333333333325</v>
      </c>
      <c r="G799" s="5">
        <v>63.006666666666668</v>
      </c>
      <c r="H799" s="5">
        <v>61.906666666666666</v>
      </c>
      <c r="I799" s="5">
        <v>61.866666666666667</v>
      </c>
      <c r="J799" s="5">
        <v>63.493333333333332</v>
      </c>
      <c r="K799" s="5">
        <v>66.73</v>
      </c>
      <c r="L799" s="5">
        <v>69.319999999999993</v>
      </c>
      <c r="M799" s="5">
        <v>71.84</v>
      </c>
      <c r="N799" s="5">
        <v>74.709999999999994</v>
      </c>
      <c r="O799" s="5">
        <v>76.703333333333333</v>
      </c>
      <c r="P799" s="5">
        <v>78.739999999999995</v>
      </c>
      <c r="Q799" s="5">
        <v>79.50333333333333</v>
      </c>
      <c r="R799" s="5">
        <v>80.599999999999994</v>
      </c>
      <c r="S799" s="5">
        <v>81.196666666666673</v>
      </c>
      <c r="T799" s="5">
        <v>80.963333333333338</v>
      </c>
      <c r="U799" s="5">
        <v>80.63</v>
      </c>
      <c r="V799" s="5">
        <v>79.026666666666671</v>
      </c>
      <c r="W799" s="5">
        <v>76.74666666666667</v>
      </c>
      <c r="X799" s="5">
        <v>72.813333333333333</v>
      </c>
      <c r="Y799" s="5">
        <v>70.45</v>
      </c>
      <c r="Z799" s="5">
        <v>68.986666666666665</v>
      </c>
      <c r="AA799" s="5">
        <v>68.023333333333341</v>
      </c>
      <c r="AB799" s="5">
        <v>66.836666666666659</v>
      </c>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row>
    <row r="800" spans="1:148">
      <c r="A800" s="2" t="s">
        <v>192</v>
      </c>
      <c r="B800" s="2" t="s">
        <v>79</v>
      </c>
      <c r="C800" s="2" t="s">
        <v>367</v>
      </c>
      <c r="D800" s="2" t="str">
        <f t="shared" si="12"/>
        <v>Illinois - Moline-Jul</v>
      </c>
      <c r="E800" s="5">
        <v>71.283870967741947</v>
      </c>
      <c r="F800" s="5">
        <v>70.219354838709677</v>
      </c>
      <c r="G800" s="5">
        <v>67.538709677419348</v>
      </c>
      <c r="H800" s="5">
        <v>67.312903225806451</v>
      </c>
      <c r="I800" s="5">
        <v>66.490322580645156</v>
      </c>
      <c r="J800" s="5">
        <v>68.248387096774181</v>
      </c>
      <c r="K800" s="5">
        <v>71.651612903225796</v>
      </c>
      <c r="L800" s="5">
        <v>75.267741935483883</v>
      </c>
      <c r="M800" s="5">
        <v>78.151612903225796</v>
      </c>
      <c r="N800" s="5">
        <v>80.806451612903231</v>
      </c>
      <c r="O800" s="5">
        <v>82.5741935483871</v>
      </c>
      <c r="P800" s="5">
        <v>83.790322580645167</v>
      </c>
      <c r="Q800" s="5">
        <v>84.870967741935488</v>
      </c>
      <c r="R800" s="5">
        <v>85.316129032258075</v>
      </c>
      <c r="S800" s="5">
        <v>85.5741935483871</v>
      </c>
      <c r="T800" s="5">
        <v>85.367741935483878</v>
      </c>
      <c r="U800" s="5">
        <v>84.170967741935485</v>
      </c>
      <c r="V800" s="5">
        <v>82.241935483870961</v>
      </c>
      <c r="W800" s="5">
        <v>79.816129032258075</v>
      </c>
      <c r="X800" s="5">
        <v>75.867741935483878</v>
      </c>
      <c r="Y800" s="5">
        <v>73.648387096774186</v>
      </c>
      <c r="Z800" s="5">
        <v>72.08387096774193</v>
      </c>
      <c r="AA800" s="5">
        <v>70.703225806451613</v>
      </c>
      <c r="AB800" s="5">
        <v>69.974193548387092</v>
      </c>
    </row>
    <row r="801" spans="1:148">
      <c r="A801" s="2" t="s">
        <v>192</v>
      </c>
      <c r="B801" s="2" t="s">
        <v>80</v>
      </c>
      <c r="C801" s="2" t="s">
        <v>368</v>
      </c>
      <c r="D801" s="2" t="str">
        <f t="shared" si="12"/>
        <v>Illinois - Moline-Aug</v>
      </c>
      <c r="E801" s="5">
        <v>64.051612903225802</v>
      </c>
      <c r="F801" s="5">
        <v>63.280645161290323</v>
      </c>
      <c r="G801" s="5">
        <v>64.293548387096777</v>
      </c>
      <c r="H801" s="5">
        <v>63.570967741935483</v>
      </c>
      <c r="I801" s="5">
        <v>62.822580645161288</v>
      </c>
      <c r="J801" s="5">
        <v>63.541935483870965</v>
      </c>
      <c r="K801" s="5">
        <v>66.832258064516139</v>
      </c>
      <c r="L801" s="5">
        <v>70.606451612903228</v>
      </c>
      <c r="M801" s="5">
        <v>74.00322580645161</v>
      </c>
      <c r="N801" s="5">
        <v>76.906451612903226</v>
      </c>
      <c r="O801" s="5">
        <v>79.570967741935476</v>
      </c>
      <c r="P801" s="5">
        <v>81.364516129032268</v>
      </c>
      <c r="Q801" s="5">
        <v>82.983870967741936</v>
      </c>
      <c r="R801" s="5">
        <v>83.138709677419357</v>
      </c>
      <c r="S801" s="5">
        <v>83.241935483870961</v>
      </c>
      <c r="T801" s="5">
        <v>82.709677419354833</v>
      </c>
      <c r="U801" s="5">
        <v>81.893548387096772</v>
      </c>
      <c r="V801" s="5">
        <v>79.677419354838705</v>
      </c>
      <c r="W801" s="5">
        <v>75.42258064516129</v>
      </c>
      <c r="X801" s="5">
        <v>72.07741935483871</v>
      </c>
      <c r="Y801" s="5">
        <v>70.235483870967741</v>
      </c>
      <c r="Z801" s="5">
        <v>68.822580645161295</v>
      </c>
      <c r="AA801" s="5">
        <v>67.761290322580649</v>
      </c>
      <c r="AB801" s="5">
        <v>66.819354838709685</v>
      </c>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row>
    <row r="802" spans="1:148">
      <c r="A802" s="2" t="s">
        <v>192</v>
      </c>
      <c r="B802" s="2" t="s">
        <v>81</v>
      </c>
      <c r="C802" s="2" t="s">
        <v>369</v>
      </c>
      <c r="D802" s="2" t="str">
        <f t="shared" si="12"/>
        <v>Illinois - Moline-Sep</v>
      </c>
      <c r="E802" s="5">
        <v>56.91</v>
      </c>
      <c r="F802" s="5">
        <v>56.283333333333331</v>
      </c>
      <c r="G802" s="5">
        <v>55.63</v>
      </c>
      <c r="H802" s="5">
        <v>55.14</v>
      </c>
      <c r="I802" s="5">
        <v>54.706666666666671</v>
      </c>
      <c r="J802" s="5">
        <v>54.19</v>
      </c>
      <c r="K802" s="5">
        <v>57.423333333333332</v>
      </c>
      <c r="L802" s="5">
        <v>60.673333333333332</v>
      </c>
      <c r="M802" s="5">
        <v>63.896666666666668</v>
      </c>
      <c r="N802" s="5">
        <v>66.44</v>
      </c>
      <c r="O802" s="5">
        <v>68.903333333333336</v>
      </c>
      <c r="P802" s="5">
        <v>71.45</v>
      </c>
      <c r="Q802" s="5">
        <v>72.11333333333333</v>
      </c>
      <c r="R802" s="5">
        <v>72.743333333333339</v>
      </c>
      <c r="S802" s="5">
        <v>73.416666666666671</v>
      </c>
      <c r="T802" s="5">
        <v>71.336666666666659</v>
      </c>
      <c r="U802" s="5">
        <v>69.263333333333335</v>
      </c>
      <c r="V802" s="5">
        <v>67.196666666666673</v>
      </c>
      <c r="W802" s="5">
        <v>64.946666666666673</v>
      </c>
      <c r="X802" s="5">
        <v>62.76</v>
      </c>
      <c r="Y802" s="5">
        <v>60.523333333333333</v>
      </c>
      <c r="Z802" s="5">
        <v>59.486666666666665</v>
      </c>
      <c r="AA802" s="5">
        <v>58.456666666666671</v>
      </c>
      <c r="AB802" s="5">
        <v>57.443333333333335</v>
      </c>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row>
    <row r="803" spans="1:148">
      <c r="A803" s="2" t="s">
        <v>192</v>
      </c>
      <c r="B803" s="2" t="s">
        <v>82</v>
      </c>
      <c r="C803" s="2" t="s">
        <v>370</v>
      </c>
      <c r="D803" s="2" t="str">
        <f t="shared" si="12"/>
        <v>Illinois - Moline-Oct</v>
      </c>
      <c r="E803" s="5">
        <v>49.29032258064516</v>
      </c>
      <c r="F803" s="5">
        <v>48.63225806451613</v>
      </c>
      <c r="G803" s="5">
        <v>47.941935483870971</v>
      </c>
      <c r="H803" s="5">
        <v>47.232258064516131</v>
      </c>
      <c r="I803" s="5">
        <v>46.529032258064518</v>
      </c>
      <c r="J803" s="5">
        <v>45.796774193548387</v>
      </c>
      <c r="K803" s="5">
        <v>48.348387096774189</v>
      </c>
      <c r="L803" s="5">
        <v>50.9</v>
      </c>
      <c r="M803" s="5">
        <v>53.490322580645163</v>
      </c>
      <c r="N803" s="5">
        <v>56.138709677419357</v>
      </c>
      <c r="O803" s="5">
        <v>58.832258064516125</v>
      </c>
      <c r="P803" s="5">
        <v>61.483870967741936</v>
      </c>
      <c r="Q803" s="5">
        <v>62.135483870967747</v>
      </c>
      <c r="R803" s="5">
        <v>62.78709677419355</v>
      </c>
      <c r="S803" s="5">
        <v>63.441935483870971</v>
      </c>
      <c r="T803" s="5">
        <v>60.851612903225806</v>
      </c>
      <c r="U803" s="5">
        <v>58.29354838709677</v>
      </c>
      <c r="V803" s="5">
        <v>55.7</v>
      </c>
      <c r="W803" s="5">
        <v>53.954838709677418</v>
      </c>
      <c r="X803" s="5">
        <v>52.248387096774195</v>
      </c>
      <c r="Y803" s="5">
        <v>50.58064516129032</v>
      </c>
      <c r="Z803" s="5">
        <v>50.12580645161291</v>
      </c>
      <c r="AA803" s="5">
        <v>49.732258064516131</v>
      </c>
      <c r="AB803" s="5">
        <v>49.28709677419355</v>
      </c>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row>
    <row r="804" spans="1:148">
      <c r="A804" s="2" t="s">
        <v>192</v>
      </c>
      <c r="B804" s="2" t="s">
        <v>83</v>
      </c>
      <c r="C804" s="2" t="s">
        <v>371</v>
      </c>
      <c r="D804" s="2" t="str">
        <f t="shared" si="12"/>
        <v>Illinois - Moline-Nov</v>
      </c>
      <c r="E804" s="5">
        <v>37.473333333333336</v>
      </c>
      <c r="F804" s="5">
        <v>37.119999999999997</v>
      </c>
      <c r="G804" s="5">
        <v>36.72</v>
      </c>
      <c r="H804" s="5">
        <v>36.423333333333332</v>
      </c>
      <c r="I804" s="5">
        <v>36.126666666666665</v>
      </c>
      <c r="J804" s="5">
        <v>35.793333333333329</v>
      </c>
      <c r="K804" s="5">
        <v>37.123333333333335</v>
      </c>
      <c r="L804" s="5">
        <v>38.473333333333336</v>
      </c>
      <c r="M804" s="5">
        <v>39.836666666666666</v>
      </c>
      <c r="N804" s="5">
        <v>42.11</v>
      </c>
      <c r="O804" s="5">
        <v>44.336666666666666</v>
      </c>
      <c r="P804" s="5">
        <v>46.6</v>
      </c>
      <c r="Q804" s="5">
        <v>47.18666666666666</v>
      </c>
      <c r="R804" s="5">
        <v>47.766666666666666</v>
      </c>
      <c r="S804" s="5">
        <v>48.36</v>
      </c>
      <c r="T804" s="5">
        <v>46.18666666666666</v>
      </c>
      <c r="U804" s="5">
        <v>43.956666666666671</v>
      </c>
      <c r="V804" s="5">
        <v>41.773333333333333</v>
      </c>
      <c r="W804" s="5">
        <v>41.073333333333338</v>
      </c>
      <c r="X804" s="5">
        <v>40.393333333333331</v>
      </c>
      <c r="Y804" s="5">
        <v>39.68333333333333</v>
      </c>
      <c r="Z804" s="5">
        <v>38.983333333333334</v>
      </c>
      <c r="AA804" s="5">
        <v>38.31333333333334</v>
      </c>
      <c r="AB804" s="5">
        <v>37.61</v>
      </c>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row>
    <row r="805" spans="1:148">
      <c r="A805" s="2" t="s">
        <v>192</v>
      </c>
      <c r="B805" s="2" t="s">
        <v>84</v>
      </c>
      <c r="C805" s="2" t="s">
        <v>372</v>
      </c>
      <c r="D805" s="2" t="str">
        <f t="shared" si="12"/>
        <v>Illinois - Moline-Dec</v>
      </c>
      <c r="E805" s="5">
        <v>25.251612903225805</v>
      </c>
      <c r="F805" s="5">
        <v>25.258064516129032</v>
      </c>
      <c r="G805" s="5">
        <v>24.558064516129029</v>
      </c>
      <c r="H805" s="5">
        <v>24.203225806451613</v>
      </c>
      <c r="I805" s="5">
        <v>23.990322580645163</v>
      </c>
      <c r="J805" s="5">
        <v>23.77741935483871</v>
      </c>
      <c r="K805" s="5">
        <v>23.596774193548388</v>
      </c>
      <c r="L805" s="5">
        <v>24.096774193548388</v>
      </c>
      <c r="M805" s="5">
        <v>25.503225806451614</v>
      </c>
      <c r="N805" s="5">
        <v>27.35483870967742</v>
      </c>
      <c r="O805" s="5">
        <v>28.812903225806455</v>
      </c>
      <c r="P805" s="5">
        <v>30.112903225806452</v>
      </c>
      <c r="Q805" s="5">
        <v>30.929032258064513</v>
      </c>
      <c r="R805" s="5">
        <v>31.403225806451612</v>
      </c>
      <c r="S805" s="5">
        <v>31.419354838709676</v>
      </c>
      <c r="T805" s="5">
        <v>30.690322580645162</v>
      </c>
      <c r="U805" s="5">
        <v>29.664516129032258</v>
      </c>
      <c r="V805" s="5">
        <v>29.029032258064515</v>
      </c>
      <c r="W805" s="5">
        <v>28.177419354838708</v>
      </c>
      <c r="X805" s="5">
        <v>27.545161290322579</v>
      </c>
      <c r="Y805" s="5">
        <v>27.003225806451614</v>
      </c>
      <c r="Z805" s="5">
        <v>26.396774193548385</v>
      </c>
      <c r="AA805" s="5">
        <v>25.93548387096774</v>
      </c>
      <c r="AB805" s="5">
        <v>25.654838709677417</v>
      </c>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row>
    <row r="806" spans="1:148">
      <c r="A806" s="2" t="s">
        <v>193</v>
      </c>
      <c r="B806" s="2" t="s">
        <v>73</v>
      </c>
      <c r="C806" s="2" t="s">
        <v>361</v>
      </c>
      <c r="D806" s="2" t="str">
        <f t="shared" si="12"/>
        <v>Illinois - Peoria-Jan</v>
      </c>
      <c r="E806" s="5">
        <v>19.558064516129029</v>
      </c>
      <c r="F806" s="5">
        <v>19.177419354838708</v>
      </c>
      <c r="G806" s="5">
        <v>18.764516129032259</v>
      </c>
      <c r="H806" s="5">
        <v>18.525806451612901</v>
      </c>
      <c r="I806" s="5">
        <v>18.254838709677419</v>
      </c>
      <c r="J806" s="5">
        <v>18.006451612903227</v>
      </c>
      <c r="K806" s="5">
        <v>18.561290322580643</v>
      </c>
      <c r="L806" s="5">
        <v>19.07741935483871</v>
      </c>
      <c r="M806" s="5">
        <v>19.616129032258065</v>
      </c>
      <c r="N806" s="5">
        <v>21.638709677419353</v>
      </c>
      <c r="O806" s="5">
        <v>23.590322580645161</v>
      </c>
      <c r="P806" s="5">
        <v>25.612903225806452</v>
      </c>
      <c r="Q806" s="5">
        <v>26.425806451612903</v>
      </c>
      <c r="R806" s="5">
        <v>27.212903225806453</v>
      </c>
      <c r="S806" s="5">
        <v>28.035483870967742</v>
      </c>
      <c r="T806" s="5">
        <v>27.135483870967743</v>
      </c>
      <c r="U806" s="5">
        <v>26.229032258064517</v>
      </c>
      <c r="V806" s="5">
        <v>25.332258064516129</v>
      </c>
      <c r="W806" s="5">
        <v>24.622580645161289</v>
      </c>
      <c r="X806" s="5">
        <v>23.93548387096774</v>
      </c>
      <c r="Y806" s="5">
        <v>23.20967741935484</v>
      </c>
      <c r="Z806" s="5">
        <v>22.638709677419353</v>
      </c>
      <c r="AA806" s="5">
        <v>22.07741935483871</v>
      </c>
      <c r="AB806" s="5">
        <v>21.496774193548386</v>
      </c>
    </row>
    <row r="807" spans="1:148">
      <c r="A807" s="2" t="s">
        <v>193</v>
      </c>
      <c r="B807" s="2" t="s">
        <v>74</v>
      </c>
      <c r="C807" s="2" t="s">
        <v>362</v>
      </c>
      <c r="D807" s="2" t="str">
        <f t="shared" si="12"/>
        <v>Illinois - Peoria-Feb</v>
      </c>
      <c r="E807" s="5">
        <v>24.85</v>
      </c>
      <c r="F807" s="5">
        <v>24.210714285714285</v>
      </c>
      <c r="G807" s="5">
        <v>23.560714285714287</v>
      </c>
      <c r="H807" s="5">
        <v>23.178571428571427</v>
      </c>
      <c r="I807" s="5">
        <v>22.842857142857145</v>
      </c>
      <c r="J807" s="5">
        <v>22.457142857142856</v>
      </c>
      <c r="K807" s="5">
        <v>23.335714285714285</v>
      </c>
      <c r="L807" s="5">
        <v>24.328571428571429</v>
      </c>
      <c r="M807" s="5">
        <v>25.296428571428571</v>
      </c>
      <c r="N807" s="5">
        <v>27.928571428571427</v>
      </c>
      <c r="O807" s="5">
        <v>30.49642857142857</v>
      </c>
      <c r="P807" s="5">
        <v>33.128571428571426</v>
      </c>
      <c r="Q807" s="5">
        <v>33.682142857142857</v>
      </c>
      <c r="R807" s="5">
        <v>34.246428571428574</v>
      </c>
      <c r="S807" s="5">
        <v>34.789285714285718</v>
      </c>
      <c r="T807" s="5">
        <v>33.378571428571426</v>
      </c>
      <c r="U807" s="5">
        <v>32.042857142857144</v>
      </c>
      <c r="V807" s="5">
        <v>30.607142857142858</v>
      </c>
      <c r="W807" s="5">
        <v>29.482142857142858</v>
      </c>
      <c r="X807" s="5">
        <v>28.357142857142858</v>
      </c>
      <c r="Y807" s="5">
        <v>27.235714285714288</v>
      </c>
      <c r="Z807" s="5">
        <v>26.739285714285717</v>
      </c>
      <c r="AA807" s="5">
        <v>26.292857142857144</v>
      </c>
      <c r="AB807" s="5">
        <v>25.807142857142857</v>
      </c>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row>
    <row r="808" spans="1:148">
      <c r="A808" s="2" t="s">
        <v>193</v>
      </c>
      <c r="B808" s="2" t="s">
        <v>75</v>
      </c>
      <c r="C808" s="2" t="s">
        <v>363</v>
      </c>
      <c r="D808" s="2" t="str">
        <f t="shared" si="12"/>
        <v>Illinois - Peoria-Mar</v>
      </c>
      <c r="E808" s="5">
        <v>33.341935483870962</v>
      </c>
      <c r="F808" s="5">
        <v>32.574193548387093</v>
      </c>
      <c r="G808" s="5">
        <v>32.035483870967745</v>
      </c>
      <c r="H808" s="5">
        <v>31.961290322580645</v>
      </c>
      <c r="I808" s="5">
        <v>31.635483870967743</v>
      </c>
      <c r="J808" s="5">
        <v>31.296774193548387</v>
      </c>
      <c r="K808" s="5">
        <v>31.619354838709679</v>
      </c>
      <c r="L808" s="5">
        <v>33.183870967741939</v>
      </c>
      <c r="M808" s="5">
        <v>35.551612903225802</v>
      </c>
      <c r="N808" s="5">
        <v>37.993548387096773</v>
      </c>
      <c r="O808" s="5">
        <v>40.412903225806453</v>
      </c>
      <c r="P808" s="5">
        <v>42.045161290322582</v>
      </c>
      <c r="Q808" s="5">
        <v>43.358064516129026</v>
      </c>
      <c r="R808" s="5">
        <v>44.219354838709677</v>
      </c>
      <c r="S808" s="5">
        <v>44.21290322580645</v>
      </c>
      <c r="T808" s="5">
        <v>43.809677419354834</v>
      </c>
      <c r="U808" s="5">
        <v>42.145161290322584</v>
      </c>
      <c r="V808" s="5">
        <v>40.141935483870974</v>
      </c>
      <c r="W808" s="5">
        <v>38.12903225806452</v>
      </c>
      <c r="X808" s="5">
        <v>37.035483870967738</v>
      </c>
      <c r="Y808" s="5">
        <v>36.351612903225806</v>
      </c>
      <c r="Z808" s="5">
        <v>35.425806451612907</v>
      </c>
      <c r="AA808" s="5">
        <v>34.483870967741936</v>
      </c>
      <c r="AB808" s="5">
        <v>33.816129032258061</v>
      </c>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row>
    <row r="809" spans="1:148">
      <c r="A809" s="2" t="s">
        <v>193</v>
      </c>
      <c r="B809" s="2" t="s">
        <v>76</v>
      </c>
      <c r="C809" s="2" t="s">
        <v>364</v>
      </c>
      <c r="D809" s="2" t="str">
        <f t="shared" si="12"/>
        <v>Illinois - Peoria-Apr</v>
      </c>
      <c r="E809" s="5">
        <v>46.406666666666666</v>
      </c>
      <c r="F809" s="5">
        <v>45.516666666666666</v>
      </c>
      <c r="G809" s="5">
        <v>44.703333333333333</v>
      </c>
      <c r="H809" s="5">
        <v>44.193333333333335</v>
      </c>
      <c r="I809" s="5">
        <v>43.843333333333334</v>
      </c>
      <c r="J809" s="5">
        <v>43.703333333333333</v>
      </c>
      <c r="K809" s="5">
        <v>45.956666666666671</v>
      </c>
      <c r="L809" s="5">
        <v>49.123333333333335</v>
      </c>
      <c r="M809" s="5">
        <v>51.48</v>
      </c>
      <c r="N809" s="5">
        <v>54.073333333333338</v>
      </c>
      <c r="O809" s="5">
        <v>56.336666666666666</v>
      </c>
      <c r="P809" s="5">
        <v>57.72</v>
      </c>
      <c r="Q809" s="5">
        <v>59.18666666666666</v>
      </c>
      <c r="R809" s="5">
        <v>60.153333333333329</v>
      </c>
      <c r="S809" s="5">
        <v>60.376666666666665</v>
      </c>
      <c r="T809" s="5">
        <v>59.733333333333334</v>
      </c>
      <c r="U809" s="5">
        <v>58.643333333333331</v>
      </c>
      <c r="V809" s="5">
        <v>56.916666666666664</v>
      </c>
      <c r="W809" s="5">
        <v>54.733333333333334</v>
      </c>
      <c r="X809" s="5">
        <v>52.993333333333332</v>
      </c>
      <c r="Y809" s="5">
        <v>51.72</v>
      </c>
      <c r="Z809" s="5">
        <v>50.39</v>
      </c>
      <c r="AA809" s="5">
        <v>49.306666666666665</v>
      </c>
      <c r="AB809" s="5">
        <v>47.536666666666662</v>
      </c>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row>
    <row r="810" spans="1:148">
      <c r="A810" s="2" t="s">
        <v>193</v>
      </c>
      <c r="B810" s="2" t="s">
        <v>77</v>
      </c>
      <c r="C810" s="2" t="s">
        <v>365</v>
      </c>
      <c r="D810" s="2" t="str">
        <f t="shared" si="12"/>
        <v>Illinois - Peoria-May</v>
      </c>
      <c r="E810" s="5">
        <v>52.925806451612907</v>
      </c>
      <c r="F810" s="5">
        <v>51.425806451612907</v>
      </c>
      <c r="G810" s="5">
        <v>50.467741935483872</v>
      </c>
      <c r="H810" s="5">
        <v>50.064516129032256</v>
      </c>
      <c r="I810" s="5">
        <v>49.638709677419357</v>
      </c>
      <c r="J810" s="5">
        <v>51.21290322580645</v>
      </c>
      <c r="K810" s="5">
        <v>54.451612903225808</v>
      </c>
      <c r="L810" s="5">
        <v>57.809677419354834</v>
      </c>
      <c r="M810" s="5">
        <v>60.658064516129038</v>
      </c>
      <c r="N810" s="5">
        <v>62.809677419354834</v>
      </c>
      <c r="O810" s="5">
        <v>64.661290322580641</v>
      </c>
      <c r="P810" s="5">
        <v>66.50645161290322</v>
      </c>
      <c r="Q810" s="5">
        <v>67.400000000000006</v>
      </c>
      <c r="R810" s="5">
        <v>68.370967741935488</v>
      </c>
      <c r="S810" s="5">
        <v>68.729032258064507</v>
      </c>
      <c r="T810" s="5">
        <v>68.887096774193552</v>
      </c>
      <c r="U810" s="5">
        <v>68.148387096774186</v>
      </c>
      <c r="V810" s="5">
        <v>66.729032258064507</v>
      </c>
      <c r="W810" s="5">
        <v>64.238709677419351</v>
      </c>
      <c r="X810" s="5">
        <v>61.225806451612904</v>
      </c>
      <c r="Y810" s="5">
        <v>59.054838709677419</v>
      </c>
      <c r="Z810" s="5">
        <v>57.380645161290325</v>
      </c>
      <c r="AA810" s="5">
        <v>56.058064516129029</v>
      </c>
      <c r="AB810" s="5">
        <v>54.509677419354837</v>
      </c>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row>
    <row r="811" spans="1:148">
      <c r="A811" s="2" t="s">
        <v>193</v>
      </c>
      <c r="B811" s="2" t="s">
        <v>78</v>
      </c>
      <c r="C811" s="2" t="s">
        <v>366</v>
      </c>
      <c r="D811" s="2" t="str">
        <f t="shared" si="12"/>
        <v>Illinois - Peoria-Jun</v>
      </c>
      <c r="E811" s="5">
        <v>65.05</v>
      </c>
      <c r="F811" s="5">
        <v>63.93666666666666</v>
      </c>
      <c r="G811" s="5">
        <v>63.43666666666666</v>
      </c>
      <c r="H811" s="5">
        <v>62.796666666666667</v>
      </c>
      <c r="I811" s="5">
        <v>62.606666666666669</v>
      </c>
      <c r="J811" s="5">
        <v>64.326666666666668</v>
      </c>
      <c r="K811" s="5">
        <v>66.856666666666669</v>
      </c>
      <c r="L811" s="5">
        <v>69.400000000000006</v>
      </c>
      <c r="M811" s="5">
        <v>72.106666666666655</v>
      </c>
      <c r="N811" s="5">
        <v>74.88666666666667</v>
      </c>
      <c r="O811" s="5">
        <v>76.073333333333323</v>
      </c>
      <c r="P811" s="5">
        <v>77.343333333333334</v>
      </c>
      <c r="Q811" s="5">
        <v>78.523333333333326</v>
      </c>
      <c r="R811" s="5">
        <v>79.846666666666664</v>
      </c>
      <c r="S811" s="5">
        <v>80.463333333333338</v>
      </c>
      <c r="T811" s="5">
        <v>80.486666666666665</v>
      </c>
      <c r="U811" s="5">
        <v>80.066666666666663</v>
      </c>
      <c r="V811" s="5">
        <v>78.743333333333339</v>
      </c>
      <c r="W811" s="5">
        <v>76.063333333333333</v>
      </c>
      <c r="X811" s="5">
        <v>72.989999999999995</v>
      </c>
      <c r="Y811" s="5">
        <v>70.736666666666665</v>
      </c>
      <c r="Z811" s="5">
        <v>68.713333333333338</v>
      </c>
      <c r="AA811" s="5">
        <v>67.5</v>
      </c>
      <c r="AB811" s="5">
        <v>66.553333333333327</v>
      </c>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row>
    <row r="812" spans="1:148">
      <c r="A812" s="2" t="s">
        <v>193</v>
      </c>
      <c r="B812" s="2" t="s">
        <v>79</v>
      </c>
      <c r="C812" s="2" t="s">
        <v>367</v>
      </c>
      <c r="D812" s="2" t="str">
        <f t="shared" si="12"/>
        <v>Illinois - Peoria-Jul</v>
      </c>
      <c r="E812" s="5">
        <v>69.9258064516129</v>
      </c>
      <c r="F812" s="5">
        <v>69.103225806451604</v>
      </c>
      <c r="G812" s="5">
        <v>66.625806451612902</v>
      </c>
      <c r="H812" s="5">
        <v>65.690322580645159</v>
      </c>
      <c r="I812" s="5">
        <v>64.851612903225814</v>
      </c>
      <c r="J812" s="5">
        <v>66.793548387096777</v>
      </c>
      <c r="K812" s="5">
        <v>70.138709677419357</v>
      </c>
      <c r="L812" s="5">
        <v>73.570967741935476</v>
      </c>
      <c r="M812" s="5">
        <v>76.448387096774198</v>
      </c>
      <c r="N812" s="5">
        <v>79.154838709677421</v>
      </c>
      <c r="O812" s="5">
        <v>81.119354838709668</v>
      </c>
      <c r="P812" s="5">
        <v>82.91290322580646</v>
      </c>
      <c r="Q812" s="5">
        <v>83.716129032258053</v>
      </c>
      <c r="R812" s="5">
        <v>83.964516129032262</v>
      </c>
      <c r="S812" s="5">
        <v>83.554838709677412</v>
      </c>
      <c r="T812" s="5">
        <v>83.229032258064507</v>
      </c>
      <c r="U812" s="5">
        <v>81.877419354838707</v>
      </c>
      <c r="V812" s="5">
        <v>80.306451612903231</v>
      </c>
      <c r="W812" s="5">
        <v>77.980645161290326</v>
      </c>
      <c r="X812" s="5">
        <v>74.861290322580643</v>
      </c>
      <c r="Y812" s="5">
        <v>72.309677419354841</v>
      </c>
      <c r="Z812" s="5">
        <v>70.767741935483883</v>
      </c>
      <c r="AA812" s="5">
        <v>69.625806451612902</v>
      </c>
      <c r="AB812" s="5">
        <v>68.609677419354838</v>
      </c>
    </row>
    <row r="813" spans="1:148">
      <c r="A813" s="2" t="s">
        <v>193</v>
      </c>
      <c r="B813" s="2" t="s">
        <v>80</v>
      </c>
      <c r="C813" s="2" t="s">
        <v>368</v>
      </c>
      <c r="D813" s="2" t="str">
        <f t="shared" si="12"/>
        <v>Illinois - Peoria-Aug</v>
      </c>
      <c r="E813" s="5">
        <v>64.116129032258058</v>
      </c>
      <c r="F813" s="5">
        <v>63.474193548387099</v>
      </c>
      <c r="G813" s="5">
        <v>64.935483870967744</v>
      </c>
      <c r="H813" s="5">
        <v>64.522580645161298</v>
      </c>
      <c r="I813" s="5">
        <v>63.883870967741942</v>
      </c>
      <c r="J813" s="5">
        <v>64.051612903225802</v>
      </c>
      <c r="K813" s="5">
        <v>66.670967741935485</v>
      </c>
      <c r="L813" s="5">
        <v>70.07741935483871</v>
      </c>
      <c r="M813" s="5">
        <v>73.148387096774186</v>
      </c>
      <c r="N813" s="5">
        <v>75.861290322580643</v>
      </c>
      <c r="O813" s="5">
        <v>77.438709677419354</v>
      </c>
      <c r="P813" s="5">
        <v>78.787096774193557</v>
      </c>
      <c r="Q813" s="5">
        <v>80.038709677419348</v>
      </c>
      <c r="R813" s="5">
        <v>80.8</v>
      </c>
      <c r="S813" s="5">
        <v>81.41290322580646</v>
      </c>
      <c r="T813" s="5">
        <v>80.748387096774181</v>
      </c>
      <c r="U813" s="5">
        <v>79.900000000000006</v>
      </c>
      <c r="V813" s="5">
        <v>77.277419354838713</v>
      </c>
      <c r="W813" s="5">
        <v>74.719354838709677</v>
      </c>
      <c r="X813" s="5">
        <v>72.322580645161295</v>
      </c>
      <c r="Y813" s="5">
        <v>70.632258064516122</v>
      </c>
      <c r="Z813" s="5">
        <v>69.241935483870961</v>
      </c>
      <c r="AA813" s="5">
        <v>68.070967741935476</v>
      </c>
      <c r="AB813" s="5">
        <v>67.164516129032251</v>
      </c>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row>
    <row r="814" spans="1:148">
      <c r="A814" s="2" t="s">
        <v>193</v>
      </c>
      <c r="B814" s="2" t="s">
        <v>81</v>
      </c>
      <c r="C814" s="2" t="s">
        <v>369</v>
      </c>
      <c r="D814" s="2" t="str">
        <f t="shared" si="12"/>
        <v>Illinois - Peoria-Sep</v>
      </c>
      <c r="E814" s="5">
        <v>58.886666666666663</v>
      </c>
      <c r="F814" s="5">
        <v>58.713333333333338</v>
      </c>
      <c r="G814" s="5">
        <v>58.173333333333332</v>
      </c>
      <c r="H814" s="5">
        <v>56.966666666666669</v>
      </c>
      <c r="I814" s="5">
        <v>56.616666666666667</v>
      </c>
      <c r="J814" s="5">
        <v>56.51</v>
      </c>
      <c r="K814" s="5">
        <v>58.38</v>
      </c>
      <c r="L814" s="5">
        <v>62.18333333333333</v>
      </c>
      <c r="M814" s="5">
        <v>66.233333333333334</v>
      </c>
      <c r="N814" s="5">
        <v>69.696666666666673</v>
      </c>
      <c r="O814" s="5">
        <v>72.326666666666668</v>
      </c>
      <c r="P814" s="5">
        <v>73.59</v>
      </c>
      <c r="Q814" s="5">
        <v>75.010000000000005</v>
      </c>
      <c r="R814" s="5">
        <v>75.716666666666669</v>
      </c>
      <c r="S814" s="5">
        <v>75.56</v>
      </c>
      <c r="T814" s="5">
        <v>74.92</v>
      </c>
      <c r="U814" s="5">
        <v>73.546666666666667</v>
      </c>
      <c r="V814" s="5">
        <v>69.803333333333327</v>
      </c>
      <c r="W814" s="5">
        <v>66.260000000000005</v>
      </c>
      <c r="X814" s="5">
        <v>63.723333333333336</v>
      </c>
      <c r="Y814" s="5">
        <v>62.403333333333329</v>
      </c>
      <c r="Z814" s="5">
        <v>61.143333333333331</v>
      </c>
      <c r="AA814" s="5">
        <v>60.31333333333334</v>
      </c>
      <c r="AB814" s="5">
        <v>59.273333333333333</v>
      </c>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row>
    <row r="815" spans="1:148">
      <c r="A815" s="2" t="s">
        <v>193</v>
      </c>
      <c r="B815" s="2" t="s">
        <v>82</v>
      </c>
      <c r="C815" s="2" t="s">
        <v>370</v>
      </c>
      <c r="D815" s="2" t="str">
        <f t="shared" si="12"/>
        <v>Illinois - Peoria-Oct</v>
      </c>
      <c r="E815" s="5">
        <v>48.622580645161285</v>
      </c>
      <c r="F815" s="5">
        <v>48.106451612903221</v>
      </c>
      <c r="G815" s="5">
        <v>47.561290322580646</v>
      </c>
      <c r="H815" s="5">
        <v>47.145161290322584</v>
      </c>
      <c r="I815" s="5">
        <v>46.774193548387096</v>
      </c>
      <c r="J815" s="5">
        <v>46.316129032258061</v>
      </c>
      <c r="K815" s="5">
        <v>48.774193548387096</v>
      </c>
      <c r="L815" s="5">
        <v>51.177419354838712</v>
      </c>
      <c r="M815" s="5">
        <v>53.587096774193547</v>
      </c>
      <c r="N815" s="5">
        <v>56.167741935483875</v>
      </c>
      <c r="O815" s="5">
        <v>58.738709677419358</v>
      </c>
      <c r="P815" s="5">
        <v>61.338709677419352</v>
      </c>
      <c r="Q815" s="5">
        <v>61.954838709677418</v>
      </c>
      <c r="R815" s="5">
        <v>62.62903225806452</v>
      </c>
      <c r="S815" s="5">
        <v>63.241935483870968</v>
      </c>
      <c r="T815" s="5">
        <v>61.341935483870962</v>
      </c>
      <c r="U815" s="5">
        <v>59.445161290322581</v>
      </c>
      <c r="V815" s="5">
        <v>57.535483870967738</v>
      </c>
      <c r="W815" s="5">
        <v>55.87096774193548</v>
      </c>
      <c r="X815" s="5">
        <v>54.219354838709677</v>
      </c>
      <c r="Y815" s="5">
        <v>52.596774193548384</v>
      </c>
      <c r="Z815" s="5">
        <v>51.438709677419354</v>
      </c>
      <c r="AA815" s="5">
        <v>50.283870967741933</v>
      </c>
      <c r="AB815" s="5">
        <v>49.161290322580648</v>
      </c>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row>
    <row r="816" spans="1:148">
      <c r="A816" s="2" t="s">
        <v>193</v>
      </c>
      <c r="B816" s="2" t="s">
        <v>83</v>
      </c>
      <c r="C816" s="2" t="s">
        <v>371</v>
      </c>
      <c r="D816" s="2" t="str">
        <f t="shared" si="12"/>
        <v>Illinois - Peoria-Nov</v>
      </c>
      <c r="E816" s="5">
        <v>37.533333333333331</v>
      </c>
      <c r="F816" s="5">
        <v>36.81333333333334</v>
      </c>
      <c r="G816" s="5">
        <v>36.026666666666664</v>
      </c>
      <c r="H816" s="5">
        <v>35.28</v>
      </c>
      <c r="I816" s="5">
        <v>34.823333333333338</v>
      </c>
      <c r="J816" s="5">
        <v>34.513333333333335</v>
      </c>
      <c r="K816" s="5">
        <v>34.68</v>
      </c>
      <c r="L816" s="5">
        <v>36.576666666666668</v>
      </c>
      <c r="M816" s="5">
        <v>39.033333333333331</v>
      </c>
      <c r="N816" s="5">
        <v>41.666666666666664</v>
      </c>
      <c r="O816" s="5">
        <v>44.1</v>
      </c>
      <c r="P816" s="5">
        <v>46.06333333333334</v>
      </c>
      <c r="Q816" s="5">
        <v>47.73</v>
      </c>
      <c r="R816" s="5">
        <v>47.91</v>
      </c>
      <c r="S816" s="5">
        <v>47.92</v>
      </c>
      <c r="T816" s="5">
        <v>46.923333333333332</v>
      </c>
      <c r="U816" s="5">
        <v>44.67</v>
      </c>
      <c r="V816" s="5">
        <v>43.086666666666666</v>
      </c>
      <c r="W816" s="5">
        <v>41.736666666666665</v>
      </c>
      <c r="X816" s="5">
        <v>40.833333333333336</v>
      </c>
      <c r="Y816" s="5">
        <v>40.323333333333338</v>
      </c>
      <c r="Z816" s="5">
        <v>39.17</v>
      </c>
      <c r="AA816" s="5">
        <v>38.383333333333333</v>
      </c>
      <c r="AB816" s="5">
        <v>37.413333333333334</v>
      </c>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row>
    <row r="817" spans="1:148">
      <c r="A817" s="2" t="s">
        <v>193</v>
      </c>
      <c r="B817" s="2" t="s">
        <v>84</v>
      </c>
      <c r="C817" s="2" t="s">
        <v>372</v>
      </c>
      <c r="D817" s="2" t="str">
        <f t="shared" si="12"/>
        <v>Illinois - Peoria-Dec</v>
      </c>
      <c r="E817" s="5">
        <v>23.429032258064513</v>
      </c>
      <c r="F817" s="5">
        <v>23.029032258064515</v>
      </c>
      <c r="G817" s="5">
        <v>22.693548387096776</v>
      </c>
      <c r="H817" s="5">
        <v>22.151612903225807</v>
      </c>
      <c r="I817" s="5">
        <v>21.787096774193547</v>
      </c>
      <c r="J817" s="5">
        <v>21.712903225806453</v>
      </c>
      <c r="K817" s="5">
        <v>21.661290322580644</v>
      </c>
      <c r="L817" s="5">
        <v>21.496774193548386</v>
      </c>
      <c r="M817" s="5">
        <v>22.990322580645163</v>
      </c>
      <c r="N817" s="5">
        <v>24.829032258064519</v>
      </c>
      <c r="O817" s="5">
        <v>26.567741935483873</v>
      </c>
      <c r="P817" s="5">
        <v>27.664516129032258</v>
      </c>
      <c r="Q817" s="5">
        <v>28.525806451612901</v>
      </c>
      <c r="R817" s="5">
        <v>29.054838709677419</v>
      </c>
      <c r="S817" s="5">
        <v>28.993548387096773</v>
      </c>
      <c r="T817" s="5">
        <v>28.341935483870969</v>
      </c>
      <c r="U817" s="5">
        <v>27.283870967741933</v>
      </c>
      <c r="V817" s="5">
        <v>26.358064516129033</v>
      </c>
      <c r="W817" s="5">
        <v>25.638709677419353</v>
      </c>
      <c r="X817" s="5">
        <v>24.951612903225808</v>
      </c>
      <c r="Y817" s="5">
        <v>24.541935483870965</v>
      </c>
      <c r="Z817" s="5">
        <v>24.232258064516131</v>
      </c>
      <c r="AA817" s="5">
        <v>23.590322580645161</v>
      </c>
      <c r="AB817" s="5">
        <v>22.980645161290322</v>
      </c>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row>
    <row r="818" spans="1:148">
      <c r="A818" s="2" t="s">
        <v>194</v>
      </c>
      <c r="B818" s="2" t="s">
        <v>73</v>
      </c>
      <c r="C818" s="2" t="s">
        <v>361</v>
      </c>
      <c r="D818" s="2" t="str">
        <f t="shared" si="12"/>
        <v>Illinois - Rockford-Jan</v>
      </c>
      <c r="E818" s="5">
        <v>18.680645161290322</v>
      </c>
      <c r="F818" s="5">
        <v>18.167741935483871</v>
      </c>
      <c r="G818" s="5">
        <v>17.674193548387095</v>
      </c>
      <c r="H818" s="5">
        <v>17.196774193548389</v>
      </c>
      <c r="I818" s="5">
        <v>16.687096774193545</v>
      </c>
      <c r="J818" s="5">
        <v>16.20967741935484</v>
      </c>
      <c r="K818" s="5">
        <v>16.841935483870969</v>
      </c>
      <c r="L818" s="5">
        <v>17.445161290322581</v>
      </c>
      <c r="M818" s="5">
        <v>18.074193548387097</v>
      </c>
      <c r="N818" s="5">
        <v>19.903225806451612</v>
      </c>
      <c r="O818" s="5">
        <v>21.706451612903226</v>
      </c>
      <c r="P818" s="5">
        <v>23.532258064516128</v>
      </c>
      <c r="Q818" s="5">
        <v>24.022580645161291</v>
      </c>
      <c r="R818" s="5">
        <v>24.541935483870965</v>
      </c>
      <c r="S818" s="5">
        <v>25.035483870967742</v>
      </c>
      <c r="T818" s="5">
        <v>23.838709677419356</v>
      </c>
      <c r="U818" s="5">
        <v>22.641935483870967</v>
      </c>
      <c r="V818" s="5">
        <v>21.43548387096774</v>
      </c>
      <c r="W818" s="5">
        <v>20.764516129032259</v>
      </c>
      <c r="X818" s="5">
        <v>20.116129032258065</v>
      </c>
      <c r="Y818" s="5">
        <v>19.441935483870971</v>
      </c>
      <c r="Z818" s="5">
        <v>19.13225806451613</v>
      </c>
      <c r="AA818" s="5">
        <v>18.796774193548387</v>
      </c>
      <c r="AB818" s="5">
        <v>18.470967741935485</v>
      </c>
    </row>
    <row r="819" spans="1:148">
      <c r="A819" s="2" t="s">
        <v>194</v>
      </c>
      <c r="B819" s="2" t="s">
        <v>74</v>
      </c>
      <c r="C819" s="2" t="s">
        <v>362</v>
      </c>
      <c r="D819" s="2" t="str">
        <f t="shared" si="12"/>
        <v>Illinois - Rockford-Feb</v>
      </c>
      <c r="E819" s="5">
        <v>21.810714285714287</v>
      </c>
      <c r="F819" s="5">
        <v>21.314285714285713</v>
      </c>
      <c r="G819" s="5">
        <v>21.021428571428572</v>
      </c>
      <c r="H819" s="5">
        <v>20.410714285714285</v>
      </c>
      <c r="I819" s="5">
        <v>20.282142857142855</v>
      </c>
      <c r="J819" s="5">
        <v>20.139285714285712</v>
      </c>
      <c r="K819" s="5">
        <v>20.203571428571429</v>
      </c>
      <c r="L819" s="5">
        <v>20.921428571428571</v>
      </c>
      <c r="M819" s="5">
        <v>23.05</v>
      </c>
      <c r="N819" s="5">
        <v>25.61785714285714</v>
      </c>
      <c r="O819" s="5">
        <v>27.432142857142857</v>
      </c>
      <c r="P819" s="5">
        <v>28.675000000000001</v>
      </c>
      <c r="Q819" s="5">
        <v>29.564285714285713</v>
      </c>
      <c r="R819" s="5">
        <v>30.453571428571429</v>
      </c>
      <c r="S819" s="5">
        <v>30.467857142857145</v>
      </c>
      <c r="T819" s="5">
        <v>30.00357142857143</v>
      </c>
      <c r="U819" s="5">
        <v>28.689285714285713</v>
      </c>
      <c r="V819" s="5">
        <v>27.24642857142857</v>
      </c>
      <c r="W819" s="5">
        <v>25.853571428571428</v>
      </c>
      <c r="X819" s="5">
        <v>24.692857142857143</v>
      </c>
      <c r="Y819" s="5">
        <v>23.678571428571427</v>
      </c>
      <c r="Z819" s="5">
        <v>23.146428571428572</v>
      </c>
      <c r="AA819" s="5">
        <v>22.85</v>
      </c>
      <c r="AB819" s="5">
        <v>22.99285714285714</v>
      </c>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row>
    <row r="820" spans="1:148">
      <c r="A820" s="2" t="s">
        <v>194</v>
      </c>
      <c r="B820" s="2" t="s">
        <v>75</v>
      </c>
      <c r="C820" s="2" t="s">
        <v>363</v>
      </c>
      <c r="D820" s="2" t="str">
        <f t="shared" si="12"/>
        <v>Illinois - Rockford-Mar</v>
      </c>
      <c r="E820" s="5">
        <v>29.267741935483869</v>
      </c>
      <c r="F820" s="5">
        <v>28.941935483870971</v>
      </c>
      <c r="G820" s="5">
        <v>28.625806451612902</v>
      </c>
      <c r="H820" s="5">
        <v>28.490322580645163</v>
      </c>
      <c r="I820" s="5">
        <v>28.345161290322583</v>
      </c>
      <c r="J820" s="5">
        <v>28.206451612903226</v>
      </c>
      <c r="K820" s="5">
        <v>29.380645161290321</v>
      </c>
      <c r="L820" s="5">
        <v>30.548387096774192</v>
      </c>
      <c r="M820" s="5">
        <v>31.712903225806453</v>
      </c>
      <c r="N820" s="5">
        <v>33.28709677419355</v>
      </c>
      <c r="O820" s="5">
        <v>34.87096774193548</v>
      </c>
      <c r="P820" s="5">
        <v>36.441935483870971</v>
      </c>
      <c r="Q820" s="5">
        <v>37.12580645161291</v>
      </c>
      <c r="R820" s="5">
        <v>37.767741935483869</v>
      </c>
      <c r="S820" s="5">
        <v>38.451612903225808</v>
      </c>
      <c r="T820" s="5">
        <v>37.390322580645162</v>
      </c>
      <c r="U820" s="5">
        <v>36.332258064516125</v>
      </c>
      <c r="V820" s="5">
        <v>35.270967741935486</v>
      </c>
      <c r="W820" s="5">
        <v>33.993548387096773</v>
      </c>
      <c r="X820" s="5">
        <v>32.767741935483869</v>
      </c>
      <c r="Y820" s="5">
        <v>31.516129032258064</v>
      </c>
      <c r="Z820" s="5">
        <v>30.961290322580645</v>
      </c>
      <c r="AA820" s="5">
        <v>30.496774193548386</v>
      </c>
      <c r="AB820" s="5">
        <v>29.958064516129035</v>
      </c>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row>
    <row r="821" spans="1:148">
      <c r="A821" s="2" t="s">
        <v>194</v>
      </c>
      <c r="B821" s="2" t="s">
        <v>76</v>
      </c>
      <c r="C821" s="2" t="s">
        <v>364</v>
      </c>
      <c r="D821" s="2" t="str">
        <f t="shared" si="12"/>
        <v>Illinois - Rockford-Apr</v>
      </c>
      <c r="E821" s="5">
        <v>41.68666666666666</v>
      </c>
      <c r="F821" s="5">
        <v>40.82</v>
      </c>
      <c r="G821" s="5">
        <v>39.943333333333335</v>
      </c>
      <c r="H821" s="5">
        <v>39.75</v>
      </c>
      <c r="I821" s="5">
        <v>39.523333333333333</v>
      </c>
      <c r="J821" s="5">
        <v>39.24666666666667</v>
      </c>
      <c r="K821" s="5">
        <v>42.41</v>
      </c>
      <c r="L821" s="5">
        <v>45.556666666666665</v>
      </c>
      <c r="M821" s="5">
        <v>48.723333333333336</v>
      </c>
      <c r="N821" s="5">
        <v>50.636666666666663</v>
      </c>
      <c r="O821" s="5">
        <v>52.56</v>
      </c>
      <c r="P821" s="5">
        <v>54.483333333333334</v>
      </c>
      <c r="Q821" s="5">
        <v>55.383333333333333</v>
      </c>
      <c r="R821" s="5">
        <v>56.3</v>
      </c>
      <c r="S821" s="5">
        <v>57.206666666666671</v>
      </c>
      <c r="T821" s="5">
        <v>55.806666666666665</v>
      </c>
      <c r="U821" s="5">
        <v>54.443333333333335</v>
      </c>
      <c r="V821" s="5">
        <v>53.05</v>
      </c>
      <c r="W821" s="5">
        <v>50.376666666666665</v>
      </c>
      <c r="X821" s="5">
        <v>47.786666666666662</v>
      </c>
      <c r="Y821" s="5">
        <v>45.22</v>
      </c>
      <c r="Z821" s="5">
        <v>44.18</v>
      </c>
      <c r="AA821" s="5">
        <v>43.18333333333333</v>
      </c>
      <c r="AB821" s="5">
        <v>42.15</v>
      </c>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row>
    <row r="822" spans="1:148">
      <c r="A822" s="2" t="s">
        <v>194</v>
      </c>
      <c r="B822" s="2" t="s">
        <v>77</v>
      </c>
      <c r="C822" s="2" t="s">
        <v>365</v>
      </c>
      <c r="D822" s="2" t="str">
        <f t="shared" si="12"/>
        <v>Illinois - Rockford-May</v>
      </c>
      <c r="E822" s="5">
        <v>51.316129032258061</v>
      </c>
      <c r="F822" s="5">
        <v>50.854838709677416</v>
      </c>
      <c r="G822" s="5">
        <v>50.164516129032258</v>
      </c>
      <c r="H822" s="5">
        <v>49.403225806451616</v>
      </c>
      <c r="I822" s="5">
        <v>48.92258064516129</v>
      </c>
      <c r="J822" s="5">
        <v>50.412903225806453</v>
      </c>
      <c r="K822" s="5">
        <v>53.396774193548389</v>
      </c>
      <c r="L822" s="5">
        <v>56.619354838709675</v>
      </c>
      <c r="M822" s="5">
        <v>59.351612903225806</v>
      </c>
      <c r="N822" s="5">
        <v>61.561290322580646</v>
      </c>
      <c r="O822" s="5">
        <v>63.148387096774194</v>
      </c>
      <c r="P822" s="5">
        <v>64.338709677419359</v>
      </c>
      <c r="Q822" s="5">
        <v>65.767741935483869</v>
      </c>
      <c r="R822" s="5">
        <v>66.541935483870972</v>
      </c>
      <c r="S822" s="5">
        <v>67.135483870967732</v>
      </c>
      <c r="T822" s="5">
        <v>67.106451612903228</v>
      </c>
      <c r="U822" s="5">
        <v>66.306451612903231</v>
      </c>
      <c r="V822" s="5">
        <v>64.57741935483871</v>
      </c>
      <c r="W822" s="5">
        <v>62.019354838709674</v>
      </c>
      <c r="X822" s="5">
        <v>59.332258064516125</v>
      </c>
      <c r="Y822" s="5">
        <v>57.49677419354839</v>
      </c>
      <c r="Z822" s="5">
        <v>55.50322580645161</v>
      </c>
      <c r="AA822" s="5">
        <v>54.096774193548384</v>
      </c>
      <c r="AB822" s="5">
        <v>53.061290322580646</v>
      </c>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row>
    <row r="823" spans="1:148">
      <c r="A823" s="2" t="s">
        <v>194</v>
      </c>
      <c r="B823" s="2" t="s">
        <v>78</v>
      </c>
      <c r="C823" s="2" t="s">
        <v>366</v>
      </c>
      <c r="D823" s="2" t="str">
        <f t="shared" si="12"/>
        <v>Illinois - Rockford-Jun</v>
      </c>
      <c r="E823" s="5">
        <v>61.716666666666669</v>
      </c>
      <c r="F823" s="5">
        <v>60.93333333333333</v>
      </c>
      <c r="G823" s="5">
        <v>60.133333333333333</v>
      </c>
      <c r="H823" s="5">
        <v>60.43333333333333</v>
      </c>
      <c r="I823" s="5">
        <v>60.68</v>
      </c>
      <c r="J823" s="5">
        <v>60.993333333333332</v>
      </c>
      <c r="K823" s="5">
        <v>63.82</v>
      </c>
      <c r="L823" s="5">
        <v>66.61666666666666</v>
      </c>
      <c r="M823" s="5">
        <v>69.436666666666667</v>
      </c>
      <c r="N823" s="5">
        <v>71.513333333333335</v>
      </c>
      <c r="O823" s="5">
        <v>73.569999999999993</v>
      </c>
      <c r="P823" s="5">
        <v>75.653333333333336</v>
      </c>
      <c r="Q823" s="5">
        <v>76.069999999999993</v>
      </c>
      <c r="R823" s="5">
        <v>76.466666666666669</v>
      </c>
      <c r="S823" s="5">
        <v>76.876666666666679</v>
      </c>
      <c r="T823" s="5">
        <v>76.2</v>
      </c>
      <c r="U823" s="5">
        <v>75.486666666666665</v>
      </c>
      <c r="V823" s="5">
        <v>74.803333333333327</v>
      </c>
      <c r="W823" s="5">
        <v>71.91</v>
      </c>
      <c r="X823" s="5">
        <v>69.086666666666659</v>
      </c>
      <c r="Y823" s="5">
        <v>66.233333333333334</v>
      </c>
      <c r="Z823" s="5">
        <v>65.036666666666662</v>
      </c>
      <c r="AA823" s="5">
        <v>63.86</v>
      </c>
      <c r="AB823" s="5">
        <v>62.69</v>
      </c>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row>
    <row r="824" spans="1:148">
      <c r="A824" s="2" t="s">
        <v>194</v>
      </c>
      <c r="B824" s="2" t="s">
        <v>79</v>
      </c>
      <c r="C824" s="2" t="s">
        <v>367</v>
      </c>
      <c r="D824" s="2" t="str">
        <f t="shared" si="12"/>
        <v>Illinois - Rockford-Jul</v>
      </c>
      <c r="E824" s="5">
        <v>67.454838709677418</v>
      </c>
      <c r="F824" s="5">
        <v>66.864516129032268</v>
      </c>
      <c r="G824" s="5">
        <v>63.719354838709677</v>
      </c>
      <c r="H824" s="5">
        <v>63.07741935483871</v>
      </c>
      <c r="I824" s="5">
        <v>62.41935483870968</v>
      </c>
      <c r="J824" s="5">
        <v>64.551612903225802</v>
      </c>
      <c r="K824" s="5">
        <v>68.132258064516122</v>
      </c>
      <c r="L824" s="5">
        <v>71.954838709677418</v>
      </c>
      <c r="M824" s="5">
        <v>74.638709677419357</v>
      </c>
      <c r="N824" s="5">
        <v>77.025806451612908</v>
      </c>
      <c r="O824" s="5">
        <v>79.032258064516128</v>
      </c>
      <c r="P824" s="5">
        <v>80.274193548387103</v>
      </c>
      <c r="Q824" s="5">
        <v>81.203225806451613</v>
      </c>
      <c r="R824" s="5">
        <v>81.732258064516117</v>
      </c>
      <c r="S824" s="5">
        <v>81.554838709677412</v>
      </c>
      <c r="T824" s="5">
        <v>81.332258064516139</v>
      </c>
      <c r="U824" s="5">
        <v>80.554838709677412</v>
      </c>
      <c r="V824" s="5">
        <v>78.796774193548387</v>
      </c>
      <c r="W824" s="5">
        <v>76.290322580645167</v>
      </c>
      <c r="X824" s="5">
        <v>72.648387096774186</v>
      </c>
      <c r="Y824" s="5">
        <v>69.548387096774192</v>
      </c>
      <c r="Z824" s="5">
        <v>68.190322580645159</v>
      </c>
      <c r="AA824" s="5">
        <v>67.312903225806451</v>
      </c>
      <c r="AB824" s="5">
        <v>66.129032258064512</v>
      </c>
    </row>
    <row r="825" spans="1:148">
      <c r="A825" s="2" t="s">
        <v>194</v>
      </c>
      <c r="B825" s="2" t="s">
        <v>80</v>
      </c>
      <c r="C825" s="2" t="s">
        <v>368</v>
      </c>
      <c r="D825" s="2" t="str">
        <f t="shared" si="12"/>
        <v>Illinois - Rockford-Aug</v>
      </c>
      <c r="E825" s="5">
        <v>61.477419354838709</v>
      </c>
      <c r="F825" s="5">
        <v>61.00322580645161</v>
      </c>
      <c r="G825" s="5">
        <v>62.758064516129032</v>
      </c>
      <c r="H825" s="5">
        <v>62.358064516129026</v>
      </c>
      <c r="I825" s="5">
        <v>61.841935483870962</v>
      </c>
      <c r="J825" s="5">
        <v>62.622580645161285</v>
      </c>
      <c r="K825" s="5">
        <v>65.777419354838713</v>
      </c>
      <c r="L825" s="5">
        <v>69.409677419354836</v>
      </c>
      <c r="M825" s="5">
        <v>72.516129032258064</v>
      </c>
      <c r="N825" s="5">
        <v>74.380645161290332</v>
      </c>
      <c r="O825" s="5">
        <v>76.229032258064507</v>
      </c>
      <c r="P825" s="5">
        <v>77.832258064516139</v>
      </c>
      <c r="Q825" s="5">
        <v>78.183870967741925</v>
      </c>
      <c r="R825" s="5">
        <v>78.648387096774186</v>
      </c>
      <c r="S825" s="5">
        <v>78.370967741935488</v>
      </c>
      <c r="T825" s="5">
        <v>78.203225806451613</v>
      </c>
      <c r="U825" s="5">
        <v>77.480645161290326</v>
      </c>
      <c r="V825" s="5">
        <v>75.777419354838713</v>
      </c>
      <c r="W825" s="5">
        <v>72.477419354838716</v>
      </c>
      <c r="X825" s="5">
        <v>69.57741935483871</v>
      </c>
      <c r="Y825" s="5">
        <v>67.809677419354841</v>
      </c>
      <c r="Z825" s="5">
        <v>66.787096774193557</v>
      </c>
      <c r="AA825" s="5">
        <v>65.42903225806451</v>
      </c>
      <c r="AB825" s="5">
        <v>64.238709677419351</v>
      </c>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row>
    <row r="826" spans="1:148">
      <c r="A826" s="2" t="s">
        <v>194</v>
      </c>
      <c r="B826" s="2" t="s">
        <v>81</v>
      </c>
      <c r="C826" s="2" t="s">
        <v>369</v>
      </c>
      <c r="D826" s="2" t="str">
        <f t="shared" si="12"/>
        <v>Illinois - Rockford-Sep</v>
      </c>
      <c r="E826" s="5">
        <v>57.56333333333334</v>
      </c>
      <c r="F826" s="5">
        <v>57.116666666666667</v>
      </c>
      <c r="G826" s="5">
        <v>56.58</v>
      </c>
      <c r="H826" s="5">
        <v>56.096666666666671</v>
      </c>
      <c r="I826" s="5">
        <v>55.656666666666666</v>
      </c>
      <c r="J826" s="5">
        <v>55.18333333333333</v>
      </c>
      <c r="K826" s="5">
        <v>57.806666666666665</v>
      </c>
      <c r="L826" s="5">
        <v>60.476666666666667</v>
      </c>
      <c r="M826" s="5">
        <v>63.123333333333335</v>
      </c>
      <c r="N826" s="5">
        <v>65.333333333333329</v>
      </c>
      <c r="O826" s="5">
        <v>67.5</v>
      </c>
      <c r="P826" s="5">
        <v>69.709999999999994</v>
      </c>
      <c r="Q826" s="5">
        <v>70.55</v>
      </c>
      <c r="R826" s="5">
        <v>71.396666666666675</v>
      </c>
      <c r="S826" s="5">
        <v>72.22</v>
      </c>
      <c r="T826" s="5">
        <v>70.536666666666662</v>
      </c>
      <c r="U826" s="5">
        <v>68.896666666666675</v>
      </c>
      <c r="V826" s="5">
        <v>67.236666666666665</v>
      </c>
      <c r="W826" s="5">
        <v>65.153333333333336</v>
      </c>
      <c r="X826" s="5">
        <v>63.133333333333333</v>
      </c>
      <c r="Y826" s="5">
        <v>61.113333333333337</v>
      </c>
      <c r="Z826" s="5">
        <v>60.056666666666665</v>
      </c>
      <c r="AA826" s="5">
        <v>59.02</v>
      </c>
      <c r="AB826" s="5">
        <v>57.96</v>
      </c>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row>
    <row r="827" spans="1:148">
      <c r="A827" s="2" t="s">
        <v>194</v>
      </c>
      <c r="B827" s="2" t="s">
        <v>82</v>
      </c>
      <c r="C827" s="2" t="s">
        <v>370</v>
      </c>
      <c r="D827" s="2" t="str">
        <f t="shared" si="12"/>
        <v>Illinois - Rockford-Oct</v>
      </c>
      <c r="E827" s="5">
        <v>48.903225806451616</v>
      </c>
      <c r="F827" s="5">
        <v>48.445161290322581</v>
      </c>
      <c r="G827" s="5">
        <v>47.935483870967744</v>
      </c>
      <c r="H827" s="5">
        <v>47.351612903225806</v>
      </c>
      <c r="I827" s="5">
        <v>46.780645161290323</v>
      </c>
      <c r="J827" s="5">
        <v>46.216129032258067</v>
      </c>
      <c r="K827" s="5">
        <v>48.50322580645161</v>
      </c>
      <c r="L827" s="5">
        <v>50.780645161290323</v>
      </c>
      <c r="M827" s="5">
        <v>53.074193548387093</v>
      </c>
      <c r="N827" s="5">
        <v>55.412903225806453</v>
      </c>
      <c r="O827" s="5">
        <v>57.770967741935486</v>
      </c>
      <c r="P827" s="5">
        <v>60.12580645161291</v>
      </c>
      <c r="Q827" s="5">
        <v>60.758064516129032</v>
      </c>
      <c r="R827" s="5">
        <v>61.41612903225807</v>
      </c>
      <c r="S827" s="5">
        <v>62.054838709677419</v>
      </c>
      <c r="T827" s="5">
        <v>59.761290322580642</v>
      </c>
      <c r="U827" s="5">
        <v>57.425806451612907</v>
      </c>
      <c r="V827" s="5">
        <v>55.12903225806452</v>
      </c>
      <c r="W827" s="5">
        <v>53.783870967741933</v>
      </c>
      <c r="X827" s="5">
        <v>52.5</v>
      </c>
      <c r="Y827" s="5">
        <v>51.164516129032258</v>
      </c>
      <c r="Z827" s="5">
        <v>50.593548387096774</v>
      </c>
      <c r="AA827" s="5">
        <v>50.006451612903227</v>
      </c>
      <c r="AB827" s="5">
        <v>49.429032258064517</v>
      </c>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row>
    <row r="828" spans="1:148">
      <c r="A828" s="2" t="s">
        <v>194</v>
      </c>
      <c r="B828" s="2" t="s">
        <v>83</v>
      </c>
      <c r="C828" s="2" t="s">
        <v>371</v>
      </c>
      <c r="D828" s="2" t="str">
        <f t="shared" si="12"/>
        <v>Illinois - Rockford-Nov</v>
      </c>
      <c r="E828" s="5">
        <v>35.716666666666669</v>
      </c>
      <c r="F828" s="5">
        <v>35.326666666666668</v>
      </c>
      <c r="G828" s="5">
        <v>34.803333333333327</v>
      </c>
      <c r="H828" s="5">
        <v>34.273333333333333</v>
      </c>
      <c r="I828" s="5">
        <v>33.76</v>
      </c>
      <c r="J828" s="5">
        <v>33.380000000000003</v>
      </c>
      <c r="K828" s="5">
        <v>33.56</v>
      </c>
      <c r="L828" s="5">
        <v>35.146666666666668</v>
      </c>
      <c r="M828" s="5">
        <v>37.81333333333334</v>
      </c>
      <c r="N828" s="5">
        <v>39.793333333333329</v>
      </c>
      <c r="O828" s="5">
        <v>41.576666666666668</v>
      </c>
      <c r="P828" s="5">
        <v>42.63</v>
      </c>
      <c r="Q828" s="5">
        <v>43.37</v>
      </c>
      <c r="R828" s="5">
        <v>43.856666666666669</v>
      </c>
      <c r="S828" s="5">
        <v>43.556666666666665</v>
      </c>
      <c r="T828" s="5">
        <v>42.536666666666662</v>
      </c>
      <c r="U828" s="5">
        <v>40.086666666666666</v>
      </c>
      <c r="V828" s="5">
        <v>38.520000000000003</v>
      </c>
      <c r="W828" s="5">
        <v>37.659999999999997</v>
      </c>
      <c r="X828" s="5">
        <v>37.116666666666667</v>
      </c>
      <c r="Y828" s="5">
        <v>36.726666666666667</v>
      </c>
      <c r="Z828" s="5">
        <v>35.976666666666667</v>
      </c>
      <c r="AA828" s="5">
        <v>35.456666666666671</v>
      </c>
      <c r="AB828" s="5">
        <v>35.18333333333333</v>
      </c>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row>
    <row r="829" spans="1:148">
      <c r="A829" s="2" t="s">
        <v>194</v>
      </c>
      <c r="B829" s="2" t="s">
        <v>84</v>
      </c>
      <c r="C829" s="2" t="s">
        <v>372</v>
      </c>
      <c r="D829" s="2" t="str">
        <f t="shared" si="12"/>
        <v>Illinois - Rockford-Dec</v>
      </c>
      <c r="E829" s="5">
        <v>24.738709677419354</v>
      </c>
      <c r="F829" s="5">
        <v>24.464516129032258</v>
      </c>
      <c r="G829" s="5">
        <v>24.212903225806453</v>
      </c>
      <c r="H829" s="5">
        <v>23.838709677419356</v>
      </c>
      <c r="I829" s="5">
        <v>23.477419354838709</v>
      </c>
      <c r="J829" s="5">
        <v>23.109677419354838</v>
      </c>
      <c r="K829" s="5">
        <v>23.490322580645163</v>
      </c>
      <c r="L829" s="5">
        <v>23.877419354838711</v>
      </c>
      <c r="M829" s="5">
        <v>24.238709677419354</v>
      </c>
      <c r="N829" s="5">
        <v>25.370967741935484</v>
      </c>
      <c r="O829" s="5">
        <v>26.5</v>
      </c>
      <c r="P829" s="5">
        <v>27.638709677419353</v>
      </c>
      <c r="Q829" s="5">
        <v>28.325806451612905</v>
      </c>
      <c r="R829" s="5">
        <v>28.954838709677421</v>
      </c>
      <c r="S829" s="5">
        <v>29.63225806451613</v>
      </c>
      <c r="T829" s="5">
        <v>28.667741935483871</v>
      </c>
      <c r="U829" s="5">
        <v>27.719354838709677</v>
      </c>
      <c r="V829" s="5">
        <v>26.754838709677419</v>
      </c>
      <c r="W829" s="5">
        <v>26.416129032258063</v>
      </c>
      <c r="X829" s="5">
        <v>26.06451612903226</v>
      </c>
      <c r="Y829" s="5">
        <v>25.72258064516129</v>
      </c>
      <c r="Z829" s="5">
        <v>25.487096774193549</v>
      </c>
      <c r="AA829" s="5">
        <v>25.22258064516129</v>
      </c>
      <c r="AB829" s="5">
        <v>24.980645161290322</v>
      </c>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row>
    <row r="830" spans="1:148">
      <c r="A830" s="2" t="s">
        <v>195</v>
      </c>
      <c r="B830" s="2" t="s">
        <v>73</v>
      </c>
      <c r="C830" s="2" t="s">
        <v>361</v>
      </c>
      <c r="D830" s="2" t="str">
        <f t="shared" si="12"/>
        <v>Illinois - Springfield-Jan</v>
      </c>
      <c r="E830" s="5">
        <v>19.835483870967742</v>
      </c>
      <c r="F830" s="5">
        <v>19.641935483870967</v>
      </c>
      <c r="G830" s="5">
        <v>19.438709677419357</v>
      </c>
      <c r="H830" s="5">
        <v>19.012903225806451</v>
      </c>
      <c r="I830" s="5">
        <v>18.587096774193551</v>
      </c>
      <c r="J830" s="5">
        <v>18.154838709677417</v>
      </c>
      <c r="K830" s="5">
        <v>18.625806451612902</v>
      </c>
      <c r="L830" s="5">
        <v>19.048387096774192</v>
      </c>
      <c r="M830" s="5">
        <v>19.512903225806451</v>
      </c>
      <c r="N830" s="5">
        <v>21.480645161290322</v>
      </c>
      <c r="O830" s="5">
        <v>23.383870967741935</v>
      </c>
      <c r="P830" s="5">
        <v>25.358064516129033</v>
      </c>
      <c r="Q830" s="5">
        <v>26.190322580645162</v>
      </c>
      <c r="R830" s="5">
        <v>27.009677419354837</v>
      </c>
      <c r="S830" s="5">
        <v>27.829032258064519</v>
      </c>
      <c r="T830" s="5">
        <v>26.703225806451613</v>
      </c>
      <c r="U830" s="5">
        <v>25.570967741935487</v>
      </c>
      <c r="V830" s="5">
        <v>24.454838709677421</v>
      </c>
      <c r="W830" s="5">
        <v>23.448387096774194</v>
      </c>
      <c r="X830" s="5">
        <v>22.512903225806451</v>
      </c>
      <c r="Y830" s="5">
        <v>21.512903225806451</v>
      </c>
      <c r="Z830" s="5">
        <v>20.877419354838711</v>
      </c>
      <c r="AA830" s="5">
        <v>20.232258064516131</v>
      </c>
      <c r="AB830" s="5">
        <v>19.606451612903225</v>
      </c>
    </row>
    <row r="831" spans="1:148">
      <c r="A831" s="2" t="s">
        <v>195</v>
      </c>
      <c r="B831" s="2" t="s">
        <v>74</v>
      </c>
      <c r="C831" s="2" t="s">
        <v>362</v>
      </c>
      <c r="D831" s="2" t="str">
        <f t="shared" si="12"/>
        <v>Illinois - Springfield-Feb</v>
      </c>
      <c r="E831" s="5">
        <v>22.667857142857144</v>
      </c>
      <c r="F831" s="5">
        <v>22.585714285714285</v>
      </c>
      <c r="G831" s="5">
        <v>22.139285714285712</v>
      </c>
      <c r="H831" s="5">
        <v>21.842857142857145</v>
      </c>
      <c r="I831" s="5">
        <v>21.453571428571429</v>
      </c>
      <c r="J831" s="5">
        <v>21.1</v>
      </c>
      <c r="K831" s="5">
        <v>20.957142857142856</v>
      </c>
      <c r="L831" s="5">
        <v>21.767857142857142</v>
      </c>
      <c r="M831" s="5">
        <v>23.592857142857145</v>
      </c>
      <c r="N831" s="5">
        <v>25.528571428571428</v>
      </c>
      <c r="O831" s="5">
        <v>27.021428571428572</v>
      </c>
      <c r="P831" s="5">
        <v>28.789285714285715</v>
      </c>
      <c r="Q831" s="5">
        <v>29.564285714285713</v>
      </c>
      <c r="R831" s="5">
        <v>30.36785714285714</v>
      </c>
      <c r="S831" s="5">
        <v>30.846428571428572</v>
      </c>
      <c r="T831" s="5">
        <v>30.87142857142857</v>
      </c>
      <c r="U831" s="5">
        <v>30.074999999999999</v>
      </c>
      <c r="V831" s="5">
        <v>28.053571428571427</v>
      </c>
      <c r="W831" s="5">
        <v>27.046428571428571</v>
      </c>
      <c r="X831" s="5">
        <v>25.585714285714285</v>
      </c>
      <c r="Y831" s="5">
        <v>24.642857142857142</v>
      </c>
      <c r="Z831" s="5">
        <v>23.982142857142858</v>
      </c>
      <c r="AA831" s="5">
        <v>23.175000000000001</v>
      </c>
      <c r="AB831" s="5">
        <v>23</v>
      </c>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row>
    <row r="832" spans="1:148">
      <c r="A832" s="2" t="s">
        <v>195</v>
      </c>
      <c r="B832" s="2" t="s">
        <v>75</v>
      </c>
      <c r="C832" s="2" t="s">
        <v>363</v>
      </c>
      <c r="D832" s="2" t="str">
        <f t="shared" si="12"/>
        <v>Illinois - Springfield-Mar</v>
      </c>
      <c r="E832" s="5">
        <v>36.932258064516134</v>
      </c>
      <c r="F832" s="5">
        <v>36.590322580645157</v>
      </c>
      <c r="G832" s="5">
        <v>36.009677419354837</v>
      </c>
      <c r="H832" s="5">
        <v>35.716129032258067</v>
      </c>
      <c r="I832" s="5">
        <v>35.351612903225806</v>
      </c>
      <c r="J832" s="5">
        <v>34.732258064516131</v>
      </c>
      <c r="K832" s="5">
        <v>35.29354838709677</v>
      </c>
      <c r="L832" s="5">
        <v>37.12903225806452</v>
      </c>
      <c r="M832" s="5">
        <v>39.403225806451616</v>
      </c>
      <c r="N832" s="5">
        <v>41.41612903225807</v>
      </c>
      <c r="O832" s="5">
        <v>42.841935483870962</v>
      </c>
      <c r="P832" s="5">
        <v>44.493548387096773</v>
      </c>
      <c r="Q832" s="5">
        <v>45.841935483870962</v>
      </c>
      <c r="R832" s="5">
        <v>46.038709677419355</v>
      </c>
      <c r="S832" s="5">
        <v>46.519354838709674</v>
      </c>
      <c r="T832" s="5">
        <v>46.070967741935483</v>
      </c>
      <c r="U832" s="5">
        <v>45.08387096774193</v>
      </c>
      <c r="V832" s="5">
        <v>43.770967741935486</v>
      </c>
      <c r="W832" s="5">
        <v>42.196774193548386</v>
      </c>
      <c r="X832" s="5">
        <v>41.29032258064516</v>
      </c>
      <c r="Y832" s="5">
        <v>40.054838709677419</v>
      </c>
      <c r="Z832" s="5">
        <v>39.654838709677421</v>
      </c>
      <c r="AA832" s="5">
        <v>38.532258064516128</v>
      </c>
      <c r="AB832" s="5">
        <v>37.841935483870962</v>
      </c>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row>
    <row r="833" spans="1:148">
      <c r="A833" s="2" t="s">
        <v>195</v>
      </c>
      <c r="B833" s="2" t="s">
        <v>76</v>
      </c>
      <c r="C833" s="2" t="s">
        <v>364</v>
      </c>
      <c r="D833" s="2" t="str">
        <f t="shared" si="12"/>
        <v>Illinois - Springfield-Apr</v>
      </c>
      <c r="E833" s="5">
        <v>49.196666666666673</v>
      </c>
      <c r="F833" s="5">
        <v>48.423333333333332</v>
      </c>
      <c r="G833" s="5">
        <v>47.56333333333334</v>
      </c>
      <c r="H833" s="5">
        <v>47.226666666666667</v>
      </c>
      <c r="I833" s="5">
        <v>46.93</v>
      </c>
      <c r="J833" s="5">
        <v>46.613333333333337</v>
      </c>
      <c r="K833" s="5">
        <v>49.046666666666667</v>
      </c>
      <c r="L833" s="5">
        <v>51.513333333333335</v>
      </c>
      <c r="M833" s="5">
        <v>53.98</v>
      </c>
      <c r="N833" s="5">
        <v>56.056666666666665</v>
      </c>
      <c r="O833" s="5">
        <v>58.1</v>
      </c>
      <c r="P833" s="5">
        <v>60.176666666666662</v>
      </c>
      <c r="Q833" s="5">
        <v>61.083333333333336</v>
      </c>
      <c r="R833" s="5">
        <v>61.993333333333332</v>
      </c>
      <c r="S833" s="5">
        <v>62.886666666666663</v>
      </c>
      <c r="T833" s="5">
        <v>61.68666666666666</v>
      </c>
      <c r="U833" s="5">
        <v>60.486666666666665</v>
      </c>
      <c r="V833" s="5">
        <v>59.28</v>
      </c>
      <c r="W833" s="5">
        <v>57.43</v>
      </c>
      <c r="X833" s="5">
        <v>55.62</v>
      </c>
      <c r="Y833" s="5">
        <v>53.79</v>
      </c>
      <c r="Z833" s="5">
        <v>52.75</v>
      </c>
      <c r="AA833" s="5">
        <v>51.68</v>
      </c>
      <c r="AB833" s="5">
        <v>50.64</v>
      </c>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row>
    <row r="834" spans="1:148">
      <c r="A834" s="2" t="s">
        <v>195</v>
      </c>
      <c r="B834" s="2" t="s">
        <v>77</v>
      </c>
      <c r="C834" s="2" t="s">
        <v>365</v>
      </c>
      <c r="D834" s="2" t="str">
        <f t="shared" si="12"/>
        <v>Illinois - Springfield-May</v>
      </c>
      <c r="E834" s="5">
        <v>57.87096774193548</v>
      </c>
      <c r="F834" s="5">
        <v>56.903225806451616</v>
      </c>
      <c r="G834" s="5">
        <v>55.890322580645162</v>
      </c>
      <c r="H834" s="5">
        <v>55.932258064516134</v>
      </c>
      <c r="I834" s="5">
        <v>55.958064516129035</v>
      </c>
      <c r="J834" s="5">
        <v>56.012903225806454</v>
      </c>
      <c r="K834" s="5">
        <v>59.474193548387099</v>
      </c>
      <c r="L834" s="5">
        <v>62.935483870967744</v>
      </c>
      <c r="M834" s="5">
        <v>66.4258064516129</v>
      </c>
      <c r="N834" s="5">
        <v>68.00322580645161</v>
      </c>
      <c r="O834" s="5">
        <v>69.664516129032251</v>
      </c>
      <c r="P834" s="5">
        <v>71.248387096774181</v>
      </c>
      <c r="Q834" s="5">
        <v>72.00322580645161</v>
      </c>
      <c r="R834" s="5">
        <v>72.777419354838713</v>
      </c>
      <c r="S834" s="5">
        <v>73.538709677419348</v>
      </c>
      <c r="T834" s="5">
        <v>72.629032258064512</v>
      </c>
      <c r="U834" s="5">
        <v>71.748387096774181</v>
      </c>
      <c r="V834" s="5">
        <v>70.835483870967749</v>
      </c>
      <c r="W834" s="5">
        <v>68.070967741935476</v>
      </c>
      <c r="X834" s="5">
        <v>65.329032258064515</v>
      </c>
      <c r="Y834" s="5">
        <v>62.609677419354838</v>
      </c>
      <c r="Z834" s="5">
        <v>61.49677419354839</v>
      </c>
      <c r="AA834" s="5">
        <v>60.41612903225807</v>
      </c>
      <c r="AB834" s="5">
        <v>59.29032258064516</v>
      </c>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row>
    <row r="835" spans="1:148">
      <c r="A835" s="2" t="s">
        <v>195</v>
      </c>
      <c r="B835" s="2" t="s">
        <v>78</v>
      </c>
      <c r="C835" s="2" t="s">
        <v>366</v>
      </c>
      <c r="D835" s="2" t="str">
        <f t="shared" ref="D835:D898" si="13">CONCATENATE(A835,"-",B835)</f>
        <v>Illinois - Springfield-Jun</v>
      </c>
      <c r="E835" s="5">
        <v>66.790000000000006</v>
      </c>
      <c r="F835" s="5">
        <v>65.88333333333334</v>
      </c>
      <c r="G835" s="5">
        <v>64.986666666666665</v>
      </c>
      <c r="H835" s="5">
        <v>65.196666666666673</v>
      </c>
      <c r="I835" s="5">
        <v>65.38666666666667</v>
      </c>
      <c r="J835" s="5">
        <v>65.603333333333325</v>
      </c>
      <c r="K835" s="5">
        <v>68.446666666666673</v>
      </c>
      <c r="L835" s="5">
        <v>71.283333333333331</v>
      </c>
      <c r="M835" s="5">
        <v>74.12</v>
      </c>
      <c r="N835" s="5">
        <v>76.02</v>
      </c>
      <c r="O835" s="5">
        <v>77.959999999999994</v>
      </c>
      <c r="P835" s="5">
        <v>79.86666666666666</v>
      </c>
      <c r="Q835" s="5">
        <v>80.426666666666677</v>
      </c>
      <c r="R835" s="5">
        <v>80.91</v>
      </c>
      <c r="S835" s="5">
        <v>81.463333333333338</v>
      </c>
      <c r="T835" s="5">
        <v>80.306666666666658</v>
      </c>
      <c r="U835" s="5">
        <v>79.186666666666667</v>
      </c>
      <c r="V835" s="5">
        <v>78.02</v>
      </c>
      <c r="W835" s="5">
        <v>75.69</v>
      </c>
      <c r="X835" s="5">
        <v>73.376666666666679</v>
      </c>
      <c r="Y835" s="5">
        <v>71.106666666666655</v>
      </c>
      <c r="Z835" s="5">
        <v>69.91</v>
      </c>
      <c r="AA835" s="5">
        <v>68.73</v>
      </c>
      <c r="AB835" s="5">
        <v>67.573333333333338</v>
      </c>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row>
    <row r="836" spans="1:148">
      <c r="A836" s="2" t="s">
        <v>195</v>
      </c>
      <c r="B836" s="2" t="s">
        <v>79</v>
      </c>
      <c r="C836" s="2" t="s">
        <v>367</v>
      </c>
      <c r="D836" s="2" t="str">
        <f t="shared" si="13"/>
        <v>Illinois - Springfield-Jul</v>
      </c>
      <c r="E836" s="5">
        <v>71.212903225806443</v>
      </c>
      <c r="F836" s="5">
        <v>70.599999999999994</v>
      </c>
      <c r="G836" s="5">
        <v>67.99354838709678</v>
      </c>
      <c r="H836" s="5">
        <v>68.138709677419357</v>
      </c>
      <c r="I836" s="5">
        <v>68.251612903225819</v>
      </c>
      <c r="J836" s="5">
        <v>68.374193548387098</v>
      </c>
      <c r="K836" s="5">
        <v>71.519354838709674</v>
      </c>
      <c r="L836" s="5">
        <v>74.654838709677421</v>
      </c>
      <c r="M836" s="5">
        <v>77.783870967741947</v>
      </c>
      <c r="N836" s="5">
        <v>79.519354838709674</v>
      </c>
      <c r="O836" s="5">
        <v>81.245161290322571</v>
      </c>
      <c r="P836" s="5">
        <v>82.990322580645156</v>
      </c>
      <c r="Q836" s="5">
        <v>83.4</v>
      </c>
      <c r="R836" s="5">
        <v>83.729032258064507</v>
      </c>
      <c r="S836" s="5">
        <v>84.135483870967732</v>
      </c>
      <c r="T836" s="5">
        <v>82.806451612903231</v>
      </c>
      <c r="U836" s="5">
        <v>81.5</v>
      </c>
      <c r="V836" s="5">
        <v>80.161290322580641</v>
      </c>
      <c r="W836" s="5">
        <v>77.551612903225802</v>
      </c>
      <c r="X836" s="5">
        <v>75.019354838709674</v>
      </c>
      <c r="Y836" s="5">
        <v>72.41290322580646</v>
      </c>
      <c r="Z836" s="5">
        <v>71.480645161290326</v>
      </c>
      <c r="AA836" s="5">
        <v>70.535483870967738</v>
      </c>
      <c r="AB836" s="5">
        <v>69.619354838709668</v>
      </c>
    </row>
    <row r="837" spans="1:148">
      <c r="A837" s="2" t="s">
        <v>195</v>
      </c>
      <c r="B837" s="2" t="s">
        <v>80</v>
      </c>
      <c r="C837" s="2" t="s">
        <v>368</v>
      </c>
      <c r="D837" s="2" t="str">
        <f t="shared" si="13"/>
        <v>Illinois - Springfield-Aug</v>
      </c>
      <c r="E837" s="5">
        <v>66.448387096774198</v>
      </c>
      <c r="F837" s="5">
        <v>65.632258064516122</v>
      </c>
      <c r="G837" s="5">
        <v>66.829032258064515</v>
      </c>
      <c r="H837" s="5">
        <v>66.458064516129028</v>
      </c>
      <c r="I837" s="5">
        <v>66.025806451612908</v>
      </c>
      <c r="J837" s="5">
        <v>66.41290322580646</v>
      </c>
      <c r="K837" s="5">
        <v>68.738709677419351</v>
      </c>
      <c r="L837" s="5">
        <v>71.57741935483871</v>
      </c>
      <c r="M837" s="5">
        <v>74.512903225806454</v>
      </c>
      <c r="N837" s="5">
        <v>76.761290322580649</v>
      </c>
      <c r="O837" s="5">
        <v>78.403225806451616</v>
      </c>
      <c r="P837" s="5">
        <v>79.92258064516129</v>
      </c>
      <c r="Q837" s="5">
        <v>81.151612903225796</v>
      </c>
      <c r="R837" s="5">
        <v>81.835483870967749</v>
      </c>
      <c r="S837" s="5">
        <v>81.977419354838716</v>
      </c>
      <c r="T837" s="5">
        <v>82.096774193548384</v>
      </c>
      <c r="U837" s="5">
        <v>81.045161290322582</v>
      </c>
      <c r="V837" s="5">
        <v>79.229032258064507</v>
      </c>
      <c r="W837" s="5">
        <v>76.029032258064518</v>
      </c>
      <c r="X837" s="5">
        <v>73.432258064516134</v>
      </c>
      <c r="Y837" s="5">
        <v>72.538709677419348</v>
      </c>
      <c r="Z837" s="5">
        <v>70.906451612903226</v>
      </c>
      <c r="AA837" s="5">
        <v>70.180645161290315</v>
      </c>
      <c r="AB837" s="5">
        <v>69.312903225806451</v>
      </c>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row>
    <row r="838" spans="1:148">
      <c r="A838" s="2" t="s">
        <v>195</v>
      </c>
      <c r="B838" s="2" t="s">
        <v>81</v>
      </c>
      <c r="C838" s="2" t="s">
        <v>369</v>
      </c>
      <c r="D838" s="2" t="str">
        <f t="shared" si="13"/>
        <v>Illinois - Springfield-Sep</v>
      </c>
      <c r="E838" s="5">
        <v>63.336666666666666</v>
      </c>
      <c r="F838" s="5">
        <v>62.61</v>
      </c>
      <c r="G838" s="5">
        <v>61.533333333333331</v>
      </c>
      <c r="H838" s="5">
        <v>60.95</v>
      </c>
      <c r="I838" s="5">
        <v>60.676666666666662</v>
      </c>
      <c r="J838" s="5">
        <v>60.103333333333332</v>
      </c>
      <c r="K838" s="5">
        <v>62.006666666666668</v>
      </c>
      <c r="L838" s="5">
        <v>65.37</v>
      </c>
      <c r="M838" s="5">
        <v>68.736666666666665</v>
      </c>
      <c r="N838" s="5">
        <v>71.19</v>
      </c>
      <c r="O838" s="5">
        <v>73.256666666666661</v>
      </c>
      <c r="P838" s="5">
        <v>75.11</v>
      </c>
      <c r="Q838" s="5">
        <v>76.446666666666673</v>
      </c>
      <c r="R838" s="5">
        <v>77.17</v>
      </c>
      <c r="S838" s="5">
        <v>77.673333333333332</v>
      </c>
      <c r="T838" s="5">
        <v>77.053333333333327</v>
      </c>
      <c r="U838" s="5">
        <v>75.816666666666663</v>
      </c>
      <c r="V838" s="5">
        <v>72.493333333333339</v>
      </c>
      <c r="W838" s="5">
        <v>68.98</v>
      </c>
      <c r="X838" s="5">
        <v>67.146666666666675</v>
      </c>
      <c r="Y838" s="5">
        <v>65.92</v>
      </c>
      <c r="Z838" s="5">
        <v>64.336666666666659</v>
      </c>
      <c r="AA838" s="5">
        <v>63.466666666666669</v>
      </c>
      <c r="AB838" s="5">
        <v>62.97</v>
      </c>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row>
    <row r="839" spans="1:148">
      <c r="A839" s="2" t="s">
        <v>195</v>
      </c>
      <c r="B839" s="2" t="s">
        <v>82</v>
      </c>
      <c r="C839" s="2" t="s">
        <v>370</v>
      </c>
      <c r="D839" s="2" t="str">
        <f t="shared" si="13"/>
        <v>Illinois - Springfield-Oct</v>
      </c>
      <c r="E839" s="5">
        <v>49.28709677419355</v>
      </c>
      <c r="F839" s="5">
        <v>48.551612903225802</v>
      </c>
      <c r="G839" s="5">
        <v>47.938709677419354</v>
      </c>
      <c r="H839" s="5">
        <v>47.354838709677416</v>
      </c>
      <c r="I839" s="5">
        <v>46.967741935483872</v>
      </c>
      <c r="J839" s="5">
        <v>46.519354838709674</v>
      </c>
      <c r="K839" s="5">
        <v>47.635483870967747</v>
      </c>
      <c r="L839" s="5">
        <v>52.103225806451611</v>
      </c>
      <c r="M839" s="5">
        <v>56.506451612903227</v>
      </c>
      <c r="N839" s="5">
        <v>59.62580645161291</v>
      </c>
      <c r="O839" s="5">
        <v>62.135483870967747</v>
      </c>
      <c r="P839" s="5">
        <v>64.087096774193554</v>
      </c>
      <c r="Q839" s="5">
        <v>65.451612903225808</v>
      </c>
      <c r="R839" s="5">
        <v>65.935483870967744</v>
      </c>
      <c r="S839" s="5">
        <v>65.961290322580638</v>
      </c>
      <c r="T839" s="5">
        <v>64.719354838709677</v>
      </c>
      <c r="U839" s="5">
        <v>62.425806451612907</v>
      </c>
      <c r="V839" s="5">
        <v>59.390322580645162</v>
      </c>
      <c r="W839" s="5">
        <v>56.606451612903221</v>
      </c>
      <c r="X839" s="5">
        <v>54.92258064516129</v>
      </c>
      <c r="Y839" s="5">
        <v>53.622580645161285</v>
      </c>
      <c r="Z839" s="5">
        <v>52.148387096774194</v>
      </c>
      <c r="AA839" s="5">
        <v>51.07741935483871</v>
      </c>
      <c r="AB839" s="5">
        <v>50.141935483870974</v>
      </c>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row>
    <row r="840" spans="1:148">
      <c r="A840" s="2" t="s">
        <v>195</v>
      </c>
      <c r="B840" s="2" t="s">
        <v>83</v>
      </c>
      <c r="C840" s="2" t="s">
        <v>371</v>
      </c>
      <c r="D840" s="2" t="str">
        <f t="shared" si="13"/>
        <v>Illinois - Springfield-Nov</v>
      </c>
      <c r="E840" s="5">
        <v>41.626666666666665</v>
      </c>
      <c r="F840" s="5">
        <v>41</v>
      </c>
      <c r="G840" s="5">
        <v>40.383333333333333</v>
      </c>
      <c r="H840" s="5">
        <v>39.133333333333333</v>
      </c>
      <c r="I840" s="5">
        <v>38.576666666666668</v>
      </c>
      <c r="J840" s="5">
        <v>37.86</v>
      </c>
      <c r="K840" s="5">
        <v>37.33</v>
      </c>
      <c r="L840" s="5">
        <v>39.136666666666663</v>
      </c>
      <c r="M840" s="5">
        <v>41.396666666666668</v>
      </c>
      <c r="N840" s="5">
        <v>43.243333333333332</v>
      </c>
      <c r="O840" s="5">
        <v>45.266666666666666</v>
      </c>
      <c r="P840" s="5">
        <v>46.93333333333333</v>
      </c>
      <c r="Q840" s="5">
        <v>48.216666666666669</v>
      </c>
      <c r="R840" s="5">
        <v>49.016666666666666</v>
      </c>
      <c r="S840" s="5">
        <v>49.336666666666666</v>
      </c>
      <c r="T840" s="5">
        <v>48.953333333333333</v>
      </c>
      <c r="U840" s="5">
        <v>47.136666666666663</v>
      </c>
      <c r="V840" s="5">
        <v>46.08</v>
      </c>
      <c r="W840" s="5">
        <v>45.273333333333333</v>
      </c>
      <c r="X840" s="5">
        <v>44.666666666666664</v>
      </c>
      <c r="Y840" s="5">
        <v>43.69</v>
      </c>
      <c r="Z840" s="5">
        <v>42.99</v>
      </c>
      <c r="AA840" s="5">
        <v>41.916666666666664</v>
      </c>
      <c r="AB840" s="5">
        <v>41.39</v>
      </c>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row>
    <row r="841" spans="1:148">
      <c r="A841" s="2" t="s">
        <v>195</v>
      </c>
      <c r="B841" s="2" t="s">
        <v>84</v>
      </c>
      <c r="C841" s="2" t="s">
        <v>372</v>
      </c>
      <c r="D841" s="2" t="str">
        <f t="shared" si="13"/>
        <v>Illinois - Springfield-Dec</v>
      </c>
      <c r="E841" s="5">
        <v>26.461290322580645</v>
      </c>
      <c r="F841" s="5">
        <v>26.254838709677419</v>
      </c>
      <c r="G841" s="5">
        <v>25.941935483870971</v>
      </c>
      <c r="H841" s="5">
        <v>25.603225806451615</v>
      </c>
      <c r="I841" s="5">
        <v>25.154838709677417</v>
      </c>
      <c r="J841" s="5">
        <v>24.806451612903224</v>
      </c>
      <c r="K841" s="5">
        <v>24.77741935483871</v>
      </c>
      <c r="L841" s="5">
        <v>25.032258064516128</v>
      </c>
      <c r="M841" s="5">
        <v>26.7</v>
      </c>
      <c r="N841" s="5">
        <v>28.412903225806449</v>
      </c>
      <c r="O841" s="5">
        <v>30.180645161290322</v>
      </c>
      <c r="P841" s="5">
        <v>31.506451612903227</v>
      </c>
      <c r="Q841" s="5">
        <v>32.490322580645163</v>
      </c>
      <c r="R841" s="5">
        <v>32.796774193548387</v>
      </c>
      <c r="S841" s="5">
        <v>32.970967741935482</v>
      </c>
      <c r="T841" s="5">
        <v>32.190322580645159</v>
      </c>
      <c r="U841" s="5">
        <v>30.661290322580644</v>
      </c>
      <c r="V841" s="5">
        <v>29.835483870967742</v>
      </c>
      <c r="W841" s="5">
        <v>28.677419354838708</v>
      </c>
      <c r="X841" s="5">
        <v>28.42258064516129</v>
      </c>
      <c r="Y841" s="5">
        <v>27.9</v>
      </c>
      <c r="Z841" s="5">
        <v>27.583870967741937</v>
      </c>
      <c r="AA841" s="5">
        <v>26.974193548387099</v>
      </c>
      <c r="AB841" s="5">
        <v>26.622580645161289</v>
      </c>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row>
    <row r="842" spans="1:148">
      <c r="A842" s="2" t="s">
        <v>196</v>
      </c>
      <c r="B842" s="2" t="s">
        <v>73</v>
      </c>
      <c r="C842" s="2" t="s">
        <v>361</v>
      </c>
      <c r="D842" s="2" t="str">
        <f t="shared" si="13"/>
        <v>Indiana - Evansville-Jan</v>
      </c>
      <c r="E842" s="5">
        <v>30.545161290322579</v>
      </c>
      <c r="F842" s="5">
        <v>30.258064516129032</v>
      </c>
      <c r="G842" s="5">
        <v>29.919354838709676</v>
      </c>
      <c r="H842" s="5">
        <v>29.706451612903226</v>
      </c>
      <c r="I842" s="5">
        <v>29.483870967741936</v>
      </c>
      <c r="J842" s="5">
        <v>29.274193548387096</v>
      </c>
      <c r="K842" s="5">
        <v>30.1</v>
      </c>
      <c r="L842" s="5">
        <v>30.887096774193548</v>
      </c>
      <c r="M842" s="5">
        <v>31.687096774193545</v>
      </c>
      <c r="N842" s="5">
        <v>33.37419354838709</v>
      </c>
      <c r="O842" s="5">
        <v>35.058064516129029</v>
      </c>
      <c r="P842" s="5">
        <v>36.722580645161294</v>
      </c>
      <c r="Q842" s="5">
        <v>37.364516129032253</v>
      </c>
      <c r="R842" s="5">
        <v>38.048387096774192</v>
      </c>
      <c r="S842" s="5">
        <v>38.690322580645166</v>
      </c>
      <c r="T842" s="5">
        <v>37.36774193548387</v>
      </c>
      <c r="U842" s="5">
        <v>36.064516129032256</v>
      </c>
      <c r="V842" s="5">
        <v>34.758064516129032</v>
      </c>
      <c r="W842" s="5">
        <v>33.864516129032253</v>
      </c>
      <c r="X842" s="5">
        <v>33</v>
      </c>
      <c r="Y842" s="5">
        <v>32.109677419354838</v>
      </c>
      <c r="Z842" s="5">
        <v>31.438709677419357</v>
      </c>
      <c r="AA842" s="5">
        <v>30.767741935483869</v>
      </c>
      <c r="AB842" s="5">
        <v>30.090322580645161</v>
      </c>
    </row>
    <row r="843" spans="1:148">
      <c r="A843" s="2" t="s">
        <v>196</v>
      </c>
      <c r="B843" s="2" t="s">
        <v>74</v>
      </c>
      <c r="C843" s="2" t="s">
        <v>362</v>
      </c>
      <c r="D843" s="2" t="str">
        <f t="shared" si="13"/>
        <v>Indiana - Evansville-Feb</v>
      </c>
      <c r="E843" s="5">
        <v>29.87142857142857</v>
      </c>
      <c r="F843" s="5">
        <v>29.192857142857143</v>
      </c>
      <c r="G843" s="5">
        <v>28.332142857142856</v>
      </c>
      <c r="H843" s="5">
        <v>27.796428571428571</v>
      </c>
      <c r="I843" s="5">
        <v>27.535714285714285</v>
      </c>
      <c r="J843" s="5">
        <v>27.45</v>
      </c>
      <c r="K843" s="5">
        <v>27.510714285714283</v>
      </c>
      <c r="L843" s="5">
        <v>28.574999999999999</v>
      </c>
      <c r="M843" s="5">
        <v>30.532142857142855</v>
      </c>
      <c r="N843" s="5">
        <v>32.68571428571429</v>
      </c>
      <c r="O843" s="5">
        <v>34.785714285714285</v>
      </c>
      <c r="P843" s="5">
        <v>37</v>
      </c>
      <c r="Q843" s="5">
        <v>38.342857142857142</v>
      </c>
      <c r="R843" s="5">
        <v>39.646428571428565</v>
      </c>
      <c r="S843" s="5">
        <v>40.371428571428574</v>
      </c>
      <c r="T843" s="5">
        <v>40.403571428571425</v>
      </c>
      <c r="U843" s="5">
        <v>39.414285714285711</v>
      </c>
      <c r="V843" s="5">
        <v>37.375</v>
      </c>
      <c r="W843" s="5">
        <v>35.503571428571426</v>
      </c>
      <c r="X843" s="5">
        <v>34.4</v>
      </c>
      <c r="Y843" s="5">
        <v>33.375</v>
      </c>
      <c r="Z843" s="5">
        <v>32.43571428571429</v>
      </c>
      <c r="AA843" s="5">
        <v>31.960714285714285</v>
      </c>
      <c r="AB843" s="5">
        <v>31.360714285714288</v>
      </c>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row>
    <row r="844" spans="1:148">
      <c r="A844" s="2" t="s">
        <v>196</v>
      </c>
      <c r="B844" s="2" t="s">
        <v>75</v>
      </c>
      <c r="C844" s="2" t="s">
        <v>363</v>
      </c>
      <c r="D844" s="2" t="str">
        <f t="shared" si="13"/>
        <v>Indiana - Evansville-Mar</v>
      </c>
      <c r="E844" s="5">
        <v>41.835483870967742</v>
      </c>
      <c r="F844" s="5">
        <v>40.693548387096776</v>
      </c>
      <c r="G844" s="5">
        <v>39.725806451612904</v>
      </c>
      <c r="H844" s="5">
        <v>39.038709677419355</v>
      </c>
      <c r="I844" s="5">
        <v>38.354838709677416</v>
      </c>
      <c r="J844" s="5">
        <v>37.71290322580645</v>
      </c>
      <c r="K844" s="5">
        <v>39.987096774193546</v>
      </c>
      <c r="L844" s="5">
        <v>43.12580645161291</v>
      </c>
      <c r="M844" s="5">
        <v>45.670967741935485</v>
      </c>
      <c r="N844" s="5">
        <v>47.935483870967744</v>
      </c>
      <c r="O844" s="5">
        <v>49.983870967741936</v>
      </c>
      <c r="P844" s="5">
        <v>51.735483870967741</v>
      </c>
      <c r="Q844" s="5">
        <v>52.683870967741939</v>
      </c>
      <c r="R844" s="5">
        <v>53.651612903225811</v>
      </c>
      <c r="S844" s="5">
        <v>53.861290322580643</v>
      </c>
      <c r="T844" s="5">
        <v>53.86774193548387</v>
      </c>
      <c r="U844" s="5">
        <v>52.316129032258061</v>
      </c>
      <c r="V844" s="5">
        <v>50.222580645161294</v>
      </c>
      <c r="W844" s="5">
        <v>47.554838709677419</v>
      </c>
      <c r="X844" s="5">
        <v>45.748387096774195</v>
      </c>
      <c r="Y844" s="5">
        <v>44.477419354838709</v>
      </c>
      <c r="Z844" s="5">
        <v>43.58064516129032</v>
      </c>
      <c r="AA844" s="5">
        <v>43.170967741935485</v>
      </c>
      <c r="AB844" s="5">
        <v>42.6</v>
      </c>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row>
    <row r="845" spans="1:148">
      <c r="A845" s="2" t="s">
        <v>196</v>
      </c>
      <c r="B845" s="2" t="s">
        <v>76</v>
      </c>
      <c r="C845" s="2" t="s">
        <v>364</v>
      </c>
      <c r="D845" s="2" t="str">
        <f t="shared" si="13"/>
        <v>Indiana - Evansville-Apr</v>
      </c>
      <c r="E845" s="5">
        <v>51.93666666666666</v>
      </c>
      <c r="F845" s="5">
        <v>51.013333333333335</v>
      </c>
      <c r="G845" s="5">
        <v>50.586666666666666</v>
      </c>
      <c r="H845" s="5">
        <v>50.356666666666669</v>
      </c>
      <c r="I845" s="5">
        <v>50.366666666666667</v>
      </c>
      <c r="J845" s="5">
        <v>50.833333333333336</v>
      </c>
      <c r="K845" s="5">
        <v>53.346666666666671</v>
      </c>
      <c r="L845" s="5">
        <v>55.966666666666669</v>
      </c>
      <c r="M845" s="5">
        <v>58.286666666666662</v>
      </c>
      <c r="N845" s="5">
        <v>60.326666666666668</v>
      </c>
      <c r="O845" s="5">
        <v>61.95</v>
      </c>
      <c r="P845" s="5">
        <v>62.993333333333332</v>
      </c>
      <c r="Q845" s="5">
        <v>64.03</v>
      </c>
      <c r="R845" s="5">
        <v>64.88666666666667</v>
      </c>
      <c r="S845" s="5">
        <v>64.796666666666667</v>
      </c>
      <c r="T845" s="5">
        <v>64.7</v>
      </c>
      <c r="U845" s="5">
        <v>63.9</v>
      </c>
      <c r="V845" s="5">
        <v>62.053333333333327</v>
      </c>
      <c r="W845" s="5">
        <v>59.22</v>
      </c>
      <c r="X845" s="5">
        <v>57.196666666666673</v>
      </c>
      <c r="Y845" s="5">
        <v>55.736666666666665</v>
      </c>
      <c r="Z845" s="5">
        <v>55.163333333333334</v>
      </c>
      <c r="AA845" s="5">
        <v>54.273333333333333</v>
      </c>
      <c r="AB845" s="5">
        <v>53.19</v>
      </c>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row>
    <row r="846" spans="1:148">
      <c r="A846" s="2" t="s">
        <v>196</v>
      </c>
      <c r="B846" s="2" t="s">
        <v>77</v>
      </c>
      <c r="C846" s="2" t="s">
        <v>365</v>
      </c>
      <c r="D846" s="2" t="str">
        <f t="shared" si="13"/>
        <v>Indiana - Evansville-May</v>
      </c>
      <c r="E846" s="5">
        <v>58.145161290322584</v>
      </c>
      <c r="F846" s="5">
        <v>57.725806451612904</v>
      </c>
      <c r="G846" s="5">
        <v>57.3</v>
      </c>
      <c r="H846" s="5">
        <v>57.135483870967747</v>
      </c>
      <c r="I846" s="5">
        <v>56.596774193548384</v>
      </c>
      <c r="J846" s="5">
        <v>57.945161290322581</v>
      </c>
      <c r="K846" s="5">
        <v>61.7</v>
      </c>
      <c r="L846" s="5">
        <v>65.567741935483866</v>
      </c>
      <c r="M846" s="5">
        <v>68.554838709677412</v>
      </c>
      <c r="N846" s="5">
        <v>71.025806451612908</v>
      </c>
      <c r="O846" s="5">
        <v>72.448387096774198</v>
      </c>
      <c r="P846" s="5">
        <v>73.341935483870969</v>
      </c>
      <c r="Q846" s="5">
        <v>73.983870967741936</v>
      </c>
      <c r="R846" s="5">
        <v>73.938709677419354</v>
      </c>
      <c r="S846" s="5">
        <v>74.435483870967744</v>
      </c>
      <c r="T846" s="5">
        <v>73.58709677419354</v>
      </c>
      <c r="U846" s="5">
        <v>73.0741935483871</v>
      </c>
      <c r="V846" s="5">
        <v>71.164516129032251</v>
      </c>
      <c r="W846" s="5">
        <v>67.867741935483878</v>
      </c>
      <c r="X846" s="5">
        <v>64.912903225806446</v>
      </c>
      <c r="Y846" s="5">
        <v>62.987096774193546</v>
      </c>
      <c r="Z846" s="5">
        <v>61.609677419354838</v>
      </c>
      <c r="AA846" s="5">
        <v>60.406451612903226</v>
      </c>
      <c r="AB846" s="5">
        <v>59.41612903225807</v>
      </c>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row>
    <row r="847" spans="1:148">
      <c r="A847" s="2" t="s">
        <v>196</v>
      </c>
      <c r="B847" s="2" t="s">
        <v>78</v>
      </c>
      <c r="C847" s="2" t="s">
        <v>366</v>
      </c>
      <c r="D847" s="2" t="str">
        <f t="shared" si="13"/>
        <v>Indiana - Evansville-Jun</v>
      </c>
      <c r="E847" s="5">
        <v>68.396666666666675</v>
      </c>
      <c r="F847" s="5">
        <v>67.39</v>
      </c>
      <c r="G847" s="5">
        <v>66.743333333333325</v>
      </c>
      <c r="H847" s="5">
        <v>66.196666666666673</v>
      </c>
      <c r="I847" s="5">
        <v>65.930000000000007</v>
      </c>
      <c r="J847" s="5">
        <v>68.423333333333332</v>
      </c>
      <c r="K847" s="5">
        <v>71.916666666666671</v>
      </c>
      <c r="L847" s="5">
        <v>74.903333333333336</v>
      </c>
      <c r="M847" s="5">
        <v>77.393333333333345</v>
      </c>
      <c r="N847" s="5">
        <v>79.78</v>
      </c>
      <c r="O847" s="5">
        <v>81.466666666666669</v>
      </c>
      <c r="P847" s="5">
        <v>82.266666666666666</v>
      </c>
      <c r="Q847" s="5">
        <v>82.803333333333327</v>
      </c>
      <c r="R847" s="5">
        <v>83.433333333333337</v>
      </c>
      <c r="S847" s="5">
        <v>83.79</v>
      </c>
      <c r="T847" s="5">
        <v>83.203333333333333</v>
      </c>
      <c r="U847" s="5">
        <v>82.55</v>
      </c>
      <c r="V847" s="5">
        <v>80.913333333333341</v>
      </c>
      <c r="W847" s="5">
        <v>78.036666666666662</v>
      </c>
      <c r="X847" s="5">
        <v>74.336666666666659</v>
      </c>
      <c r="Y847" s="5">
        <v>72.773333333333326</v>
      </c>
      <c r="Z847" s="5">
        <v>71.67</v>
      </c>
      <c r="AA847" s="5">
        <v>70.316666666666663</v>
      </c>
      <c r="AB847" s="5">
        <v>69.426666666666677</v>
      </c>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row>
    <row r="848" spans="1:148">
      <c r="A848" s="2" t="s">
        <v>196</v>
      </c>
      <c r="B848" s="2" t="s">
        <v>79</v>
      </c>
      <c r="C848" s="2" t="s">
        <v>367</v>
      </c>
      <c r="D848" s="2" t="str">
        <f t="shared" si="13"/>
        <v>Indiana - Evansville-Jul</v>
      </c>
      <c r="E848" s="5">
        <v>71.016129032258064</v>
      </c>
      <c r="F848" s="5">
        <v>70.477419354838716</v>
      </c>
      <c r="G848" s="5">
        <v>67.703225806451613</v>
      </c>
      <c r="H848" s="5">
        <v>66.987096774193546</v>
      </c>
      <c r="I848" s="5">
        <v>66.961290322580652</v>
      </c>
      <c r="J848" s="5">
        <v>69.112903225806448</v>
      </c>
      <c r="K848" s="5">
        <v>72.761290322580649</v>
      </c>
      <c r="L848" s="5">
        <v>76.293548387096777</v>
      </c>
      <c r="M848" s="5">
        <v>79.167741935483861</v>
      </c>
      <c r="N848" s="5">
        <v>81.567741935483866</v>
      </c>
      <c r="O848" s="5">
        <v>83.170967741935485</v>
      </c>
      <c r="P848" s="5">
        <v>83.709677419354833</v>
      </c>
      <c r="Q848" s="5">
        <v>84.529032258064518</v>
      </c>
      <c r="R848" s="5">
        <v>85.135483870967732</v>
      </c>
      <c r="S848" s="5">
        <v>85.5741935483871</v>
      </c>
      <c r="T848" s="5">
        <v>85.551612903225802</v>
      </c>
      <c r="U848" s="5">
        <v>83.964516129032262</v>
      </c>
      <c r="V848" s="5">
        <v>82.545161290322582</v>
      </c>
      <c r="W848" s="5">
        <v>78.958064516129028</v>
      </c>
      <c r="X848" s="5">
        <v>74.41290322580646</v>
      </c>
      <c r="Y848" s="5">
        <v>72.164516129032251</v>
      </c>
      <c r="Z848" s="5">
        <v>70.867741935483878</v>
      </c>
      <c r="AA848" s="5">
        <v>69.932258064516134</v>
      </c>
      <c r="AB848" s="5">
        <v>69.180645161290315</v>
      </c>
    </row>
    <row r="849" spans="1:148">
      <c r="A849" s="2" t="s">
        <v>196</v>
      </c>
      <c r="B849" s="2" t="s">
        <v>80</v>
      </c>
      <c r="C849" s="2" t="s">
        <v>368</v>
      </c>
      <c r="D849" s="2" t="str">
        <f t="shared" si="13"/>
        <v>Indiana - Evansville-Aug</v>
      </c>
      <c r="E849" s="5">
        <v>65.822580645161295</v>
      </c>
      <c r="F849" s="5">
        <v>65.087096774193554</v>
      </c>
      <c r="G849" s="5">
        <v>66.754838709677429</v>
      </c>
      <c r="H849" s="5">
        <v>66.241935483870961</v>
      </c>
      <c r="I849" s="5">
        <v>65.816129032258061</v>
      </c>
      <c r="J849" s="5">
        <v>66.512903225806454</v>
      </c>
      <c r="K849" s="5">
        <v>70.2</v>
      </c>
      <c r="L849" s="5">
        <v>73.987096774193546</v>
      </c>
      <c r="M849" s="5">
        <v>77.432258064516134</v>
      </c>
      <c r="N849" s="5">
        <v>80.599999999999994</v>
      </c>
      <c r="O849" s="5">
        <v>82.338709677419359</v>
      </c>
      <c r="P849" s="5">
        <v>83.767741935483883</v>
      </c>
      <c r="Q849" s="5">
        <v>84.429032258064524</v>
      </c>
      <c r="R849" s="5">
        <v>84.967741935483872</v>
      </c>
      <c r="S849" s="5">
        <v>84.738709677419351</v>
      </c>
      <c r="T849" s="5">
        <v>84.4258064516129</v>
      </c>
      <c r="U849" s="5">
        <v>83.432258064516134</v>
      </c>
      <c r="V849" s="5">
        <v>80.706451612903223</v>
      </c>
      <c r="W849" s="5">
        <v>76.793548387096777</v>
      </c>
      <c r="X849" s="5">
        <v>73.941935483870964</v>
      </c>
      <c r="Y849" s="5">
        <v>72.158064516129031</v>
      </c>
      <c r="Z849" s="5">
        <v>71.045161290322582</v>
      </c>
      <c r="AA849" s="5">
        <v>69.893548387096772</v>
      </c>
      <c r="AB849" s="5">
        <v>69.019354838709674</v>
      </c>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row>
    <row r="850" spans="1:148">
      <c r="A850" s="2" t="s">
        <v>196</v>
      </c>
      <c r="B850" s="2" t="s">
        <v>81</v>
      </c>
      <c r="C850" s="2" t="s">
        <v>369</v>
      </c>
      <c r="D850" s="2" t="str">
        <f t="shared" si="13"/>
        <v>Indiana - Evansville-Sep</v>
      </c>
      <c r="E850" s="5">
        <v>61.676666666666662</v>
      </c>
      <c r="F850" s="5">
        <v>61.24</v>
      </c>
      <c r="G850" s="5">
        <v>60.736666666666665</v>
      </c>
      <c r="H850" s="5">
        <v>60.343333333333334</v>
      </c>
      <c r="I850" s="5">
        <v>59.82</v>
      </c>
      <c r="J850" s="5">
        <v>60.09</v>
      </c>
      <c r="K850" s="5">
        <v>62.88</v>
      </c>
      <c r="L850" s="5">
        <v>66.303333333333327</v>
      </c>
      <c r="M850" s="5">
        <v>69.599999999999994</v>
      </c>
      <c r="N850" s="5">
        <v>72.13333333333334</v>
      </c>
      <c r="O850" s="5">
        <v>73.846666666666664</v>
      </c>
      <c r="P850" s="5">
        <v>75.046666666666667</v>
      </c>
      <c r="Q850" s="5">
        <v>75.873333333333321</v>
      </c>
      <c r="R850" s="5">
        <v>76.56</v>
      </c>
      <c r="S850" s="5">
        <v>76.180000000000007</v>
      </c>
      <c r="T850" s="5">
        <v>75.13666666666667</v>
      </c>
      <c r="U850" s="5">
        <v>73.47</v>
      </c>
      <c r="V850" s="5">
        <v>69.563333333333333</v>
      </c>
      <c r="W850" s="5">
        <v>66.666666666666671</v>
      </c>
      <c r="X850" s="5">
        <v>65.08</v>
      </c>
      <c r="Y850" s="5">
        <v>63.95</v>
      </c>
      <c r="Z850" s="5">
        <v>63.13</v>
      </c>
      <c r="AA850" s="5">
        <v>62.51</v>
      </c>
      <c r="AB850" s="5">
        <v>61.896666666666668</v>
      </c>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row>
    <row r="851" spans="1:148">
      <c r="A851" s="2" t="s">
        <v>196</v>
      </c>
      <c r="B851" s="2" t="s">
        <v>82</v>
      </c>
      <c r="C851" s="2" t="s">
        <v>370</v>
      </c>
      <c r="D851" s="2" t="str">
        <f t="shared" si="13"/>
        <v>Indiana - Evansville-Oct</v>
      </c>
      <c r="E851" s="5">
        <v>50.170967741935485</v>
      </c>
      <c r="F851" s="5">
        <v>49.470967741935482</v>
      </c>
      <c r="G851" s="5">
        <v>48.774193548387096</v>
      </c>
      <c r="H851" s="5">
        <v>48.306451612903224</v>
      </c>
      <c r="I851" s="5">
        <v>47.841935483870962</v>
      </c>
      <c r="J851" s="5">
        <v>47.351612903225806</v>
      </c>
      <c r="K851" s="5">
        <v>51.112903225806448</v>
      </c>
      <c r="L851" s="5">
        <v>54.893548387096779</v>
      </c>
      <c r="M851" s="5">
        <v>58.670967741935485</v>
      </c>
      <c r="N851" s="5">
        <v>61.354838709677416</v>
      </c>
      <c r="O851" s="5">
        <v>64.022580645161298</v>
      </c>
      <c r="P851" s="5">
        <v>66.703225806451613</v>
      </c>
      <c r="Q851" s="5">
        <v>67.135483870967732</v>
      </c>
      <c r="R851" s="5">
        <v>67.490322580645156</v>
      </c>
      <c r="S851" s="5">
        <v>67.932258064516134</v>
      </c>
      <c r="T851" s="5">
        <v>65.335483870967749</v>
      </c>
      <c r="U851" s="5">
        <v>62.751612903225805</v>
      </c>
      <c r="V851" s="5">
        <v>60.158064516129038</v>
      </c>
      <c r="W851" s="5">
        <v>58.177419354838712</v>
      </c>
      <c r="X851" s="5">
        <v>56.20645161290323</v>
      </c>
      <c r="Y851" s="5">
        <v>54.241935483870968</v>
      </c>
      <c r="Z851" s="5">
        <v>53.019354838709674</v>
      </c>
      <c r="AA851" s="5">
        <v>51.829032258064515</v>
      </c>
      <c r="AB851" s="5">
        <v>50.658064516129038</v>
      </c>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row>
    <row r="852" spans="1:148">
      <c r="A852" s="2" t="s">
        <v>196</v>
      </c>
      <c r="B852" s="2" t="s">
        <v>83</v>
      </c>
      <c r="C852" s="2" t="s">
        <v>371</v>
      </c>
      <c r="D852" s="2" t="str">
        <f t="shared" si="13"/>
        <v>Indiana - Evansville-Nov</v>
      </c>
      <c r="E852" s="5">
        <v>43.473333333333336</v>
      </c>
      <c r="F852" s="5">
        <v>43.196666666666673</v>
      </c>
      <c r="G852" s="5">
        <v>42.83</v>
      </c>
      <c r="H852" s="5">
        <v>42.38</v>
      </c>
      <c r="I852" s="5">
        <v>41.903333333333329</v>
      </c>
      <c r="J852" s="5">
        <v>41.423333333333332</v>
      </c>
      <c r="K852" s="5">
        <v>42.74666666666667</v>
      </c>
      <c r="L852" s="5">
        <v>44.16</v>
      </c>
      <c r="M852" s="5">
        <v>45.543333333333329</v>
      </c>
      <c r="N852" s="5">
        <v>47.306666666666665</v>
      </c>
      <c r="O852" s="5">
        <v>49.106666666666669</v>
      </c>
      <c r="P852" s="5">
        <v>50.853333333333332</v>
      </c>
      <c r="Q852" s="5">
        <v>51.576666666666668</v>
      </c>
      <c r="R852" s="5">
        <v>52.31333333333334</v>
      </c>
      <c r="S852" s="5">
        <v>53.036666666666662</v>
      </c>
      <c r="T852" s="5">
        <v>51.38</v>
      </c>
      <c r="U852" s="5">
        <v>49.726666666666667</v>
      </c>
      <c r="V852" s="5">
        <v>48.06</v>
      </c>
      <c r="W852" s="5">
        <v>46.823333333333338</v>
      </c>
      <c r="X852" s="5">
        <v>45.58</v>
      </c>
      <c r="Y852" s="5">
        <v>44.33</v>
      </c>
      <c r="Z852" s="5">
        <v>43.946666666666673</v>
      </c>
      <c r="AA852" s="5">
        <v>43.56</v>
      </c>
      <c r="AB852" s="5">
        <v>43.18666666666666</v>
      </c>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row>
    <row r="853" spans="1:148">
      <c r="A853" s="2" t="s">
        <v>196</v>
      </c>
      <c r="B853" s="2" t="s">
        <v>84</v>
      </c>
      <c r="C853" s="2" t="s">
        <v>372</v>
      </c>
      <c r="D853" s="2" t="str">
        <f t="shared" si="13"/>
        <v>Indiana - Evansville-Dec</v>
      </c>
      <c r="E853" s="5">
        <v>31.180645161290322</v>
      </c>
      <c r="F853" s="5">
        <v>30.948387096774194</v>
      </c>
      <c r="G853" s="5">
        <v>30.85483870967742</v>
      </c>
      <c r="H853" s="5">
        <v>30.806451612903224</v>
      </c>
      <c r="I853" s="5">
        <v>30.583870967741937</v>
      </c>
      <c r="J853" s="5">
        <v>30.551612903225806</v>
      </c>
      <c r="K853" s="5">
        <v>30.103225806451615</v>
      </c>
      <c r="L853" s="5">
        <v>30.493548387096773</v>
      </c>
      <c r="M853" s="5">
        <v>31.712903225806453</v>
      </c>
      <c r="N853" s="5">
        <v>33.483870967741936</v>
      </c>
      <c r="O853" s="5">
        <v>34.799999999999997</v>
      </c>
      <c r="P853" s="5">
        <v>35.87419354838709</v>
      </c>
      <c r="Q853" s="5">
        <v>36.806451612903224</v>
      </c>
      <c r="R853" s="5">
        <v>37.670967741935485</v>
      </c>
      <c r="S853" s="5">
        <v>37.864516129032253</v>
      </c>
      <c r="T853" s="5">
        <v>37.390322580645162</v>
      </c>
      <c r="U853" s="5">
        <v>35.864516129032253</v>
      </c>
      <c r="V853" s="5">
        <v>35.106451612903221</v>
      </c>
      <c r="W853" s="5">
        <v>34.145161290322584</v>
      </c>
      <c r="X853" s="5">
        <v>33.258064516129032</v>
      </c>
      <c r="Y853" s="5">
        <v>32.625806451612902</v>
      </c>
      <c r="Z853" s="5">
        <v>32.770967741935486</v>
      </c>
      <c r="AA853" s="5">
        <v>32.516129032258064</v>
      </c>
      <c r="AB853" s="5">
        <v>31.841935483870969</v>
      </c>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row>
    <row r="854" spans="1:148">
      <c r="A854" s="2" t="s">
        <v>197</v>
      </c>
      <c r="B854" s="2" t="s">
        <v>73</v>
      </c>
      <c r="C854" s="2" t="s">
        <v>361</v>
      </c>
      <c r="D854" s="2" t="str">
        <f t="shared" si="13"/>
        <v>Indiana - Fort Wayne-Jan</v>
      </c>
      <c r="E854" s="5">
        <v>20.738709677419354</v>
      </c>
      <c r="F854" s="5">
        <v>20.706451612903226</v>
      </c>
      <c r="G854" s="5">
        <v>20.932258064516127</v>
      </c>
      <c r="H854" s="5">
        <v>20.86774193548387</v>
      </c>
      <c r="I854" s="5">
        <v>20.77741935483871</v>
      </c>
      <c r="J854" s="5">
        <v>20.558064516129029</v>
      </c>
      <c r="K854" s="5">
        <v>20.187096774193545</v>
      </c>
      <c r="L854" s="5">
        <v>20.054838709677419</v>
      </c>
      <c r="M854" s="5">
        <v>19.816129032258065</v>
      </c>
      <c r="N854" s="5">
        <v>20.92258064516129</v>
      </c>
      <c r="O854" s="5">
        <v>22.116129032258065</v>
      </c>
      <c r="P854" s="5">
        <v>23.377419354838711</v>
      </c>
      <c r="Q854" s="5">
        <v>24.361290322580647</v>
      </c>
      <c r="R854" s="5">
        <v>25.274193548387096</v>
      </c>
      <c r="S854" s="5">
        <v>25.532258064516128</v>
      </c>
      <c r="T854" s="5">
        <v>25.606451612903225</v>
      </c>
      <c r="U854" s="5">
        <v>25.06451612903226</v>
      </c>
      <c r="V854" s="5">
        <v>24.006451612903227</v>
      </c>
      <c r="W854" s="5">
        <v>23.338709677419356</v>
      </c>
      <c r="X854" s="5">
        <v>23.019354838709678</v>
      </c>
      <c r="Y854" s="5">
        <v>22.56451612903226</v>
      </c>
      <c r="Z854" s="5">
        <v>22.212903225806453</v>
      </c>
      <c r="AA854" s="5">
        <v>21.858064516129033</v>
      </c>
      <c r="AB854" s="5">
        <v>21.625806451612902</v>
      </c>
    </row>
    <row r="855" spans="1:148">
      <c r="A855" s="2" t="s">
        <v>197</v>
      </c>
      <c r="B855" s="2" t="s">
        <v>74</v>
      </c>
      <c r="C855" s="2" t="s">
        <v>362</v>
      </c>
      <c r="D855" s="2" t="str">
        <f t="shared" si="13"/>
        <v>Indiana - Fort Wayne-Feb</v>
      </c>
      <c r="E855" s="5">
        <v>22.6</v>
      </c>
      <c r="F855" s="5">
        <v>22.285714285714285</v>
      </c>
      <c r="G855" s="5">
        <v>22.032142857142855</v>
      </c>
      <c r="H855" s="5">
        <v>21.553571428571427</v>
      </c>
      <c r="I855" s="5">
        <v>21.239285714285717</v>
      </c>
      <c r="J855" s="5">
        <v>20.892857142857142</v>
      </c>
      <c r="K855" s="5">
        <v>20.521428571428572</v>
      </c>
      <c r="L855" s="5">
        <v>20.228571428571428</v>
      </c>
      <c r="M855" s="5">
        <v>21.875</v>
      </c>
      <c r="N855" s="5">
        <v>24.064285714285713</v>
      </c>
      <c r="O855" s="5">
        <v>25.703571428571429</v>
      </c>
      <c r="P855" s="5">
        <v>26.75357142857143</v>
      </c>
      <c r="Q855" s="5">
        <v>27.671428571428571</v>
      </c>
      <c r="R855" s="5">
        <v>27.917857142857144</v>
      </c>
      <c r="S855" s="5">
        <v>28.35</v>
      </c>
      <c r="T855" s="5">
        <v>28.292857142857144</v>
      </c>
      <c r="U855" s="5">
        <v>27.717857142857145</v>
      </c>
      <c r="V855" s="5">
        <v>26.328571428571429</v>
      </c>
      <c r="W855" s="5">
        <v>25.214285714285715</v>
      </c>
      <c r="X855" s="5">
        <v>24.63214285714286</v>
      </c>
      <c r="Y855" s="5">
        <v>24.157142857142855</v>
      </c>
      <c r="Z855" s="5">
        <v>23.37857142857143</v>
      </c>
      <c r="AA855" s="5">
        <v>22.957142857142856</v>
      </c>
      <c r="AB855" s="5">
        <v>22.589285714285715</v>
      </c>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row>
    <row r="856" spans="1:148">
      <c r="A856" s="2" t="s">
        <v>197</v>
      </c>
      <c r="B856" s="2" t="s">
        <v>75</v>
      </c>
      <c r="C856" s="2" t="s">
        <v>363</v>
      </c>
      <c r="D856" s="2" t="str">
        <f t="shared" si="13"/>
        <v>Indiana - Fort Wayne-Mar</v>
      </c>
      <c r="E856" s="5">
        <v>34.86774193548387</v>
      </c>
      <c r="F856" s="5">
        <v>33.687096774193549</v>
      </c>
      <c r="G856" s="5">
        <v>33.506451612903227</v>
      </c>
      <c r="H856" s="5">
        <v>33.274193548387096</v>
      </c>
      <c r="I856" s="5">
        <v>32.619354838709675</v>
      </c>
      <c r="J856" s="5">
        <v>32.093548387096774</v>
      </c>
      <c r="K856" s="5">
        <v>32.025806451612901</v>
      </c>
      <c r="L856" s="5">
        <v>32.945161290322581</v>
      </c>
      <c r="M856" s="5">
        <v>34.664516129032258</v>
      </c>
      <c r="N856" s="5">
        <v>36.945161290322581</v>
      </c>
      <c r="O856" s="5">
        <v>39.251612903225805</v>
      </c>
      <c r="P856" s="5">
        <v>41.306451612903224</v>
      </c>
      <c r="Q856" s="5">
        <v>43.335483870967742</v>
      </c>
      <c r="R856" s="5">
        <v>44.651612903225811</v>
      </c>
      <c r="S856" s="5">
        <v>45.229032258064514</v>
      </c>
      <c r="T856" s="5">
        <v>45.222580645161294</v>
      </c>
      <c r="U856" s="5">
        <v>45.232258064516131</v>
      </c>
      <c r="V856" s="5">
        <v>43.696774193548386</v>
      </c>
      <c r="W856" s="5">
        <v>41.28709677419355</v>
      </c>
      <c r="X856" s="5">
        <v>39.087096774193547</v>
      </c>
      <c r="Y856" s="5">
        <v>37.935483870967744</v>
      </c>
      <c r="Z856" s="5">
        <v>37.216129032258067</v>
      </c>
      <c r="AA856" s="5">
        <v>36.377419354838715</v>
      </c>
      <c r="AB856" s="5">
        <v>35.822580645161288</v>
      </c>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row>
    <row r="857" spans="1:148">
      <c r="A857" s="2" t="s">
        <v>197</v>
      </c>
      <c r="B857" s="2" t="s">
        <v>76</v>
      </c>
      <c r="C857" s="2" t="s">
        <v>364</v>
      </c>
      <c r="D857" s="2" t="str">
        <f t="shared" si="13"/>
        <v>Indiana - Fort Wayne-Apr</v>
      </c>
      <c r="E857" s="5">
        <v>43.486666666666665</v>
      </c>
      <c r="F857" s="5">
        <v>42.99</v>
      </c>
      <c r="G857" s="5">
        <v>42.526666666666664</v>
      </c>
      <c r="H857" s="5">
        <v>42.036666666666662</v>
      </c>
      <c r="I857" s="5">
        <v>41.5</v>
      </c>
      <c r="J857" s="5">
        <v>40.93333333333333</v>
      </c>
      <c r="K857" s="5">
        <v>40.383333333333333</v>
      </c>
      <c r="L857" s="5">
        <v>43.086666666666666</v>
      </c>
      <c r="M857" s="5">
        <v>45.793333333333329</v>
      </c>
      <c r="N857" s="5">
        <v>48.51</v>
      </c>
      <c r="O857" s="5">
        <v>50.07</v>
      </c>
      <c r="P857" s="5">
        <v>51.62</v>
      </c>
      <c r="Q857" s="5">
        <v>53.18333333333333</v>
      </c>
      <c r="R857" s="5">
        <v>53.903333333333329</v>
      </c>
      <c r="S857" s="5">
        <v>54.593333333333334</v>
      </c>
      <c r="T857" s="5">
        <v>55.3</v>
      </c>
      <c r="U857" s="5">
        <v>54.06666666666667</v>
      </c>
      <c r="V857" s="5">
        <v>52.873333333333335</v>
      </c>
      <c r="W857" s="5">
        <v>51.56333333333334</v>
      </c>
      <c r="X857" s="5">
        <v>49.713333333333338</v>
      </c>
      <c r="Y857" s="5">
        <v>47.856666666666669</v>
      </c>
      <c r="Z857" s="5">
        <v>46.06</v>
      </c>
      <c r="AA857" s="5">
        <v>45.353333333333332</v>
      </c>
      <c r="AB857" s="5">
        <v>44.636666666666663</v>
      </c>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row>
    <row r="858" spans="1:148">
      <c r="A858" s="2" t="s">
        <v>197</v>
      </c>
      <c r="B858" s="2" t="s">
        <v>77</v>
      </c>
      <c r="C858" s="2" t="s">
        <v>365</v>
      </c>
      <c r="D858" s="2" t="str">
        <f t="shared" si="13"/>
        <v>Indiana - Fort Wayne-May</v>
      </c>
      <c r="E858" s="5">
        <v>54.509677419354837</v>
      </c>
      <c r="F858" s="5">
        <v>53.561290322580646</v>
      </c>
      <c r="G858" s="5">
        <v>52.809677419354834</v>
      </c>
      <c r="H858" s="5">
        <v>52.022580645161291</v>
      </c>
      <c r="I858" s="5">
        <v>51.551612903225802</v>
      </c>
      <c r="J858" s="5">
        <v>50.932258064516134</v>
      </c>
      <c r="K858" s="5">
        <v>52.645161290322584</v>
      </c>
      <c r="L858" s="5">
        <v>56.361290322580643</v>
      </c>
      <c r="M858" s="5">
        <v>59.570967741935483</v>
      </c>
      <c r="N858" s="5">
        <v>62.167741935483875</v>
      </c>
      <c r="O858" s="5">
        <v>64.480645161290326</v>
      </c>
      <c r="P858" s="5">
        <v>66.319354838709685</v>
      </c>
      <c r="Q858" s="5">
        <v>67.670967741935485</v>
      </c>
      <c r="R858" s="5">
        <v>68.187096774193549</v>
      </c>
      <c r="S858" s="5">
        <v>68.664516129032251</v>
      </c>
      <c r="T858" s="5">
        <v>69.283870967741947</v>
      </c>
      <c r="U858" s="5">
        <v>69.038709677419348</v>
      </c>
      <c r="V858" s="5">
        <v>68.348387096774204</v>
      </c>
      <c r="W858" s="5">
        <v>66.470967741935482</v>
      </c>
      <c r="X858" s="5">
        <v>63.777419354838706</v>
      </c>
      <c r="Y858" s="5">
        <v>61.019354838709674</v>
      </c>
      <c r="Z858" s="5">
        <v>58.803225806451614</v>
      </c>
      <c r="AA858" s="5">
        <v>57.396774193548389</v>
      </c>
      <c r="AB858" s="5">
        <v>55.993548387096773</v>
      </c>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row>
    <row r="859" spans="1:148">
      <c r="A859" s="2" t="s">
        <v>197</v>
      </c>
      <c r="B859" s="2" t="s">
        <v>78</v>
      </c>
      <c r="C859" s="2" t="s">
        <v>366</v>
      </c>
      <c r="D859" s="2" t="str">
        <f t="shared" si="13"/>
        <v>Indiana - Fort Wayne-Jun</v>
      </c>
      <c r="E859" s="5">
        <v>62.293333333333329</v>
      </c>
      <c r="F859" s="5">
        <v>61.33</v>
      </c>
      <c r="G859" s="5">
        <v>60.373333333333335</v>
      </c>
      <c r="H859" s="5">
        <v>59.416666666666664</v>
      </c>
      <c r="I859" s="5">
        <v>59.926666666666662</v>
      </c>
      <c r="J859" s="5">
        <v>60.406666666666666</v>
      </c>
      <c r="K859" s="5">
        <v>60.93333333333333</v>
      </c>
      <c r="L859" s="5">
        <v>64.316666666666663</v>
      </c>
      <c r="M859" s="5">
        <v>67.686666666666667</v>
      </c>
      <c r="N859" s="5">
        <v>71.08</v>
      </c>
      <c r="O859" s="5">
        <v>73.13</v>
      </c>
      <c r="P859" s="5">
        <v>75.203333333333333</v>
      </c>
      <c r="Q859" s="5">
        <v>77.266666666666666</v>
      </c>
      <c r="R859" s="5">
        <v>77.55</v>
      </c>
      <c r="S859" s="5">
        <v>77.849999999999994</v>
      </c>
      <c r="T859" s="5">
        <v>78.126666666666679</v>
      </c>
      <c r="U859" s="5">
        <v>76.823333333333323</v>
      </c>
      <c r="V859" s="5">
        <v>75.55</v>
      </c>
      <c r="W859" s="5">
        <v>74.2</v>
      </c>
      <c r="X859" s="5">
        <v>71.563333333333333</v>
      </c>
      <c r="Y859" s="5">
        <v>68.923333333333332</v>
      </c>
      <c r="Z859" s="5">
        <v>66.34</v>
      </c>
      <c r="AA859" s="5">
        <v>65.006666666666675</v>
      </c>
      <c r="AB859" s="5">
        <v>63.69</v>
      </c>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row>
    <row r="860" spans="1:148">
      <c r="A860" s="2" t="s">
        <v>197</v>
      </c>
      <c r="B860" s="2" t="s">
        <v>79</v>
      </c>
      <c r="C860" s="2" t="s">
        <v>367</v>
      </c>
      <c r="D860" s="2" t="str">
        <f t="shared" si="13"/>
        <v>Indiana - Fort Wayne-Jul</v>
      </c>
      <c r="E860" s="5">
        <v>68.441935483870964</v>
      </c>
      <c r="F860" s="5">
        <v>67.9258064516129</v>
      </c>
      <c r="G860" s="5">
        <v>65.380645161290317</v>
      </c>
      <c r="H860" s="5">
        <v>64.896774193548382</v>
      </c>
      <c r="I860" s="5">
        <v>65.345161290322579</v>
      </c>
      <c r="J860" s="5">
        <v>65.741935483870961</v>
      </c>
      <c r="K860" s="5">
        <v>66.180645161290315</v>
      </c>
      <c r="L860" s="5">
        <v>69.309677419354841</v>
      </c>
      <c r="M860" s="5">
        <v>72.42258064516129</v>
      </c>
      <c r="N860" s="5">
        <v>75.529032258064518</v>
      </c>
      <c r="O860" s="5">
        <v>76.99677419354839</v>
      </c>
      <c r="P860" s="5">
        <v>78.483870967741936</v>
      </c>
      <c r="Q860" s="5">
        <v>79.945161290322588</v>
      </c>
      <c r="R860" s="5">
        <v>80.438709677419354</v>
      </c>
      <c r="S860" s="5">
        <v>80.874193548387098</v>
      </c>
      <c r="T860" s="5">
        <v>81.377419354838707</v>
      </c>
      <c r="U860" s="5">
        <v>80.00645161290322</v>
      </c>
      <c r="V860" s="5">
        <v>78.651612903225796</v>
      </c>
      <c r="W860" s="5">
        <v>77.216129032258053</v>
      </c>
      <c r="X860" s="5">
        <v>74.938709677419354</v>
      </c>
      <c r="Y860" s="5">
        <v>72.741935483870961</v>
      </c>
      <c r="Z860" s="5">
        <v>70.509677419354844</v>
      </c>
      <c r="AA860" s="5">
        <v>69.096774193548384</v>
      </c>
      <c r="AB860" s="5">
        <v>67.706451612903223</v>
      </c>
    </row>
    <row r="861" spans="1:148">
      <c r="A861" s="2" t="s">
        <v>197</v>
      </c>
      <c r="B861" s="2" t="s">
        <v>80</v>
      </c>
      <c r="C861" s="2" t="s">
        <v>368</v>
      </c>
      <c r="D861" s="2" t="str">
        <f t="shared" si="13"/>
        <v>Indiana - Fort Wayne-Aug</v>
      </c>
      <c r="E861" s="5">
        <v>62.535483870967738</v>
      </c>
      <c r="F861" s="5">
        <v>61.974193548387099</v>
      </c>
      <c r="G861" s="5">
        <v>63.606451612903221</v>
      </c>
      <c r="H861" s="5">
        <v>62.932258064516134</v>
      </c>
      <c r="I861" s="5">
        <v>62.258064516129032</v>
      </c>
      <c r="J861" s="5">
        <v>61.816129032258061</v>
      </c>
      <c r="K861" s="5">
        <v>62.748387096774195</v>
      </c>
      <c r="L861" s="5">
        <v>66.132258064516122</v>
      </c>
      <c r="M861" s="5">
        <v>69.406451612903226</v>
      </c>
      <c r="N861" s="5">
        <v>73.148387096774186</v>
      </c>
      <c r="O861" s="5">
        <v>75.487096774193546</v>
      </c>
      <c r="P861" s="5">
        <v>76.680645161290315</v>
      </c>
      <c r="Q861" s="5">
        <v>77.622580645161293</v>
      </c>
      <c r="R861" s="5">
        <v>78.535483870967738</v>
      </c>
      <c r="S861" s="5">
        <v>79.219354838709677</v>
      </c>
      <c r="T861" s="5">
        <v>78.467741935483872</v>
      </c>
      <c r="U861" s="5">
        <v>77.683870967741925</v>
      </c>
      <c r="V861" s="5">
        <v>76.164516129032251</v>
      </c>
      <c r="W861" s="5">
        <v>74.429032258064524</v>
      </c>
      <c r="X861" s="5">
        <v>71.3</v>
      </c>
      <c r="Y861" s="5">
        <v>69</v>
      </c>
      <c r="Z861" s="5">
        <v>67.49677419354839</v>
      </c>
      <c r="AA861" s="5">
        <v>66.335483870967749</v>
      </c>
      <c r="AB861" s="5">
        <v>65.522580645161298</v>
      </c>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row>
    <row r="862" spans="1:148">
      <c r="A862" s="2" t="s">
        <v>197</v>
      </c>
      <c r="B862" s="2" t="s">
        <v>81</v>
      </c>
      <c r="C862" s="2" t="s">
        <v>369</v>
      </c>
      <c r="D862" s="2" t="str">
        <f t="shared" si="13"/>
        <v>Indiana - Fort Wayne-Sep</v>
      </c>
      <c r="E862" s="5">
        <v>56.893333333333331</v>
      </c>
      <c r="F862" s="5">
        <v>56.126666666666665</v>
      </c>
      <c r="G862" s="5">
        <v>55.41</v>
      </c>
      <c r="H862" s="5">
        <v>55.056666666666665</v>
      </c>
      <c r="I862" s="5">
        <v>54.44</v>
      </c>
      <c r="J862" s="5">
        <v>53.93</v>
      </c>
      <c r="K862" s="5">
        <v>53.693333333333335</v>
      </c>
      <c r="L862" s="5">
        <v>56.793333333333329</v>
      </c>
      <c r="M862" s="5">
        <v>60.483333333333334</v>
      </c>
      <c r="N862" s="5">
        <v>63.833333333333336</v>
      </c>
      <c r="O862" s="5">
        <v>66.423333333333332</v>
      </c>
      <c r="P862" s="5">
        <v>68.626666666666679</v>
      </c>
      <c r="Q862" s="5">
        <v>70.14</v>
      </c>
      <c r="R862" s="5">
        <v>71.153333333333336</v>
      </c>
      <c r="S862" s="5">
        <v>71.346666666666664</v>
      </c>
      <c r="T862" s="5">
        <v>70.703333333333333</v>
      </c>
      <c r="U862" s="5">
        <v>70.196666666666673</v>
      </c>
      <c r="V862" s="5">
        <v>68.343333333333334</v>
      </c>
      <c r="W862" s="5">
        <v>64.976666666666659</v>
      </c>
      <c r="X862" s="5">
        <v>62.176666666666662</v>
      </c>
      <c r="Y862" s="5">
        <v>60.336666666666666</v>
      </c>
      <c r="Z862" s="5">
        <v>59.173333333333332</v>
      </c>
      <c r="AA862" s="5">
        <v>57.82</v>
      </c>
      <c r="AB862" s="5">
        <v>56.956666666666671</v>
      </c>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row>
    <row r="863" spans="1:148">
      <c r="A863" s="2" t="s">
        <v>197</v>
      </c>
      <c r="B863" s="2" t="s">
        <v>82</v>
      </c>
      <c r="C863" s="2" t="s">
        <v>370</v>
      </c>
      <c r="D863" s="2" t="str">
        <f t="shared" si="13"/>
        <v>Indiana - Fort Wayne-Oct</v>
      </c>
      <c r="E863" s="5">
        <v>48.21290322580645</v>
      </c>
      <c r="F863" s="5">
        <v>47.622580645161285</v>
      </c>
      <c r="G863" s="5">
        <v>47.032258064516128</v>
      </c>
      <c r="H863" s="5">
        <v>46.409677419354843</v>
      </c>
      <c r="I863" s="5">
        <v>46.051612903225802</v>
      </c>
      <c r="J863" s="5">
        <v>45.716129032258067</v>
      </c>
      <c r="K863" s="5">
        <v>45.338709677419352</v>
      </c>
      <c r="L863" s="5">
        <v>47.735483870967741</v>
      </c>
      <c r="M863" s="5">
        <v>50.12580645161291</v>
      </c>
      <c r="N863" s="5">
        <v>52.5</v>
      </c>
      <c r="O863" s="5">
        <v>54.512903225806454</v>
      </c>
      <c r="P863" s="5">
        <v>56.50322580645161</v>
      </c>
      <c r="Q863" s="5">
        <v>58.493548387096773</v>
      </c>
      <c r="R863" s="5">
        <v>59.032258064516128</v>
      </c>
      <c r="S863" s="5">
        <v>59.535483870967738</v>
      </c>
      <c r="T863" s="5">
        <v>60.070967741935483</v>
      </c>
      <c r="U863" s="5">
        <v>57.806451612903224</v>
      </c>
      <c r="V863" s="5">
        <v>55.551612903225802</v>
      </c>
      <c r="W863" s="5">
        <v>53.338709677419352</v>
      </c>
      <c r="X863" s="5">
        <v>52.283870967741933</v>
      </c>
      <c r="Y863" s="5">
        <v>51.241935483870968</v>
      </c>
      <c r="Z863" s="5">
        <v>50.196774193548386</v>
      </c>
      <c r="AA863" s="5">
        <v>49.564516129032256</v>
      </c>
      <c r="AB863" s="5">
        <v>48.941935483870971</v>
      </c>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row>
    <row r="864" spans="1:148">
      <c r="A864" s="2" t="s">
        <v>197</v>
      </c>
      <c r="B864" s="2" t="s">
        <v>83</v>
      </c>
      <c r="C864" s="2" t="s">
        <v>371</v>
      </c>
      <c r="D864" s="2" t="str">
        <f t="shared" si="13"/>
        <v>Indiana - Fort Wayne-Nov</v>
      </c>
      <c r="E864" s="5">
        <v>38.883333333333333</v>
      </c>
      <c r="F864" s="5">
        <v>38.886666666666663</v>
      </c>
      <c r="G864" s="5">
        <v>38.636666666666663</v>
      </c>
      <c r="H864" s="5">
        <v>38.22</v>
      </c>
      <c r="I864" s="5">
        <v>38.18666666666666</v>
      </c>
      <c r="J864" s="5">
        <v>37.516666666666666</v>
      </c>
      <c r="K864" s="5">
        <v>37.236666666666665</v>
      </c>
      <c r="L864" s="5">
        <v>37.226666666666667</v>
      </c>
      <c r="M864" s="5">
        <v>38.68333333333333</v>
      </c>
      <c r="N864" s="5">
        <v>40.533333333333331</v>
      </c>
      <c r="O864" s="5">
        <v>42.273333333333333</v>
      </c>
      <c r="P864" s="5">
        <v>43.896666666666668</v>
      </c>
      <c r="Q864" s="5">
        <v>45.11</v>
      </c>
      <c r="R864" s="5">
        <v>45.57</v>
      </c>
      <c r="S864" s="5">
        <v>45.31</v>
      </c>
      <c r="T864" s="5">
        <v>45.106666666666669</v>
      </c>
      <c r="U864" s="5">
        <v>44.046666666666667</v>
      </c>
      <c r="V864" s="5">
        <v>42.46</v>
      </c>
      <c r="W864" s="5">
        <v>41.233333333333334</v>
      </c>
      <c r="X864" s="5">
        <v>40.42</v>
      </c>
      <c r="Y864" s="5">
        <v>39.803333333333327</v>
      </c>
      <c r="Z864" s="5">
        <v>39.266666666666666</v>
      </c>
      <c r="AA864" s="5">
        <v>38.793333333333329</v>
      </c>
      <c r="AB864" s="5">
        <v>38.369999999999997</v>
      </c>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row>
    <row r="865" spans="1:148">
      <c r="A865" s="2" t="s">
        <v>197</v>
      </c>
      <c r="B865" s="2" t="s">
        <v>84</v>
      </c>
      <c r="C865" s="2" t="s">
        <v>372</v>
      </c>
      <c r="D865" s="2" t="str">
        <f t="shared" si="13"/>
        <v>Indiana - Fort Wayne-Dec</v>
      </c>
      <c r="E865" s="5">
        <v>30.912903225806449</v>
      </c>
      <c r="F865" s="5">
        <v>30.780645161290323</v>
      </c>
      <c r="G865" s="5">
        <v>30.535483870967742</v>
      </c>
      <c r="H865" s="5">
        <v>30.29032258064516</v>
      </c>
      <c r="I865" s="5">
        <v>30.258064516129032</v>
      </c>
      <c r="J865" s="5">
        <v>29.906451612903226</v>
      </c>
      <c r="K865" s="5">
        <v>29.477419354838709</v>
      </c>
      <c r="L865" s="5">
        <v>29.06451612903226</v>
      </c>
      <c r="M865" s="5">
        <v>29.703225806451613</v>
      </c>
      <c r="N865" s="5">
        <v>31.13225806451613</v>
      </c>
      <c r="O865" s="5">
        <v>32.587096774193547</v>
      </c>
      <c r="P865" s="5">
        <v>33.535483870967738</v>
      </c>
      <c r="Q865" s="5">
        <v>34.251612903225805</v>
      </c>
      <c r="R865" s="5">
        <v>34.79032258064516</v>
      </c>
      <c r="S865" s="5">
        <v>34.91612903225807</v>
      </c>
      <c r="T865" s="5">
        <v>34.616129032258058</v>
      </c>
      <c r="U865" s="5">
        <v>33.745161290322578</v>
      </c>
      <c r="V865" s="5">
        <v>32.645161290322584</v>
      </c>
      <c r="W865" s="5">
        <v>32.119354838709675</v>
      </c>
      <c r="X865" s="5">
        <v>31.809677419354838</v>
      </c>
      <c r="Y865" s="5">
        <v>31.458064516129035</v>
      </c>
      <c r="Z865" s="5">
        <v>30.85483870967742</v>
      </c>
      <c r="AA865" s="5">
        <v>30.980645161290322</v>
      </c>
      <c r="AB865" s="5">
        <v>30.967741935483872</v>
      </c>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row>
    <row r="866" spans="1:148">
      <c r="A866" s="2" t="s">
        <v>198</v>
      </c>
      <c r="B866" s="2" t="s">
        <v>73</v>
      </c>
      <c r="C866" s="2" t="s">
        <v>361</v>
      </c>
      <c r="D866" s="2" t="str">
        <f t="shared" si="13"/>
        <v>Indiana - Indianapolis-Jan</v>
      </c>
      <c r="E866" s="5">
        <v>26.580645161290324</v>
      </c>
      <c r="F866" s="5">
        <v>26.351612903225806</v>
      </c>
      <c r="G866" s="5">
        <v>26.122580645161289</v>
      </c>
      <c r="H866" s="5">
        <v>25.890322580645162</v>
      </c>
      <c r="I866" s="5">
        <v>25.64516129032258</v>
      </c>
      <c r="J866" s="5">
        <v>25.396774193548385</v>
      </c>
      <c r="K866" s="5">
        <v>25.154838709677417</v>
      </c>
      <c r="L866" s="5">
        <v>25.522580645161291</v>
      </c>
      <c r="M866" s="5">
        <v>25.848387096774193</v>
      </c>
      <c r="N866" s="5">
        <v>26.219354838709677</v>
      </c>
      <c r="O866" s="5">
        <v>27.654838709677417</v>
      </c>
      <c r="P866" s="5">
        <v>29.045161290322579</v>
      </c>
      <c r="Q866" s="5">
        <v>30.493548387096773</v>
      </c>
      <c r="R866" s="5">
        <v>31.158064516129031</v>
      </c>
      <c r="S866" s="5">
        <v>31.832258064516129</v>
      </c>
      <c r="T866" s="5">
        <v>32.509677419354837</v>
      </c>
      <c r="U866" s="5">
        <v>31.606451612903225</v>
      </c>
      <c r="V866" s="5">
        <v>30.703225806451613</v>
      </c>
      <c r="W866" s="5">
        <v>29.829032258064519</v>
      </c>
      <c r="X866" s="5">
        <v>29.193548387096776</v>
      </c>
      <c r="Y866" s="5">
        <v>28.593548387096774</v>
      </c>
      <c r="Z866" s="5">
        <v>27.980645161290322</v>
      </c>
      <c r="AA866" s="5">
        <v>27.535483870967742</v>
      </c>
      <c r="AB866" s="5">
        <v>27.080645161290324</v>
      </c>
    </row>
    <row r="867" spans="1:148">
      <c r="A867" s="2" t="s">
        <v>198</v>
      </c>
      <c r="B867" s="2" t="s">
        <v>74</v>
      </c>
      <c r="C867" s="2" t="s">
        <v>362</v>
      </c>
      <c r="D867" s="2" t="str">
        <f t="shared" si="13"/>
        <v>Indiana - Indianapolis-Feb</v>
      </c>
      <c r="E867" s="5">
        <v>24.864285714285717</v>
      </c>
      <c r="F867" s="5">
        <v>24.439285714285713</v>
      </c>
      <c r="G867" s="5">
        <v>23.967857142857145</v>
      </c>
      <c r="H867" s="5">
        <v>23.62142857142857</v>
      </c>
      <c r="I867" s="5">
        <v>23.660714285714285</v>
      </c>
      <c r="J867" s="5">
        <v>23.37142857142857</v>
      </c>
      <c r="K867" s="5">
        <v>23.067857142857143</v>
      </c>
      <c r="L867" s="5">
        <v>23.110714285714288</v>
      </c>
      <c r="M867" s="5">
        <v>24.489285714285717</v>
      </c>
      <c r="N867" s="5">
        <v>26.421428571428571</v>
      </c>
      <c r="O867" s="5">
        <v>28.50357142857143</v>
      </c>
      <c r="P867" s="5">
        <v>30.414285714285715</v>
      </c>
      <c r="Q867" s="5">
        <v>31.75357142857143</v>
      </c>
      <c r="R867" s="5">
        <v>33.089285714285715</v>
      </c>
      <c r="S867" s="5">
        <v>33.796428571428571</v>
      </c>
      <c r="T867" s="5">
        <v>34.157142857142858</v>
      </c>
      <c r="U867" s="5">
        <v>33.596428571428575</v>
      </c>
      <c r="V867" s="5">
        <v>31.782142857142855</v>
      </c>
      <c r="W867" s="5">
        <v>29.707142857142856</v>
      </c>
      <c r="X867" s="5">
        <v>28.65</v>
      </c>
      <c r="Y867" s="5">
        <v>27.935714285714287</v>
      </c>
      <c r="Z867" s="5">
        <v>27.182142857142857</v>
      </c>
      <c r="AA867" s="5">
        <v>26.539285714285715</v>
      </c>
      <c r="AB867" s="5">
        <v>25.957142857142856</v>
      </c>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row>
    <row r="868" spans="1:148">
      <c r="A868" s="2" t="s">
        <v>198</v>
      </c>
      <c r="B868" s="2" t="s">
        <v>75</v>
      </c>
      <c r="C868" s="2" t="s">
        <v>363</v>
      </c>
      <c r="D868" s="2" t="str">
        <f t="shared" si="13"/>
        <v>Indiana - Indianapolis-Mar</v>
      </c>
      <c r="E868" s="5">
        <v>39.432258064516134</v>
      </c>
      <c r="F868" s="5">
        <v>38.12580645161291</v>
      </c>
      <c r="G868" s="5">
        <v>37.890322580645162</v>
      </c>
      <c r="H868" s="5">
        <v>37.37096774193548</v>
      </c>
      <c r="I868" s="5">
        <v>37.254838709677422</v>
      </c>
      <c r="J868" s="5">
        <v>36.951612903225808</v>
      </c>
      <c r="K868" s="5">
        <v>36.438709677419354</v>
      </c>
      <c r="L868" s="5">
        <v>37.267741935483869</v>
      </c>
      <c r="M868" s="5">
        <v>39.029032258064518</v>
      </c>
      <c r="N868" s="5">
        <v>40.829032258064515</v>
      </c>
      <c r="O868" s="5">
        <v>43.032258064516128</v>
      </c>
      <c r="P868" s="5">
        <v>45.254838709677422</v>
      </c>
      <c r="Q868" s="5">
        <v>46.554838709677419</v>
      </c>
      <c r="R868" s="5">
        <v>47.929032258064517</v>
      </c>
      <c r="S868" s="5">
        <v>48.693548387096776</v>
      </c>
      <c r="T868" s="5">
        <v>48.622580645161285</v>
      </c>
      <c r="U868" s="5">
        <v>48.345161290322579</v>
      </c>
      <c r="V868" s="5">
        <v>47.20645161290323</v>
      </c>
      <c r="W868" s="5">
        <v>45.016129032258064</v>
      </c>
      <c r="X868" s="5">
        <v>43.387096774193552</v>
      </c>
      <c r="Y868" s="5">
        <v>42.429032258064517</v>
      </c>
      <c r="Z868" s="5">
        <v>41.925806451612907</v>
      </c>
      <c r="AA868" s="5">
        <v>40.780645161290323</v>
      </c>
      <c r="AB868" s="5">
        <v>40.241935483870968</v>
      </c>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row>
    <row r="869" spans="1:148">
      <c r="A869" s="2" t="s">
        <v>198</v>
      </c>
      <c r="B869" s="2" t="s">
        <v>76</v>
      </c>
      <c r="C869" s="2" t="s">
        <v>364</v>
      </c>
      <c r="D869" s="2" t="str">
        <f t="shared" si="13"/>
        <v>Indiana - Indianapolis-Apr</v>
      </c>
      <c r="E869" s="5">
        <v>49.163333333333334</v>
      </c>
      <c r="F869" s="5">
        <v>47.69</v>
      </c>
      <c r="G869" s="5">
        <v>46.95</v>
      </c>
      <c r="H869" s="5">
        <v>46.06</v>
      </c>
      <c r="I869" s="5">
        <v>45.586666666666666</v>
      </c>
      <c r="J869" s="5">
        <v>44.853333333333332</v>
      </c>
      <c r="K869" s="5">
        <v>45.043333333333329</v>
      </c>
      <c r="L869" s="5">
        <v>47.93</v>
      </c>
      <c r="M869" s="5">
        <v>50.67</v>
      </c>
      <c r="N869" s="5">
        <v>53.346666666666671</v>
      </c>
      <c r="O869" s="5">
        <v>55.31666666666667</v>
      </c>
      <c r="P869" s="5">
        <v>56.716666666666669</v>
      </c>
      <c r="Q869" s="5">
        <v>58.28</v>
      </c>
      <c r="R869" s="5">
        <v>59.18666666666666</v>
      </c>
      <c r="S869" s="5">
        <v>60.546666666666667</v>
      </c>
      <c r="T869" s="5">
        <v>61.536666666666662</v>
      </c>
      <c r="U869" s="5">
        <v>61.166666666666664</v>
      </c>
      <c r="V869" s="5">
        <v>60.306666666666665</v>
      </c>
      <c r="W869" s="5">
        <v>58.47</v>
      </c>
      <c r="X869" s="5">
        <v>55.456666666666671</v>
      </c>
      <c r="Y869" s="5">
        <v>53.726666666666667</v>
      </c>
      <c r="Z869" s="5">
        <v>52.653333333333329</v>
      </c>
      <c r="AA869" s="5">
        <v>50.673333333333332</v>
      </c>
      <c r="AB869" s="5">
        <v>49.493333333333332</v>
      </c>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row>
    <row r="870" spans="1:148">
      <c r="A870" s="2" t="s">
        <v>198</v>
      </c>
      <c r="B870" s="2" t="s">
        <v>77</v>
      </c>
      <c r="C870" s="2" t="s">
        <v>365</v>
      </c>
      <c r="D870" s="2" t="str">
        <f t="shared" si="13"/>
        <v>Indiana - Indianapolis-May</v>
      </c>
      <c r="E870" s="5">
        <v>53.551612903225802</v>
      </c>
      <c r="F870" s="5">
        <v>52.929032258064517</v>
      </c>
      <c r="G870" s="5">
        <v>52.245161290322578</v>
      </c>
      <c r="H870" s="5">
        <v>51.283870967741933</v>
      </c>
      <c r="I870" s="5">
        <v>50.29032258064516</v>
      </c>
      <c r="J870" s="5">
        <v>50.541935483870965</v>
      </c>
      <c r="K870" s="5">
        <v>52.63225806451613</v>
      </c>
      <c r="L870" s="5">
        <v>55.87419354838709</v>
      </c>
      <c r="M870" s="5">
        <v>59.067741935483866</v>
      </c>
      <c r="N870" s="5">
        <v>61.99677419354839</v>
      </c>
      <c r="O870" s="5">
        <v>63.987096774193546</v>
      </c>
      <c r="P870" s="5">
        <v>65.709677419354833</v>
      </c>
      <c r="Q870" s="5">
        <v>66.948387096774198</v>
      </c>
      <c r="R870" s="5">
        <v>68.312903225806451</v>
      </c>
      <c r="S870" s="5">
        <v>68.832258064516139</v>
      </c>
      <c r="T870" s="5">
        <v>69.706451612903223</v>
      </c>
      <c r="U870" s="5">
        <v>69.058064516129036</v>
      </c>
      <c r="V870" s="5">
        <v>68.012903225806454</v>
      </c>
      <c r="W870" s="5">
        <v>66.190322580645159</v>
      </c>
      <c r="X870" s="5">
        <v>62.806451612903224</v>
      </c>
      <c r="Y870" s="5">
        <v>60.303225806451614</v>
      </c>
      <c r="Z870" s="5">
        <v>58.645161290322584</v>
      </c>
      <c r="AA870" s="5">
        <v>56.62580645161291</v>
      </c>
      <c r="AB870" s="5">
        <v>55.332258064516125</v>
      </c>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row>
    <row r="871" spans="1:148">
      <c r="A871" s="2" t="s">
        <v>198</v>
      </c>
      <c r="B871" s="2" t="s">
        <v>78</v>
      </c>
      <c r="C871" s="2" t="s">
        <v>366</v>
      </c>
      <c r="D871" s="2" t="str">
        <f t="shared" si="13"/>
        <v>Indiana - Indianapolis-Jun</v>
      </c>
      <c r="E871" s="5">
        <v>67.223333333333329</v>
      </c>
      <c r="F871" s="5">
        <v>66.50333333333333</v>
      </c>
      <c r="G871" s="5">
        <v>65.66</v>
      </c>
      <c r="H871" s="5">
        <v>64.576666666666668</v>
      </c>
      <c r="I871" s="5">
        <v>64.03</v>
      </c>
      <c r="J871" s="5">
        <v>63.976666666666667</v>
      </c>
      <c r="K871" s="5">
        <v>66.099999999999994</v>
      </c>
      <c r="L871" s="5">
        <v>69.27</v>
      </c>
      <c r="M871" s="5">
        <v>71.906666666666666</v>
      </c>
      <c r="N871" s="5">
        <v>74.653333333333336</v>
      </c>
      <c r="O871" s="5">
        <v>76.99666666666667</v>
      </c>
      <c r="P871" s="5">
        <v>78.843333333333334</v>
      </c>
      <c r="Q871" s="5">
        <v>80.233333333333334</v>
      </c>
      <c r="R871" s="5">
        <v>81.349999999999994</v>
      </c>
      <c r="S871" s="5">
        <v>82.403333333333336</v>
      </c>
      <c r="T871" s="5">
        <v>82.403333333333336</v>
      </c>
      <c r="U871" s="5">
        <v>81.726666666666674</v>
      </c>
      <c r="V871" s="5">
        <v>79.95</v>
      </c>
      <c r="W871" s="5">
        <v>78.373333333333321</v>
      </c>
      <c r="X871" s="5">
        <v>75.38666666666667</v>
      </c>
      <c r="Y871" s="5">
        <v>73.02</v>
      </c>
      <c r="Z871" s="5">
        <v>71.50333333333333</v>
      </c>
      <c r="AA871" s="5">
        <v>70.033333333333331</v>
      </c>
      <c r="AB871" s="5">
        <v>68.5</v>
      </c>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row>
    <row r="872" spans="1:148">
      <c r="A872" s="2" t="s">
        <v>198</v>
      </c>
      <c r="B872" s="2" t="s">
        <v>79</v>
      </c>
      <c r="C872" s="2" t="s">
        <v>367</v>
      </c>
      <c r="D872" s="2" t="str">
        <f t="shared" si="13"/>
        <v>Indiana - Indianapolis-Jul</v>
      </c>
      <c r="E872" s="5">
        <v>72.00645161290322</v>
      </c>
      <c r="F872" s="5">
        <v>71.167741935483861</v>
      </c>
      <c r="G872" s="5">
        <v>68.267741935483883</v>
      </c>
      <c r="H872" s="5">
        <v>67.41935483870968</v>
      </c>
      <c r="I872" s="5">
        <v>67.832258064516139</v>
      </c>
      <c r="J872" s="5">
        <v>68.209677419354833</v>
      </c>
      <c r="K872" s="5">
        <v>68.641935483870967</v>
      </c>
      <c r="L872" s="5">
        <v>71.49354838709678</v>
      </c>
      <c r="M872" s="5">
        <v>74.332258064516139</v>
      </c>
      <c r="N872" s="5">
        <v>76.706451612903223</v>
      </c>
      <c r="O872" s="5">
        <v>78.383870967741942</v>
      </c>
      <c r="P872" s="5">
        <v>80.0741935483871</v>
      </c>
      <c r="Q872" s="5">
        <v>81.754838709677429</v>
      </c>
      <c r="R872" s="5">
        <v>82.529032258064518</v>
      </c>
      <c r="S872" s="5">
        <v>83.3</v>
      </c>
      <c r="T872" s="5">
        <v>84.0741935483871</v>
      </c>
      <c r="U872" s="5">
        <v>82.664516129032251</v>
      </c>
      <c r="V872" s="5">
        <v>81.241935483870961</v>
      </c>
      <c r="W872" s="5">
        <v>79.787096774193557</v>
      </c>
      <c r="X872" s="5">
        <v>77.341935483870969</v>
      </c>
      <c r="Y872" s="5">
        <v>74.932258064516134</v>
      </c>
      <c r="Z872" s="5">
        <v>72.509677419354844</v>
      </c>
      <c r="AA872" s="5">
        <v>71.525806451612908</v>
      </c>
      <c r="AB872" s="5">
        <v>70.551612903225802</v>
      </c>
    </row>
    <row r="873" spans="1:148">
      <c r="A873" s="2" t="s">
        <v>198</v>
      </c>
      <c r="B873" s="2" t="s">
        <v>80</v>
      </c>
      <c r="C873" s="2" t="s">
        <v>368</v>
      </c>
      <c r="D873" s="2" t="str">
        <f t="shared" si="13"/>
        <v>Indiana - Indianapolis-Aug</v>
      </c>
      <c r="E873" s="5">
        <v>63.490322580645163</v>
      </c>
      <c r="F873" s="5">
        <v>62.764516129032259</v>
      </c>
      <c r="G873" s="5">
        <v>64.145161290322577</v>
      </c>
      <c r="H873" s="5">
        <v>63.4</v>
      </c>
      <c r="I873" s="5">
        <v>63.412903225806453</v>
      </c>
      <c r="J873" s="5">
        <v>63.393548387096779</v>
      </c>
      <c r="K873" s="5">
        <v>63.432258064516134</v>
      </c>
      <c r="L873" s="5">
        <v>66.564516129032256</v>
      </c>
      <c r="M873" s="5">
        <v>69.690322580645159</v>
      </c>
      <c r="N873" s="5">
        <v>72.832258064516139</v>
      </c>
      <c r="O873" s="5">
        <v>74.612903225806448</v>
      </c>
      <c r="P873" s="5">
        <v>76.390322580645162</v>
      </c>
      <c r="Q873" s="5">
        <v>78.164516129032251</v>
      </c>
      <c r="R873" s="5">
        <v>78.883870967741942</v>
      </c>
      <c r="S873" s="5">
        <v>79.567741935483866</v>
      </c>
      <c r="T873" s="5">
        <v>80.283870967741947</v>
      </c>
      <c r="U873" s="5">
        <v>78.896774193548396</v>
      </c>
      <c r="V873" s="5">
        <v>77.50322580645161</v>
      </c>
      <c r="W873" s="5">
        <v>76.093548387096774</v>
      </c>
      <c r="X873" s="5">
        <v>73.616129032258058</v>
      </c>
      <c r="Y873" s="5">
        <v>71.164516129032251</v>
      </c>
      <c r="Z873" s="5">
        <v>68.690322580645159</v>
      </c>
      <c r="AA873" s="5">
        <v>67.648387096774186</v>
      </c>
      <c r="AB873" s="5">
        <v>66.648387096774186</v>
      </c>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row>
    <row r="874" spans="1:148">
      <c r="A874" s="2" t="s">
        <v>198</v>
      </c>
      <c r="B874" s="2" t="s">
        <v>81</v>
      </c>
      <c r="C874" s="2" t="s">
        <v>369</v>
      </c>
      <c r="D874" s="2" t="str">
        <f t="shared" si="13"/>
        <v>Indiana - Indianapolis-Sep</v>
      </c>
      <c r="E874" s="5">
        <v>60.31</v>
      </c>
      <c r="F874" s="5">
        <v>59.583333333333336</v>
      </c>
      <c r="G874" s="5">
        <v>58.856666666666669</v>
      </c>
      <c r="H874" s="5">
        <v>58.113333333333337</v>
      </c>
      <c r="I874" s="5">
        <v>57.75</v>
      </c>
      <c r="J874" s="5">
        <v>57.446666666666673</v>
      </c>
      <c r="K874" s="5">
        <v>57.083333333333336</v>
      </c>
      <c r="L874" s="5">
        <v>60.43</v>
      </c>
      <c r="M874" s="5">
        <v>63.796666666666667</v>
      </c>
      <c r="N874" s="5">
        <v>67.143333333333331</v>
      </c>
      <c r="O874" s="5">
        <v>69.213333333333338</v>
      </c>
      <c r="P874" s="5">
        <v>71.263333333333335</v>
      </c>
      <c r="Q874" s="5">
        <v>73.336666666666659</v>
      </c>
      <c r="R874" s="5">
        <v>73.893333333333345</v>
      </c>
      <c r="S874" s="5">
        <v>74.436666666666667</v>
      </c>
      <c r="T874" s="5">
        <v>74.98</v>
      </c>
      <c r="U874" s="5">
        <v>72.893333333333345</v>
      </c>
      <c r="V874" s="5">
        <v>70.796666666666667</v>
      </c>
      <c r="W874" s="5">
        <v>68.66</v>
      </c>
      <c r="X874" s="5">
        <v>66.693333333333328</v>
      </c>
      <c r="Y874" s="5">
        <v>64.823333333333338</v>
      </c>
      <c r="Z874" s="5">
        <v>62.89</v>
      </c>
      <c r="AA874" s="5">
        <v>61.94</v>
      </c>
      <c r="AB874" s="5">
        <v>61.033333333333331</v>
      </c>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row>
    <row r="875" spans="1:148">
      <c r="A875" s="2" t="s">
        <v>198</v>
      </c>
      <c r="B875" s="2" t="s">
        <v>82</v>
      </c>
      <c r="C875" s="2" t="s">
        <v>370</v>
      </c>
      <c r="D875" s="2" t="str">
        <f t="shared" si="13"/>
        <v>Indiana - Indianapolis-Oct</v>
      </c>
      <c r="E875" s="5">
        <v>49.158064516129038</v>
      </c>
      <c r="F875" s="5">
        <v>48.3</v>
      </c>
      <c r="G875" s="5">
        <v>47.509677419354837</v>
      </c>
      <c r="H875" s="5">
        <v>46.664516129032258</v>
      </c>
      <c r="I875" s="5">
        <v>46.529032258064518</v>
      </c>
      <c r="J875" s="5">
        <v>46.390322580645162</v>
      </c>
      <c r="K875" s="5">
        <v>46.238709677419358</v>
      </c>
      <c r="L875" s="5">
        <v>49.00322580645161</v>
      </c>
      <c r="M875" s="5">
        <v>51.79032258064516</v>
      </c>
      <c r="N875" s="5">
        <v>54.570967741935483</v>
      </c>
      <c r="O875" s="5">
        <v>56.851612903225806</v>
      </c>
      <c r="P875" s="5">
        <v>59.090322580645157</v>
      </c>
      <c r="Q875" s="5">
        <v>61.36774193548387</v>
      </c>
      <c r="R875" s="5">
        <v>61.703225806451613</v>
      </c>
      <c r="S875" s="5">
        <v>61.983870967741936</v>
      </c>
      <c r="T875" s="5">
        <v>62.329032258064515</v>
      </c>
      <c r="U875" s="5">
        <v>60.087096774193547</v>
      </c>
      <c r="V875" s="5">
        <v>57.819354838709678</v>
      </c>
      <c r="W875" s="5">
        <v>55.58064516129032</v>
      </c>
      <c r="X875" s="5">
        <v>54.454838709677418</v>
      </c>
      <c r="Y875" s="5">
        <v>53.280645161290323</v>
      </c>
      <c r="Z875" s="5">
        <v>52.151612903225811</v>
      </c>
      <c r="AA875" s="5">
        <v>51.038709677419355</v>
      </c>
      <c r="AB875" s="5">
        <v>49.938709677419354</v>
      </c>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row>
    <row r="876" spans="1:148">
      <c r="A876" s="2" t="s">
        <v>198</v>
      </c>
      <c r="B876" s="2" t="s">
        <v>83</v>
      </c>
      <c r="C876" s="2" t="s">
        <v>371</v>
      </c>
      <c r="D876" s="2" t="str">
        <f t="shared" si="13"/>
        <v>Indiana - Indianapolis-Nov</v>
      </c>
      <c r="E876" s="5">
        <v>39.876666666666665</v>
      </c>
      <c r="F876" s="5">
        <v>39.49</v>
      </c>
      <c r="G876" s="5">
        <v>39.15</v>
      </c>
      <c r="H876" s="5">
        <v>38.380000000000003</v>
      </c>
      <c r="I876" s="5">
        <v>37.973333333333336</v>
      </c>
      <c r="J876" s="5">
        <v>37.546666666666667</v>
      </c>
      <c r="K876" s="5">
        <v>37.31</v>
      </c>
      <c r="L876" s="5">
        <v>37.35</v>
      </c>
      <c r="M876" s="5">
        <v>38.773333333333333</v>
      </c>
      <c r="N876" s="5">
        <v>40.76</v>
      </c>
      <c r="O876" s="5">
        <v>43.29</v>
      </c>
      <c r="P876" s="5">
        <v>45.26</v>
      </c>
      <c r="Q876" s="5">
        <v>46.67</v>
      </c>
      <c r="R876" s="5">
        <v>47.2</v>
      </c>
      <c r="S876" s="5">
        <v>47.466666666666669</v>
      </c>
      <c r="T876" s="5">
        <v>47.25</v>
      </c>
      <c r="U876" s="5">
        <v>45.95</v>
      </c>
      <c r="V876" s="5">
        <v>43.946666666666673</v>
      </c>
      <c r="W876" s="5">
        <v>42.89</v>
      </c>
      <c r="X876" s="5">
        <v>42.31666666666667</v>
      </c>
      <c r="Y876" s="5">
        <v>41.43333333333333</v>
      </c>
      <c r="Z876" s="5">
        <v>40.756666666666668</v>
      </c>
      <c r="AA876" s="5">
        <v>40.450000000000003</v>
      </c>
      <c r="AB876" s="5">
        <v>39.82</v>
      </c>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row>
    <row r="877" spans="1:148">
      <c r="A877" s="2" t="s">
        <v>198</v>
      </c>
      <c r="B877" s="2" t="s">
        <v>84</v>
      </c>
      <c r="C877" s="2" t="s">
        <v>372</v>
      </c>
      <c r="D877" s="2" t="str">
        <f t="shared" si="13"/>
        <v>Indiana - Indianapolis-Dec</v>
      </c>
      <c r="E877" s="5">
        <v>29.941935483870971</v>
      </c>
      <c r="F877" s="5">
        <v>29.625806451612902</v>
      </c>
      <c r="G877" s="5">
        <v>29.312903225806455</v>
      </c>
      <c r="H877" s="5">
        <v>29.012903225806451</v>
      </c>
      <c r="I877" s="5">
        <v>28.474193548387099</v>
      </c>
      <c r="J877" s="5">
        <v>27.967741935483872</v>
      </c>
      <c r="K877" s="5">
        <v>27.445161290322581</v>
      </c>
      <c r="L877" s="5">
        <v>27.864516129032257</v>
      </c>
      <c r="M877" s="5">
        <v>28.264516129032259</v>
      </c>
      <c r="N877" s="5">
        <v>28.687096774193545</v>
      </c>
      <c r="O877" s="5">
        <v>29.803225806451611</v>
      </c>
      <c r="P877" s="5">
        <v>30.870967741935484</v>
      </c>
      <c r="Q877" s="5">
        <v>31.993548387096773</v>
      </c>
      <c r="R877" s="5">
        <v>32.348387096774189</v>
      </c>
      <c r="S877" s="5">
        <v>32.706451612903223</v>
      </c>
      <c r="T877" s="5">
        <v>33.058064516129029</v>
      </c>
      <c r="U877" s="5">
        <v>32.229032258064514</v>
      </c>
      <c r="V877" s="5">
        <v>31.419354838709676</v>
      </c>
      <c r="W877" s="5">
        <v>30.587096774193551</v>
      </c>
      <c r="X877" s="5">
        <v>30.306451612903224</v>
      </c>
      <c r="Y877" s="5">
        <v>30.048387096774192</v>
      </c>
      <c r="Z877" s="5">
        <v>29.761290322580646</v>
      </c>
      <c r="AA877" s="5">
        <v>29.551612903225806</v>
      </c>
      <c r="AB877" s="5">
        <v>29.312903225806455</v>
      </c>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row>
    <row r="878" spans="1:148">
      <c r="A878" s="2" t="s">
        <v>199</v>
      </c>
      <c r="B878" s="2" t="s">
        <v>73</v>
      </c>
      <c r="C878" s="2" t="s">
        <v>361</v>
      </c>
      <c r="D878" s="2" t="str">
        <f t="shared" si="13"/>
        <v>Indiana - South Bend-Jan</v>
      </c>
      <c r="E878" s="5">
        <v>25.112903225806452</v>
      </c>
      <c r="F878" s="5">
        <v>24.654838709677417</v>
      </c>
      <c r="G878" s="5">
        <v>24.196774193548389</v>
      </c>
      <c r="H878" s="5">
        <v>23.977419354838709</v>
      </c>
      <c r="I878" s="5">
        <v>23.793548387096774</v>
      </c>
      <c r="J878" s="5">
        <v>23.667741935483871</v>
      </c>
      <c r="K878" s="5">
        <v>23.6</v>
      </c>
      <c r="L878" s="5">
        <v>23.554838709677419</v>
      </c>
      <c r="M878" s="5">
        <v>23.4</v>
      </c>
      <c r="N878" s="5">
        <v>24.441935483870971</v>
      </c>
      <c r="O878" s="5">
        <v>25.816129032258065</v>
      </c>
      <c r="P878" s="5">
        <v>27.493548387096773</v>
      </c>
      <c r="Q878" s="5">
        <v>28.745161290322581</v>
      </c>
      <c r="R878" s="5">
        <v>29.554838709677419</v>
      </c>
      <c r="S878" s="5">
        <v>29.845161290322583</v>
      </c>
      <c r="T878" s="5">
        <v>30.029032258064515</v>
      </c>
      <c r="U878" s="5">
        <v>29.451612903225808</v>
      </c>
      <c r="V878" s="5">
        <v>28.548387096774192</v>
      </c>
      <c r="W878" s="5">
        <v>27.793548387096774</v>
      </c>
      <c r="X878" s="5">
        <v>27.280645161290323</v>
      </c>
      <c r="Y878" s="5">
        <v>27.003225806451614</v>
      </c>
      <c r="Z878" s="5">
        <v>26.377419354838711</v>
      </c>
      <c r="AA878" s="5">
        <v>26.125806451612902</v>
      </c>
      <c r="AB878" s="5">
        <v>25.925806451612903</v>
      </c>
    </row>
    <row r="879" spans="1:148">
      <c r="A879" s="2" t="s">
        <v>199</v>
      </c>
      <c r="B879" s="2" t="s">
        <v>74</v>
      </c>
      <c r="C879" s="2" t="s">
        <v>362</v>
      </c>
      <c r="D879" s="2" t="str">
        <f t="shared" si="13"/>
        <v>Indiana - South Bend-Feb</v>
      </c>
      <c r="E879" s="5">
        <v>25.87142857142857</v>
      </c>
      <c r="F879" s="5">
        <v>25.625</v>
      </c>
      <c r="G879" s="5">
        <v>25.49285714285714</v>
      </c>
      <c r="H879" s="5">
        <v>25.635714285714283</v>
      </c>
      <c r="I879" s="5">
        <v>25.210714285714285</v>
      </c>
      <c r="J879" s="5">
        <v>25.310714285714287</v>
      </c>
      <c r="K879" s="5">
        <v>24.889285714285712</v>
      </c>
      <c r="L879" s="5">
        <v>24.460714285714285</v>
      </c>
      <c r="M879" s="5">
        <v>25.335714285714285</v>
      </c>
      <c r="N879" s="5">
        <v>27.546428571428571</v>
      </c>
      <c r="O879" s="5">
        <v>29.667857142857144</v>
      </c>
      <c r="P879" s="5">
        <v>31.25357142857143</v>
      </c>
      <c r="Q879" s="5">
        <v>32.553571428571431</v>
      </c>
      <c r="R879" s="5">
        <v>33.31428571428571</v>
      </c>
      <c r="S879" s="5">
        <v>33.353571428571428</v>
      </c>
      <c r="T879" s="5">
        <v>33.328571428571429</v>
      </c>
      <c r="U879" s="5">
        <v>32.521428571428572</v>
      </c>
      <c r="V879" s="5">
        <v>31.267857142857142</v>
      </c>
      <c r="W879" s="5">
        <v>29.74285714285714</v>
      </c>
      <c r="X879" s="5">
        <v>28.75357142857143</v>
      </c>
      <c r="Y879" s="5">
        <v>27.860714285714288</v>
      </c>
      <c r="Z879" s="5">
        <v>27.428571428571427</v>
      </c>
      <c r="AA879" s="5">
        <v>26.74285714285714</v>
      </c>
      <c r="AB879" s="5">
        <v>26.221428571428572</v>
      </c>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row>
    <row r="880" spans="1:148">
      <c r="A880" s="2" t="s">
        <v>199</v>
      </c>
      <c r="B880" s="2" t="s">
        <v>75</v>
      </c>
      <c r="C880" s="2" t="s">
        <v>363</v>
      </c>
      <c r="D880" s="2" t="str">
        <f t="shared" si="13"/>
        <v>Indiana - South Bend-Mar</v>
      </c>
      <c r="E880" s="5">
        <v>31.945161290322581</v>
      </c>
      <c r="F880" s="5">
        <v>31.761290322580646</v>
      </c>
      <c r="G880" s="5">
        <v>31.412903225806449</v>
      </c>
      <c r="H880" s="5">
        <v>30.93548387096774</v>
      </c>
      <c r="I880" s="5">
        <v>30.161290322580644</v>
      </c>
      <c r="J880" s="5">
        <v>29.483870967741936</v>
      </c>
      <c r="K880" s="5">
        <v>29.248387096774195</v>
      </c>
      <c r="L880" s="5">
        <v>30.006451612903227</v>
      </c>
      <c r="M880" s="5">
        <v>31.887096774193548</v>
      </c>
      <c r="N880" s="5">
        <v>33.983870967741936</v>
      </c>
      <c r="O880" s="5">
        <v>35.848387096774189</v>
      </c>
      <c r="P880" s="5">
        <v>37.258064516129032</v>
      </c>
      <c r="Q880" s="5">
        <v>38.593548387096774</v>
      </c>
      <c r="R880" s="5">
        <v>39.280645161290323</v>
      </c>
      <c r="S880" s="5">
        <v>39.958064516129035</v>
      </c>
      <c r="T880" s="5">
        <v>40.054838709677419</v>
      </c>
      <c r="U880" s="5">
        <v>39.667741935483875</v>
      </c>
      <c r="V880" s="5">
        <v>38.654838709677421</v>
      </c>
      <c r="W880" s="5">
        <v>36.980645161290326</v>
      </c>
      <c r="X880" s="5">
        <v>35.332258064516125</v>
      </c>
      <c r="Y880" s="5">
        <v>34.564516129032256</v>
      </c>
      <c r="Z880" s="5">
        <v>33.541935483870965</v>
      </c>
      <c r="AA880" s="5">
        <v>33.067741935483866</v>
      </c>
      <c r="AB880" s="5">
        <v>32.480645161290319</v>
      </c>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row>
    <row r="881" spans="1:148">
      <c r="A881" s="2" t="s">
        <v>199</v>
      </c>
      <c r="B881" s="2" t="s">
        <v>76</v>
      </c>
      <c r="C881" s="2" t="s">
        <v>364</v>
      </c>
      <c r="D881" s="2" t="str">
        <f t="shared" si="13"/>
        <v>Indiana - South Bend-Apr</v>
      </c>
      <c r="E881" s="5">
        <v>41.50333333333333</v>
      </c>
      <c r="F881" s="5">
        <v>40.983333333333334</v>
      </c>
      <c r="G881" s="5">
        <v>40.44</v>
      </c>
      <c r="H881" s="5">
        <v>39.893333333333331</v>
      </c>
      <c r="I881" s="5">
        <v>39.43666666666666</v>
      </c>
      <c r="J881" s="5">
        <v>38.956666666666671</v>
      </c>
      <c r="K881" s="5">
        <v>38.47</v>
      </c>
      <c r="L881" s="5">
        <v>40.880000000000003</v>
      </c>
      <c r="M881" s="5">
        <v>43.293333333333329</v>
      </c>
      <c r="N881" s="5">
        <v>45.706666666666671</v>
      </c>
      <c r="O881" s="5">
        <v>47.486666666666665</v>
      </c>
      <c r="P881" s="5">
        <v>49.226666666666667</v>
      </c>
      <c r="Q881" s="5">
        <v>51.006666666666668</v>
      </c>
      <c r="R881" s="5">
        <v>51.396666666666668</v>
      </c>
      <c r="S881" s="5">
        <v>51.83</v>
      </c>
      <c r="T881" s="5">
        <v>52.203333333333333</v>
      </c>
      <c r="U881" s="5">
        <v>50.863333333333337</v>
      </c>
      <c r="V881" s="5">
        <v>49.54</v>
      </c>
      <c r="W881" s="5">
        <v>48.15</v>
      </c>
      <c r="X881" s="5">
        <v>46.69</v>
      </c>
      <c r="Y881" s="5">
        <v>45.22</v>
      </c>
      <c r="Z881" s="5">
        <v>43.78</v>
      </c>
      <c r="AA881" s="5">
        <v>43.156666666666666</v>
      </c>
      <c r="AB881" s="5">
        <v>42.55</v>
      </c>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row>
    <row r="882" spans="1:148">
      <c r="A882" s="2" t="s">
        <v>199</v>
      </c>
      <c r="B882" s="2" t="s">
        <v>77</v>
      </c>
      <c r="C882" s="2" t="s">
        <v>365</v>
      </c>
      <c r="D882" s="2" t="str">
        <f t="shared" si="13"/>
        <v>Indiana - South Bend-May</v>
      </c>
      <c r="E882" s="5">
        <v>54.180645161290322</v>
      </c>
      <c r="F882" s="5">
        <v>53.222580645161294</v>
      </c>
      <c r="G882" s="5">
        <v>52.270967741935486</v>
      </c>
      <c r="H882" s="5">
        <v>51.319354838709678</v>
      </c>
      <c r="I882" s="5">
        <v>51.835483870967742</v>
      </c>
      <c r="J882" s="5">
        <v>52.351612903225806</v>
      </c>
      <c r="K882" s="5">
        <v>52.86774193548387</v>
      </c>
      <c r="L882" s="5">
        <v>56.045161290322582</v>
      </c>
      <c r="M882" s="5">
        <v>59.193548387096776</v>
      </c>
      <c r="N882" s="5">
        <v>62.364516129032253</v>
      </c>
      <c r="O882" s="5">
        <v>64.103225806451618</v>
      </c>
      <c r="P882" s="5">
        <v>65.877419354838707</v>
      </c>
      <c r="Q882" s="5">
        <v>67.619354838709668</v>
      </c>
      <c r="R882" s="5">
        <v>67.748387096774181</v>
      </c>
      <c r="S882" s="5">
        <v>67.838709677419359</v>
      </c>
      <c r="T882" s="5">
        <v>67.983870967741936</v>
      </c>
      <c r="U882" s="5">
        <v>66.845161290322579</v>
      </c>
      <c r="V882" s="5">
        <v>65.738709677419351</v>
      </c>
      <c r="W882" s="5">
        <v>64.567741935483866</v>
      </c>
      <c r="X882" s="5">
        <v>62.251612903225805</v>
      </c>
      <c r="Y882" s="5">
        <v>59.954838709677418</v>
      </c>
      <c r="Z882" s="5">
        <v>57.62903225806452</v>
      </c>
      <c r="AA882" s="5">
        <v>56.645161290322584</v>
      </c>
      <c r="AB882" s="5">
        <v>55.693548387096776</v>
      </c>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row>
    <row r="883" spans="1:148">
      <c r="A883" s="2" t="s">
        <v>199</v>
      </c>
      <c r="B883" s="2" t="s">
        <v>78</v>
      </c>
      <c r="C883" s="2" t="s">
        <v>366</v>
      </c>
      <c r="D883" s="2" t="str">
        <f t="shared" si="13"/>
        <v>Indiana - South Bend-Jun</v>
      </c>
      <c r="E883" s="5">
        <v>63.11</v>
      </c>
      <c r="F883" s="5">
        <v>61.853333333333332</v>
      </c>
      <c r="G883" s="5">
        <v>61.383333333333333</v>
      </c>
      <c r="H883" s="5">
        <v>60.59</v>
      </c>
      <c r="I883" s="5">
        <v>60.453333333333333</v>
      </c>
      <c r="J883" s="5">
        <v>59.963333333333338</v>
      </c>
      <c r="K883" s="5">
        <v>62.223333333333336</v>
      </c>
      <c r="L883" s="5">
        <v>65.273333333333341</v>
      </c>
      <c r="M883" s="5">
        <v>68.706666666666663</v>
      </c>
      <c r="N883" s="5">
        <v>70.59</v>
      </c>
      <c r="O883" s="5">
        <v>72.11333333333333</v>
      </c>
      <c r="P883" s="5">
        <v>73.183333333333337</v>
      </c>
      <c r="Q883" s="5">
        <v>73.933333333333337</v>
      </c>
      <c r="R883" s="5">
        <v>74.739999999999995</v>
      </c>
      <c r="S883" s="5">
        <v>75.653333333333336</v>
      </c>
      <c r="T883" s="5">
        <v>75.569999999999993</v>
      </c>
      <c r="U883" s="5">
        <v>75.17</v>
      </c>
      <c r="V883" s="5">
        <v>74.543333333333337</v>
      </c>
      <c r="W883" s="5">
        <v>73.433333333333337</v>
      </c>
      <c r="X883" s="5">
        <v>71.193333333333342</v>
      </c>
      <c r="Y883" s="5">
        <v>68.536666666666662</v>
      </c>
      <c r="Z883" s="5">
        <v>66.656666666666666</v>
      </c>
      <c r="AA883" s="5">
        <v>65.153333333333336</v>
      </c>
      <c r="AB883" s="5">
        <v>64.083333333333329</v>
      </c>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row>
    <row r="884" spans="1:148">
      <c r="A884" s="2" t="s">
        <v>199</v>
      </c>
      <c r="B884" s="2" t="s">
        <v>79</v>
      </c>
      <c r="C884" s="2" t="s">
        <v>367</v>
      </c>
      <c r="D884" s="2" t="str">
        <f t="shared" si="13"/>
        <v>Indiana - South Bend-Jul</v>
      </c>
      <c r="E884" s="5">
        <v>68.861290322580643</v>
      </c>
      <c r="F884" s="5">
        <v>68.116129032258058</v>
      </c>
      <c r="G884" s="5">
        <v>65.290322580645167</v>
      </c>
      <c r="H884" s="5">
        <v>64.564516129032256</v>
      </c>
      <c r="I884" s="5">
        <v>64.900000000000006</v>
      </c>
      <c r="J884" s="5">
        <v>65.229032258064507</v>
      </c>
      <c r="K884" s="5">
        <v>65.561290322580646</v>
      </c>
      <c r="L884" s="5">
        <v>68.464516129032262</v>
      </c>
      <c r="M884" s="5">
        <v>71.377419354838707</v>
      </c>
      <c r="N884" s="5">
        <v>74.270967741935493</v>
      </c>
      <c r="O884" s="5">
        <v>75.812903225806451</v>
      </c>
      <c r="P884" s="5">
        <v>77.332258064516139</v>
      </c>
      <c r="Q884" s="5">
        <v>78.880645161290332</v>
      </c>
      <c r="R884" s="5">
        <v>79.067741935483866</v>
      </c>
      <c r="S884" s="5">
        <v>79.248387096774181</v>
      </c>
      <c r="T884" s="5">
        <v>79.432258064516134</v>
      </c>
      <c r="U884" s="5">
        <v>78.306451612903231</v>
      </c>
      <c r="V884" s="5">
        <v>77.212903225806443</v>
      </c>
      <c r="W884" s="5">
        <v>76.041935483870972</v>
      </c>
      <c r="X884" s="5">
        <v>73.832258064516139</v>
      </c>
      <c r="Y884" s="5">
        <v>71.635483870967732</v>
      </c>
      <c r="Z884" s="5">
        <v>69.451612903225808</v>
      </c>
      <c r="AA884" s="5">
        <v>68.5</v>
      </c>
      <c r="AB884" s="5">
        <v>67.599999999999994</v>
      </c>
    </row>
    <row r="885" spans="1:148">
      <c r="A885" s="2" t="s">
        <v>199</v>
      </c>
      <c r="B885" s="2" t="s">
        <v>80</v>
      </c>
      <c r="C885" s="2" t="s">
        <v>368</v>
      </c>
      <c r="D885" s="2" t="str">
        <f t="shared" si="13"/>
        <v>Indiana - South Bend-Aug</v>
      </c>
      <c r="E885" s="5">
        <v>65.067741935483866</v>
      </c>
      <c r="F885" s="5">
        <v>64.335483870967749</v>
      </c>
      <c r="G885" s="5">
        <v>65.712903225806443</v>
      </c>
      <c r="H885" s="5">
        <v>64.935483870967744</v>
      </c>
      <c r="I885" s="5">
        <v>64.92903225806451</v>
      </c>
      <c r="J885" s="5">
        <v>64.91935483870968</v>
      </c>
      <c r="K885" s="5">
        <v>64.909677419354836</v>
      </c>
      <c r="L885" s="5">
        <v>67.938709677419354</v>
      </c>
      <c r="M885" s="5">
        <v>70.9258064516129</v>
      </c>
      <c r="N885" s="5">
        <v>73.961290322580652</v>
      </c>
      <c r="O885" s="5">
        <v>75.464516129032262</v>
      </c>
      <c r="P885" s="5">
        <v>76.970967741935482</v>
      </c>
      <c r="Q885" s="5">
        <v>78.480645161290326</v>
      </c>
      <c r="R885" s="5">
        <v>78.951612903225808</v>
      </c>
      <c r="S885" s="5">
        <v>79.325806451612905</v>
      </c>
      <c r="T885" s="5">
        <v>79.806451612903231</v>
      </c>
      <c r="U885" s="5">
        <v>78.854838709677423</v>
      </c>
      <c r="V885" s="5">
        <v>77.977419354838716</v>
      </c>
      <c r="W885" s="5">
        <v>77.025806451612908</v>
      </c>
      <c r="X885" s="5">
        <v>74.680645161290315</v>
      </c>
      <c r="Y885" s="5">
        <v>72.306451612903231</v>
      </c>
      <c r="Z885" s="5">
        <v>70.00645161290322</v>
      </c>
      <c r="AA885" s="5">
        <v>69.122580645161293</v>
      </c>
      <c r="AB885" s="5">
        <v>68.241935483870961</v>
      </c>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row>
    <row r="886" spans="1:148">
      <c r="A886" s="2" t="s">
        <v>199</v>
      </c>
      <c r="B886" s="2" t="s">
        <v>81</v>
      </c>
      <c r="C886" s="2" t="s">
        <v>369</v>
      </c>
      <c r="D886" s="2" t="str">
        <f t="shared" si="13"/>
        <v>Indiana - South Bend-Sep</v>
      </c>
      <c r="E886" s="5">
        <v>62.1</v>
      </c>
      <c r="F886" s="5">
        <v>61.6</v>
      </c>
      <c r="G886" s="5">
        <v>61.136666666666663</v>
      </c>
      <c r="H886" s="5">
        <v>60.616666666666667</v>
      </c>
      <c r="I886" s="5">
        <v>60.3</v>
      </c>
      <c r="J886" s="5">
        <v>60.203333333333333</v>
      </c>
      <c r="K886" s="5">
        <v>60.5</v>
      </c>
      <c r="L886" s="5">
        <v>62.9</v>
      </c>
      <c r="M886" s="5">
        <v>66.510000000000005</v>
      </c>
      <c r="N886" s="5">
        <v>69.586666666666659</v>
      </c>
      <c r="O886" s="5">
        <v>71.896666666666675</v>
      </c>
      <c r="P886" s="5">
        <v>73.573333333333323</v>
      </c>
      <c r="Q886" s="5">
        <v>74.696666666666673</v>
      </c>
      <c r="R886" s="5">
        <v>75.506666666666661</v>
      </c>
      <c r="S886" s="5">
        <v>75.430000000000007</v>
      </c>
      <c r="T886" s="5">
        <v>74.686666666666667</v>
      </c>
      <c r="U886" s="5">
        <v>73.696666666666673</v>
      </c>
      <c r="V886" s="5">
        <v>71.81</v>
      </c>
      <c r="W886" s="5">
        <v>68.92</v>
      </c>
      <c r="X886" s="5">
        <v>66.123333333333335</v>
      </c>
      <c r="Y886" s="5">
        <v>64.943333333333328</v>
      </c>
      <c r="Z886" s="5">
        <v>63.773333333333333</v>
      </c>
      <c r="AA886" s="5">
        <v>63.086666666666666</v>
      </c>
      <c r="AB886" s="5">
        <v>62.19</v>
      </c>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row>
    <row r="887" spans="1:148">
      <c r="A887" s="2" t="s">
        <v>199</v>
      </c>
      <c r="B887" s="2" t="s">
        <v>82</v>
      </c>
      <c r="C887" s="2" t="s">
        <v>370</v>
      </c>
      <c r="D887" s="2" t="str">
        <f t="shared" si="13"/>
        <v>Indiana - South Bend-Oct</v>
      </c>
      <c r="E887" s="5">
        <v>50.41935483870968</v>
      </c>
      <c r="F887" s="5">
        <v>49.925806451612907</v>
      </c>
      <c r="G887" s="5">
        <v>49.425806451612907</v>
      </c>
      <c r="H887" s="5">
        <v>48.92258064516129</v>
      </c>
      <c r="I887" s="5">
        <v>48.477419354838709</v>
      </c>
      <c r="J887" s="5">
        <v>48.087096774193547</v>
      </c>
      <c r="K887" s="5">
        <v>47.62580645161291</v>
      </c>
      <c r="L887" s="5">
        <v>49.719354838709677</v>
      </c>
      <c r="M887" s="5">
        <v>51.79032258064516</v>
      </c>
      <c r="N887" s="5">
        <v>53.880645161290325</v>
      </c>
      <c r="O887" s="5">
        <v>55.812903225806451</v>
      </c>
      <c r="P887" s="5">
        <v>57.758064516129032</v>
      </c>
      <c r="Q887" s="5">
        <v>59.703225806451613</v>
      </c>
      <c r="R887" s="5">
        <v>60.161290322580648</v>
      </c>
      <c r="S887" s="5">
        <v>60.574193548387093</v>
      </c>
      <c r="T887" s="5">
        <v>61.051612903225802</v>
      </c>
      <c r="U887" s="5">
        <v>59.41935483870968</v>
      </c>
      <c r="V887" s="5">
        <v>57.738709677419358</v>
      </c>
      <c r="W887" s="5">
        <v>56.138709677419357</v>
      </c>
      <c r="X887" s="5">
        <v>54.970967741935482</v>
      </c>
      <c r="Y887" s="5">
        <v>53.770967741935486</v>
      </c>
      <c r="Z887" s="5">
        <v>52.587096774193547</v>
      </c>
      <c r="AA887" s="5">
        <v>51.9</v>
      </c>
      <c r="AB887" s="5">
        <v>51.261290322580642</v>
      </c>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row>
    <row r="888" spans="1:148">
      <c r="A888" s="2" t="s">
        <v>199</v>
      </c>
      <c r="B888" s="2" t="s">
        <v>83</v>
      </c>
      <c r="C888" s="2" t="s">
        <v>371</v>
      </c>
      <c r="D888" s="2" t="str">
        <f t="shared" si="13"/>
        <v>Indiana - South Bend-Nov</v>
      </c>
      <c r="E888" s="5">
        <v>41.126666666666665</v>
      </c>
      <c r="F888" s="5">
        <v>40.65</v>
      </c>
      <c r="G888" s="5">
        <v>40.413333333333334</v>
      </c>
      <c r="H888" s="5">
        <v>39.86</v>
      </c>
      <c r="I888" s="5">
        <v>39.299999999999997</v>
      </c>
      <c r="J888" s="5">
        <v>39.11</v>
      </c>
      <c r="K888" s="5">
        <v>39.133333333333333</v>
      </c>
      <c r="L888" s="5">
        <v>39.013333333333335</v>
      </c>
      <c r="M888" s="5">
        <v>40.263333333333335</v>
      </c>
      <c r="N888" s="5">
        <v>42.233333333333334</v>
      </c>
      <c r="O888" s="5">
        <v>43.736666666666665</v>
      </c>
      <c r="P888" s="5">
        <v>45.376666666666665</v>
      </c>
      <c r="Q888" s="5">
        <v>46.303333333333327</v>
      </c>
      <c r="R888" s="5">
        <v>46.98</v>
      </c>
      <c r="S888" s="5">
        <v>46.983333333333334</v>
      </c>
      <c r="T888" s="5">
        <v>46.386666666666663</v>
      </c>
      <c r="U888" s="5">
        <v>44.823333333333338</v>
      </c>
      <c r="V888" s="5">
        <v>43.553333333333327</v>
      </c>
      <c r="W888" s="5">
        <v>42.893333333333331</v>
      </c>
      <c r="X888" s="5">
        <v>41.95</v>
      </c>
      <c r="Y888" s="5">
        <v>41.71</v>
      </c>
      <c r="Z888" s="5">
        <v>41.256666666666668</v>
      </c>
      <c r="AA888" s="5">
        <v>40.756666666666668</v>
      </c>
      <c r="AB888" s="5">
        <v>40.43</v>
      </c>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row>
    <row r="889" spans="1:148">
      <c r="A889" s="2" t="s">
        <v>199</v>
      </c>
      <c r="B889" s="2" t="s">
        <v>84</v>
      </c>
      <c r="C889" s="2" t="s">
        <v>372</v>
      </c>
      <c r="D889" s="2" t="str">
        <f t="shared" si="13"/>
        <v>Indiana - South Bend-Dec</v>
      </c>
      <c r="E889" s="5">
        <v>30.4</v>
      </c>
      <c r="F889" s="5">
        <v>30.374193548387098</v>
      </c>
      <c r="G889" s="5">
        <v>30.63225806451613</v>
      </c>
      <c r="H889" s="5">
        <v>30.425806451612903</v>
      </c>
      <c r="I889" s="5">
        <v>30.187096774193545</v>
      </c>
      <c r="J889" s="5">
        <v>29.906451612903226</v>
      </c>
      <c r="K889" s="5">
        <v>29.761290322580646</v>
      </c>
      <c r="L889" s="5">
        <v>29.454838709677421</v>
      </c>
      <c r="M889" s="5">
        <v>29.503225806451614</v>
      </c>
      <c r="N889" s="5">
        <v>30.196774193548389</v>
      </c>
      <c r="O889" s="5">
        <v>30.996774193548386</v>
      </c>
      <c r="P889" s="5">
        <v>32.13225806451613</v>
      </c>
      <c r="Q889" s="5">
        <v>32.745161290322578</v>
      </c>
      <c r="R889" s="5">
        <v>33.329032258064515</v>
      </c>
      <c r="S889" s="5">
        <v>33.729032258064514</v>
      </c>
      <c r="T889" s="5">
        <v>33.58064516129032</v>
      </c>
      <c r="U889" s="5">
        <v>32.506451612903227</v>
      </c>
      <c r="V889" s="5">
        <v>31.561290322580643</v>
      </c>
      <c r="W889" s="5">
        <v>31.003225806451614</v>
      </c>
      <c r="X889" s="5">
        <v>30.729032258064517</v>
      </c>
      <c r="Y889" s="5">
        <v>30.454838709677421</v>
      </c>
      <c r="Z889" s="5">
        <v>30.64516129032258</v>
      </c>
      <c r="AA889" s="5">
        <v>30.390322580645162</v>
      </c>
      <c r="AB889" s="5">
        <v>30.412903225806449</v>
      </c>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row>
    <row r="890" spans="1:148">
      <c r="A890" s="2" t="s">
        <v>200</v>
      </c>
      <c r="B890" s="2" t="s">
        <v>73</v>
      </c>
      <c r="C890" s="2" t="s">
        <v>361</v>
      </c>
      <c r="D890" s="2" t="str">
        <f t="shared" si="13"/>
        <v>Iowa - Des Moines-Jan</v>
      </c>
      <c r="E890" s="5">
        <v>15.7</v>
      </c>
      <c r="F890" s="5">
        <v>15.241935483870968</v>
      </c>
      <c r="G890" s="5">
        <v>14.783870967741937</v>
      </c>
      <c r="H890" s="5">
        <v>14.396774193548387</v>
      </c>
      <c r="I890" s="5">
        <v>14.070967741935483</v>
      </c>
      <c r="J890" s="5">
        <v>13.680645161290323</v>
      </c>
      <c r="K890" s="5">
        <v>14.096774193548388</v>
      </c>
      <c r="L890" s="5">
        <v>14.483870967741936</v>
      </c>
      <c r="M890" s="5">
        <v>14.896774193548387</v>
      </c>
      <c r="N890" s="5">
        <v>16.887096774193548</v>
      </c>
      <c r="O890" s="5">
        <v>18.887096774193548</v>
      </c>
      <c r="P890" s="5">
        <v>20.880645161290321</v>
      </c>
      <c r="Q890" s="5">
        <v>21.519354838709678</v>
      </c>
      <c r="R890" s="5">
        <v>22.193548387096776</v>
      </c>
      <c r="S890" s="5">
        <v>22.845161290322583</v>
      </c>
      <c r="T890" s="5">
        <v>21.725806451612904</v>
      </c>
      <c r="U890" s="5">
        <v>20.635483870967743</v>
      </c>
      <c r="V890" s="5">
        <v>19.532258064516128</v>
      </c>
      <c r="W890" s="5">
        <v>18.745161290322581</v>
      </c>
      <c r="X890" s="5">
        <v>17.970967741935485</v>
      </c>
      <c r="Y890" s="5">
        <v>17.232258064516131</v>
      </c>
      <c r="Z890" s="5">
        <v>16.622580645161289</v>
      </c>
      <c r="AA890" s="5">
        <v>16.032258064516128</v>
      </c>
      <c r="AB890" s="5">
        <v>15.441935483870967</v>
      </c>
    </row>
    <row r="891" spans="1:148">
      <c r="A891" s="2" t="s">
        <v>200</v>
      </c>
      <c r="B891" s="2" t="s">
        <v>74</v>
      </c>
      <c r="C891" s="2" t="s">
        <v>362</v>
      </c>
      <c r="D891" s="2" t="str">
        <f t="shared" si="13"/>
        <v>Iowa - Des Moines-Feb</v>
      </c>
      <c r="E891" s="5">
        <v>20.814285714285713</v>
      </c>
      <c r="F891" s="5">
        <v>20.232142857142858</v>
      </c>
      <c r="G891" s="5">
        <v>19.574999999999999</v>
      </c>
      <c r="H891" s="5">
        <v>18.75714285714286</v>
      </c>
      <c r="I891" s="5">
        <v>17.946428571428573</v>
      </c>
      <c r="J891" s="5">
        <v>17.110714285714288</v>
      </c>
      <c r="K891" s="5">
        <v>17.982142857142858</v>
      </c>
      <c r="L891" s="5">
        <v>18.86785714285714</v>
      </c>
      <c r="M891" s="5">
        <v>19.789285714285715</v>
      </c>
      <c r="N891" s="5">
        <v>22.539285714285715</v>
      </c>
      <c r="O891" s="5">
        <v>25.285714285714285</v>
      </c>
      <c r="P891" s="5">
        <v>28.032142857142855</v>
      </c>
      <c r="Q891" s="5">
        <v>29.607142857142858</v>
      </c>
      <c r="R891" s="5">
        <v>31.192857142857143</v>
      </c>
      <c r="S891" s="5">
        <v>32.753571428571426</v>
      </c>
      <c r="T891" s="5">
        <v>31.517857142857142</v>
      </c>
      <c r="U891" s="5">
        <v>30.310714285714287</v>
      </c>
      <c r="V891" s="5">
        <v>29.060714285714287</v>
      </c>
      <c r="W891" s="5">
        <v>27.535714285714285</v>
      </c>
      <c r="X891" s="5">
        <v>26.039285714285715</v>
      </c>
      <c r="Y891" s="5">
        <v>24.567857142857143</v>
      </c>
      <c r="Z891" s="5">
        <v>23.75714285714286</v>
      </c>
      <c r="AA891" s="5">
        <v>22.964285714285715</v>
      </c>
      <c r="AB891" s="5">
        <v>22.164285714285715</v>
      </c>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row>
    <row r="892" spans="1:148">
      <c r="A892" s="2" t="s">
        <v>200</v>
      </c>
      <c r="B892" s="2" t="s">
        <v>75</v>
      </c>
      <c r="C892" s="2" t="s">
        <v>363</v>
      </c>
      <c r="D892" s="2" t="str">
        <f t="shared" si="13"/>
        <v>Iowa - Des Moines-Mar</v>
      </c>
      <c r="E892" s="5">
        <v>35.903225806451616</v>
      </c>
      <c r="F892" s="5">
        <v>35.558064516129029</v>
      </c>
      <c r="G892" s="5">
        <v>35.380645161290325</v>
      </c>
      <c r="H892" s="5">
        <v>34.738709677419358</v>
      </c>
      <c r="I892" s="5">
        <v>34.200000000000003</v>
      </c>
      <c r="J892" s="5">
        <v>33.79032258064516</v>
      </c>
      <c r="K892" s="5">
        <v>33.945161290322581</v>
      </c>
      <c r="L892" s="5">
        <v>35.619354838709675</v>
      </c>
      <c r="M892" s="5">
        <v>37.703225806451613</v>
      </c>
      <c r="N892" s="5">
        <v>40.009677419354837</v>
      </c>
      <c r="O892" s="5">
        <v>42.158064516129038</v>
      </c>
      <c r="P892" s="5">
        <v>43.758064516129032</v>
      </c>
      <c r="Q892" s="5">
        <v>45.193548387096776</v>
      </c>
      <c r="R892" s="5">
        <v>45.961290322580645</v>
      </c>
      <c r="S892" s="5">
        <v>45.964516129032262</v>
      </c>
      <c r="T892" s="5">
        <v>45.735483870967741</v>
      </c>
      <c r="U892" s="5">
        <v>45.20967741935484</v>
      </c>
      <c r="V892" s="5">
        <v>44.045161290322582</v>
      </c>
      <c r="W892" s="5">
        <v>41.467741935483872</v>
      </c>
      <c r="X892" s="5">
        <v>40.012903225806454</v>
      </c>
      <c r="Y892" s="5">
        <v>38.977419354838709</v>
      </c>
      <c r="Z892" s="5">
        <v>38.329032258064515</v>
      </c>
      <c r="AA892" s="5">
        <v>37.551612903225802</v>
      </c>
      <c r="AB892" s="5">
        <v>36.57741935483871</v>
      </c>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row>
    <row r="893" spans="1:148">
      <c r="A893" s="2" t="s">
        <v>200</v>
      </c>
      <c r="B893" s="2" t="s">
        <v>76</v>
      </c>
      <c r="C893" s="2" t="s">
        <v>364</v>
      </c>
      <c r="D893" s="2" t="str">
        <f t="shared" si="13"/>
        <v>Iowa - Des Moines-Apr</v>
      </c>
      <c r="E893" s="5">
        <v>45.916666666666664</v>
      </c>
      <c r="F893" s="5">
        <v>44.606666666666669</v>
      </c>
      <c r="G893" s="5">
        <v>43.26</v>
      </c>
      <c r="H893" s="5">
        <v>42.47</v>
      </c>
      <c r="I893" s="5">
        <v>41.696666666666673</v>
      </c>
      <c r="J893" s="5">
        <v>40.869999999999997</v>
      </c>
      <c r="K893" s="5">
        <v>43.89</v>
      </c>
      <c r="L893" s="5">
        <v>46.956666666666671</v>
      </c>
      <c r="M893" s="5">
        <v>50.02</v>
      </c>
      <c r="N893" s="5">
        <v>52.39</v>
      </c>
      <c r="O893" s="5">
        <v>54.743333333333332</v>
      </c>
      <c r="P893" s="5">
        <v>57.12</v>
      </c>
      <c r="Q893" s="5">
        <v>58.096666666666671</v>
      </c>
      <c r="R893" s="5">
        <v>59.103333333333332</v>
      </c>
      <c r="S893" s="5">
        <v>60.096666666666671</v>
      </c>
      <c r="T893" s="5">
        <v>59.333333333333336</v>
      </c>
      <c r="U893" s="5">
        <v>58.56666666666667</v>
      </c>
      <c r="V893" s="5">
        <v>57.803333333333327</v>
      </c>
      <c r="W893" s="5">
        <v>55.516666666666666</v>
      </c>
      <c r="X893" s="5">
        <v>53.29</v>
      </c>
      <c r="Y893" s="5">
        <v>51.08</v>
      </c>
      <c r="Z893" s="5">
        <v>50.036666666666662</v>
      </c>
      <c r="AA893" s="5">
        <v>49.00333333333333</v>
      </c>
      <c r="AB893" s="5">
        <v>47.973333333333336</v>
      </c>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row>
    <row r="894" spans="1:148">
      <c r="A894" s="2" t="s">
        <v>200</v>
      </c>
      <c r="B894" s="2" t="s">
        <v>77</v>
      </c>
      <c r="C894" s="2" t="s">
        <v>365</v>
      </c>
      <c r="D894" s="2" t="str">
        <f t="shared" si="13"/>
        <v>Iowa - Des Moines-May</v>
      </c>
      <c r="E894" s="5">
        <v>57.593548387096774</v>
      </c>
      <c r="F894" s="5">
        <v>56.912903225806453</v>
      </c>
      <c r="G894" s="5">
        <v>56.151612903225811</v>
      </c>
      <c r="H894" s="5">
        <v>55.296774193548387</v>
      </c>
      <c r="I894" s="5">
        <v>54.493548387096773</v>
      </c>
      <c r="J894" s="5">
        <v>55.090322580645157</v>
      </c>
      <c r="K894" s="5">
        <v>57.819354838709678</v>
      </c>
      <c r="L894" s="5">
        <v>60.08387096774193</v>
      </c>
      <c r="M894" s="5">
        <v>62.187096774193549</v>
      </c>
      <c r="N894" s="5">
        <v>64.119354838709683</v>
      </c>
      <c r="O894" s="5">
        <v>65.464516129032262</v>
      </c>
      <c r="P894" s="5">
        <v>66.938709677419354</v>
      </c>
      <c r="Q894" s="5">
        <v>68.519354838709674</v>
      </c>
      <c r="R894" s="5">
        <v>69.616129032258058</v>
      </c>
      <c r="S894" s="5">
        <v>70.390322580645162</v>
      </c>
      <c r="T894" s="5">
        <v>70.58064516129032</v>
      </c>
      <c r="U894" s="5">
        <v>69.867741935483878</v>
      </c>
      <c r="V894" s="5">
        <v>68.767741935483883</v>
      </c>
      <c r="W894" s="5">
        <v>67.00322580645161</v>
      </c>
      <c r="X894" s="5">
        <v>64.319354838709685</v>
      </c>
      <c r="Y894" s="5">
        <v>62.435483870967744</v>
      </c>
      <c r="Z894" s="5">
        <v>61.248387096774195</v>
      </c>
      <c r="AA894" s="5">
        <v>60.161290322580648</v>
      </c>
      <c r="AB894" s="5">
        <v>58.964516129032262</v>
      </c>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row>
    <row r="895" spans="1:148">
      <c r="A895" s="2" t="s">
        <v>200</v>
      </c>
      <c r="B895" s="2" t="s">
        <v>78</v>
      </c>
      <c r="C895" s="2" t="s">
        <v>366</v>
      </c>
      <c r="D895" s="2" t="str">
        <f t="shared" si="13"/>
        <v>Iowa - Des Moines-Jun</v>
      </c>
      <c r="E895" s="5">
        <v>64.663333333333341</v>
      </c>
      <c r="F895" s="5">
        <v>63.956666666666671</v>
      </c>
      <c r="G895" s="5">
        <v>63.163333333333334</v>
      </c>
      <c r="H895" s="5">
        <v>62.923333333333332</v>
      </c>
      <c r="I895" s="5">
        <v>62.74</v>
      </c>
      <c r="J895" s="5">
        <v>62.50333333333333</v>
      </c>
      <c r="K895" s="5">
        <v>65.243333333333325</v>
      </c>
      <c r="L895" s="5">
        <v>68.106666666666669</v>
      </c>
      <c r="M895" s="5">
        <v>70.893333333333345</v>
      </c>
      <c r="N895" s="5">
        <v>72.786666666666662</v>
      </c>
      <c r="O895" s="5">
        <v>74.733333333333334</v>
      </c>
      <c r="P895" s="5">
        <v>76.650000000000006</v>
      </c>
      <c r="Q895" s="5">
        <v>77.303333333333327</v>
      </c>
      <c r="R895" s="5">
        <v>77.923333333333332</v>
      </c>
      <c r="S895" s="5">
        <v>78.599999999999994</v>
      </c>
      <c r="T895" s="5">
        <v>78.11333333333333</v>
      </c>
      <c r="U895" s="5">
        <v>77.676666666666677</v>
      </c>
      <c r="V895" s="5">
        <v>77.203333333333333</v>
      </c>
      <c r="W895" s="5">
        <v>74.853333333333325</v>
      </c>
      <c r="X895" s="5">
        <v>72.536666666666662</v>
      </c>
      <c r="Y895" s="5">
        <v>70.213333333333338</v>
      </c>
      <c r="Z895" s="5">
        <v>68.77</v>
      </c>
      <c r="AA895" s="5">
        <v>67.38666666666667</v>
      </c>
      <c r="AB895" s="5">
        <v>65.98</v>
      </c>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row>
    <row r="896" spans="1:148">
      <c r="A896" s="2" t="s">
        <v>200</v>
      </c>
      <c r="B896" s="2" t="s">
        <v>79</v>
      </c>
      <c r="C896" s="2" t="s">
        <v>367</v>
      </c>
      <c r="D896" s="2" t="str">
        <f t="shared" si="13"/>
        <v>Iowa - Des Moines-Jul</v>
      </c>
      <c r="E896" s="5">
        <v>72.787096774193557</v>
      </c>
      <c r="F896" s="5">
        <v>71.896774193548396</v>
      </c>
      <c r="G896" s="5">
        <v>68.822580645161295</v>
      </c>
      <c r="H896" s="5">
        <v>68.41290322580646</v>
      </c>
      <c r="I896" s="5">
        <v>68.00322580645161</v>
      </c>
      <c r="J896" s="5">
        <v>67.58064516129032</v>
      </c>
      <c r="K896" s="5">
        <v>70.787096774193557</v>
      </c>
      <c r="L896" s="5">
        <v>73.99677419354839</v>
      </c>
      <c r="M896" s="5">
        <v>77.193548387096769</v>
      </c>
      <c r="N896" s="5">
        <v>79.219354838709677</v>
      </c>
      <c r="O896" s="5">
        <v>81.296774193548387</v>
      </c>
      <c r="P896" s="5">
        <v>83.329032258064515</v>
      </c>
      <c r="Q896" s="5">
        <v>84.00322580645161</v>
      </c>
      <c r="R896" s="5">
        <v>84.7</v>
      </c>
      <c r="S896" s="5">
        <v>85.370967741935488</v>
      </c>
      <c r="T896" s="5">
        <v>84.690322580645159</v>
      </c>
      <c r="U896" s="5">
        <v>84.0741935483871</v>
      </c>
      <c r="V896" s="5">
        <v>83.396774193548396</v>
      </c>
      <c r="W896" s="5">
        <v>80.735483870967741</v>
      </c>
      <c r="X896" s="5">
        <v>78.148387096774186</v>
      </c>
      <c r="Y896" s="5">
        <v>75.541935483870972</v>
      </c>
      <c r="Z896" s="5">
        <v>74.112903225806448</v>
      </c>
      <c r="AA896" s="5">
        <v>72.625806451612902</v>
      </c>
      <c r="AB896" s="5">
        <v>71.229032258064507</v>
      </c>
    </row>
    <row r="897" spans="1:148">
      <c r="A897" s="2" t="s">
        <v>200</v>
      </c>
      <c r="B897" s="2" t="s">
        <v>80</v>
      </c>
      <c r="C897" s="2" t="s">
        <v>368</v>
      </c>
      <c r="D897" s="2" t="str">
        <f t="shared" si="13"/>
        <v>Iowa - Des Moines-Aug</v>
      </c>
      <c r="E897" s="5">
        <v>64.009677419354844</v>
      </c>
      <c r="F897" s="5">
        <v>63.035483870967738</v>
      </c>
      <c r="G897" s="5">
        <v>64.154838709677421</v>
      </c>
      <c r="H897" s="5">
        <v>63.58387096774193</v>
      </c>
      <c r="I897" s="5">
        <v>63.038709677419355</v>
      </c>
      <c r="J897" s="5">
        <v>62.467741935483872</v>
      </c>
      <c r="K897" s="5">
        <v>65.754838709677429</v>
      </c>
      <c r="L897" s="5">
        <v>69.064516129032256</v>
      </c>
      <c r="M897" s="5">
        <v>72.390322580645162</v>
      </c>
      <c r="N897" s="5">
        <v>74.887096774193552</v>
      </c>
      <c r="O897" s="5">
        <v>77.341935483870969</v>
      </c>
      <c r="P897" s="5">
        <v>79.845161290322579</v>
      </c>
      <c r="Q897" s="5">
        <v>80.5</v>
      </c>
      <c r="R897" s="5">
        <v>81.125806451612902</v>
      </c>
      <c r="S897" s="5">
        <v>81.770967741935493</v>
      </c>
      <c r="T897" s="5">
        <v>80.609677419354838</v>
      </c>
      <c r="U897" s="5">
        <v>79.429032258064524</v>
      </c>
      <c r="V897" s="5">
        <v>78.267741935483883</v>
      </c>
      <c r="W897" s="5">
        <v>75.670967741935485</v>
      </c>
      <c r="X897" s="5">
        <v>73.116129032258058</v>
      </c>
      <c r="Y897" s="5">
        <v>70.554838709677412</v>
      </c>
      <c r="Z897" s="5">
        <v>69.309677419354841</v>
      </c>
      <c r="AA897" s="5">
        <v>68.067741935483866</v>
      </c>
      <c r="AB897" s="5">
        <v>66.848387096774204</v>
      </c>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row>
    <row r="898" spans="1:148">
      <c r="A898" s="2" t="s">
        <v>200</v>
      </c>
      <c r="B898" s="2" t="s">
        <v>81</v>
      </c>
      <c r="C898" s="2" t="s">
        <v>369</v>
      </c>
      <c r="D898" s="2" t="str">
        <f t="shared" si="13"/>
        <v>Iowa - Des Moines-Sep</v>
      </c>
      <c r="E898" s="5">
        <v>57.873333333333335</v>
      </c>
      <c r="F898" s="5">
        <v>57.12</v>
      </c>
      <c r="G898" s="5">
        <v>56.46</v>
      </c>
      <c r="H898" s="5">
        <v>55.50333333333333</v>
      </c>
      <c r="I898" s="5">
        <v>55.00333333333333</v>
      </c>
      <c r="J898" s="5">
        <v>54.266666666666666</v>
      </c>
      <c r="K898" s="5">
        <v>55.2</v>
      </c>
      <c r="L898" s="5">
        <v>58.593333333333334</v>
      </c>
      <c r="M898" s="5">
        <v>62.736666666666665</v>
      </c>
      <c r="N898" s="5">
        <v>65.900000000000006</v>
      </c>
      <c r="O898" s="5">
        <v>68.16</v>
      </c>
      <c r="P898" s="5">
        <v>69.84</v>
      </c>
      <c r="Q898" s="5">
        <v>71.046666666666667</v>
      </c>
      <c r="R898" s="5">
        <v>72.326666666666668</v>
      </c>
      <c r="S898" s="5">
        <v>72.513333333333335</v>
      </c>
      <c r="T898" s="5">
        <v>72.493333333333339</v>
      </c>
      <c r="U898" s="5">
        <v>71.33</v>
      </c>
      <c r="V898" s="5">
        <v>68.97</v>
      </c>
      <c r="W898" s="5">
        <v>65.123333333333335</v>
      </c>
      <c r="X898" s="5">
        <v>63.56666666666667</v>
      </c>
      <c r="Y898" s="5">
        <v>62.553333333333327</v>
      </c>
      <c r="Z898" s="5">
        <v>61.226666666666667</v>
      </c>
      <c r="AA898" s="5">
        <v>60.04</v>
      </c>
      <c r="AB898" s="5">
        <v>59.163333333333334</v>
      </c>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row>
    <row r="899" spans="1:148">
      <c r="A899" s="2" t="s">
        <v>200</v>
      </c>
      <c r="B899" s="2" t="s">
        <v>82</v>
      </c>
      <c r="C899" s="2" t="s">
        <v>370</v>
      </c>
      <c r="D899" s="2" t="str">
        <f t="shared" ref="D899:D962" si="14">CONCATENATE(A899,"-",B899)</f>
        <v>Iowa - Des Moines-Oct</v>
      </c>
      <c r="E899" s="5">
        <v>48.651612903225811</v>
      </c>
      <c r="F899" s="5">
        <v>48.029032258064518</v>
      </c>
      <c r="G899" s="5">
        <v>47.377419354838715</v>
      </c>
      <c r="H899" s="5">
        <v>47.1</v>
      </c>
      <c r="I899" s="5">
        <v>46.851612903225806</v>
      </c>
      <c r="J899" s="5">
        <v>46.590322580645157</v>
      </c>
      <c r="K899" s="5">
        <v>48.387096774193552</v>
      </c>
      <c r="L899" s="5">
        <v>50.13225806451613</v>
      </c>
      <c r="M899" s="5">
        <v>51.906451612903226</v>
      </c>
      <c r="N899" s="5">
        <v>54.774193548387096</v>
      </c>
      <c r="O899" s="5">
        <v>57.62903225806452</v>
      </c>
      <c r="P899" s="5">
        <v>60.506451612903227</v>
      </c>
      <c r="Q899" s="5">
        <v>60.983870967741936</v>
      </c>
      <c r="R899" s="5">
        <v>61.445161290322581</v>
      </c>
      <c r="S899" s="5">
        <v>61.91935483870968</v>
      </c>
      <c r="T899" s="5">
        <v>60.261290322580642</v>
      </c>
      <c r="U899" s="5">
        <v>58.545161290322582</v>
      </c>
      <c r="V899" s="5">
        <v>56.880645161290325</v>
      </c>
      <c r="W899" s="5">
        <v>55.329032258064515</v>
      </c>
      <c r="X899" s="5">
        <v>53.812903225806451</v>
      </c>
      <c r="Y899" s="5">
        <v>52.258064516129032</v>
      </c>
      <c r="Z899" s="5">
        <v>51.20967741935484</v>
      </c>
      <c r="AA899" s="5">
        <v>50.196774193548386</v>
      </c>
      <c r="AB899" s="5">
        <v>49.180645161290322</v>
      </c>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row>
    <row r="900" spans="1:148">
      <c r="A900" s="2" t="s">
        <v>200</v>
      </c>
      <c r="B900" s="2" t="s">
        <v>83</v>
      </c>
      <c r="C900" s="2" t="s">
        <v>371</v>
      </c>
      <c r="D900" s="2" t="str">
        <f t="shared" si="14"/>
        <v>Iowa - Des Moines-Nov</v>
      </c>
      <c r="E900" s="5">
        <v>36.776666666666664</v>
      </c>
      <c r="F900" s="5">
        <v>36.446666666666673</v>
      </c>
      <c r="G900" s="5">
        <v>35.869999999999997</v>
      </c>
      <c r="H900" s="5">
        <v>35.483333333333334</v>
      </c>
      <c r="I900" s="5">
        <v>35.119999999999997</v>
      </c>
      <c r="J900" s="5">
        <v>34.596666666666671</v>
      </c>
      <c r="K900" s="5">
        <v>34.403333333333329</v>
      </c>
      <c r="L900" s="5">
        <v>35.013333333333335</v>
      </c>
      <c r="M900" s="5">
        <v>37.08</v>
      </c>
      <c r="N900" s="5">
        <v>39.463333333333338</v>
      </c>
      <c r="O900" s="5">
        <v>41.75</v>
      </c>
      <c r="P900" s="5">
        <v>43.446666666666673</v>
      </c>
      <c r="Q900" s="5">
        <v>44.626666666666665</v>
      </c>
      <c r="R900" s="5">
        <v>45.52</v>
      </c>
      <c r="S900" s="5">
        <v>45.923333333333332</v>
      </c>
      <c r="T900" s="5">
        <v>45.23</v>
      </c>
      <c r="U900" s="5">
        <v>42.876666666666665</v>
      </c>
      <c r="V900" s="5">
        <v>41.14</v>
      </c>
      <c r="W900" s="5">
        <v>39.93666666666666</v>
      </c>
      <c r="X900" s="5">
        <v>39.403333333333329</v>
      </c>
      <c r="Y900" s="5">
        <v>38.523333333333333</v>
      </c>
      <c r="Z900" s="5">
        <v>37.406666666666666</v>
      </c>
      <c r="AA900" s="5">
        <v>37.026666666666664</v>
      </c>
      <c r="AB900" s="5">
        <v>36.606666666666669</v>
      </c>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row>
    <row r="901" spans="1:148">
      <c r="A901" s="2" t="s">
        <v>200</v>
      </c>
      <c r="B901" s="2" t="s">
        <v>84</v>
      </c>
      <c r="C901" s="2" t="s">
        <v>372</v>
      </c>
      <c r="D901" s="2" t="str">
        <f t="shared" si="14"/>
        <v>Iowa - Des Moines-Dec</v>
      </c>
      <c r="E901" s="5">
        <v>23.251612903225805</v>
      </c>
      <c r="F901" s="5">
        <v>22.983870967741936</v>
      </c>
      <c r="G901" s="5">
        <v>22.64516129032258</v>
      </c>
      <c r="H901" s="5">
        <v>22.212903225806453</v>
      </c>
      <c r="I901" s="5">
        <v>21.877419354838711</v>
      </c>
      <c r="J901" s="5">
        <v>21.783870967741933</v>
      </c>
      <c r="K901" s="5">
        <v>21.545161290322579</v>
      </c>
      <c r="L901" s="5">
        <v>21.516129032258064</v>
      </c>
      <c r="M901" s="5">
        <v>22.590322580645161</v>
      </c>
      <c r="N901" s="5">
        <v>24.590322580645161</v>
      </c>
      <c r="O901" s="5">
        <v>26.970967741935485</v>
      </c>
      <c r="P901" s="5">
        <v>28.938709677419357</v>
      </c>
      <c r="Q901" s="5">
        <v>30.225806451612904</v>
      </c>
      <c r="R901" s="5">
        <v>30.970967741935485</v>
      </c>
      <c r="S901" s="5">
        <v>30.816129032258065</v>
      </c>
      <c r="T901" s="5">
        <v>30.087096774193551</v>
      </c>
      <c r="U901" s="5">
        <v>28.348387096774193</v>
      </c>
      <c r="V901" s="5">
        <v>27.258064516129032</v>
      </c>
      <c r="W901" s="5">
        <v>26.248387096774195</v>
      </c>
      <c r="X901" s="5">
        <v>25.661290322580644</v>
      </c>
      <c r="Y901" s="5">
        <v>25.006451612903227</v>
      </c>
      <c r="Z901" s="5">
        <v>24.545161290322579</v>
      </c>
      <c r="AA901" s="5">
        <v>23.874193548387098</v>
      </c>
      <c r="AB901" s="5">
        <v>23.122580645161289</v>
      </c>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row>
    <row r="902" spans="1:148">
      <c r="A902" s="2" t="s">
        <v>201</v>
      </c>
      <c r="B902" s="2" t="s">
        <v>73</v>
      </c>
      <c r="C902" s="2" t="s">
        <v>361</v>
      </c>
      <c r="D902" s="2" t="str">
        <f t="shared" si="14"/>
        <v>Iowa - Mason City-Jan</v>
      </c>
      <c r="E902" s="5">
        <v>6.9838709677419351</v>
      </c>
      <c r="F902" s="5">
        <v>6.580645161290323</v>
      </c>
      <c r="G902" s="5">
        <v>6.193548387096774</v>
      </c>
      <c r="H902" s="5">
        <v>6.0677419354838706</v>
      </c>
      <c r="I902" s="5">
        <v>5.9580645161290322</v>
      </c>
      <c r="J902" s="5">
        <v>5.8161290322580648</v>
      </c>
      <c r="K902" s="5">
        <v>6.3806451612903228</v>
      </c>
      <c r="L902" s="5">
        <v>6.9612903225806457</v>
      </c>
      <c r="M902" s="5">
        <v>7.5354838709677416</v>
      </c>
      <c r="N902" s="5">
        <v>9.3032258064516125</v>
      </c>
      <c r="O902" s="5">
        <v>11.067741935483872</v>
      </c>
      <c r="P902" s="5">
        <v>12.85483870967742</v>
      </c>
      <c r="Q902" s="5">
        <v>13.293548387096775</v>
      </c>
      <c r="R902" s="5">
        <v>13.738709677419354</v>
      </c>
      <c r="S902" s="5">
        <v>14.174193548387096</v>
      </c>
      <c r="T902" s="5">
        <v>12.583870967741936</v>
      </c>
      <c r="U902" s="5">
        <v>10.974193548387097</v>
      </c>
      <c r="V902" s="5">
        <v>9.3677419354838705</v>
      </c>
      <c r="W902" s="5">
        <v>8.8774193548387093</v>
      </c>
      <c r="X902" s="5">
        <v>8.4129032258064527</v>
      </c>
      <c r="Y902" s="5">
        <v>7.9387096774193546</v>
      </c>
      <c r="Z902" s="5">
        <v>7.5612903225806454</v>
      </c>
      <c r="AA902" s="5">
        <v>7.2387096774193553</v>
      </c>
      <c r="AB902" s="5">
        <v>6.887096774193548</v>
      </c>
    </row>
    <row r="903" spans="1:148">
      <c r="A903" s="2" t="s">
        <v>201</v>
      </c>
      <c r="B903" s="2" t="s">
        <v>74</v>
      </c>
      <c r="C903" s="2" t="s">
        <v>362</v>
      </c>
      <c r="D903" s="2" t="str">
        <f t="shared" si="14"/>
        <v>Iowa - Mason City-Feb</v>
      </c>
      <c r="E903" s="5">
        <v>16.850000000000001</v>
      </c>
      <c r="F903" s="5">
        <v>16.546428571428571</v>
      </c>
      <c r="G903" s="5">
        <v>16.242857142857144</v>
      </c>
      <c r="H903" s="5">
        <v>15.932142857142859</v>
      </c>
      <c r="I903" s="5">
        <v>15.685714285714285</v>
      </c>
      <c r="J903" s="5">
        <v>15.4</v>
      </c>
      <c r="K903" s="5">
        <v>16.092857142857145</v>
      </c>
      <c r="L903" s="5">
        <v>16.782142857142855</v>
      </c>
      <c r="M903" s="5">
        <v>17.478571428571428</v>
      </c>
      <c r="N903" s="5">
        <v>19.296428571428571</v>
      </c>
      <c r="O903" s="5">
        <v>21.071428571428573</v>
      </c>
      <c r="P903" s="5">
        <v>22.889285714285712</v>
      </c>
      <c r="Q903" s="5">
        <v>23.789285714285715</v>
      </c>
      <c r="R903" s="5">
        <v>24.642857142857142</v>
      </c>
      <c r="S903" s="5">
        <v>25.535714285714285</v>
      </c>
      <c r="T903" s="5">
        <v>24.625</v>
      </c>
      <c r="U903" s="5">
        <v>23.735714285714288</v>
      </c>
      <c r="V903" s="5">
        <v>22.832142857142856</v>
      </c>
      <c r="W903" s="5">
        <v>21.692857142857143</v>
      </c>
      <c r="X903" s="5">
        <v>20.610714285714288</v>
      </c>
      <c r="Y903" s="5">
        <v>19.539285714285715</v>
      </c>
      <c r="Z903" s="5">
        <v>18.875</v>
      </c>
      <c r="AA903" s="5">
        <v>18.203571428571429</v>
      </c>
      <c r="AB903" s="5">
        <v>17.521428571428572</v>
      </c>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row>
    <row r="904" spans="1:148">
      <c r="A904" s="2" t="s">
        <v>201</v>
      </c>
      <c r="B904" s="2" t="s">
        <v>75</v>
      </c>
      <c r="C904" s="2" t="s">
        <v>363</v>
      </c>
      <c r="D904" s="2" t="str">
        <f t="shared" si="14"/>
        <v>Iowa - Mason City-Mar</v>
      </c>
      <c r="E904" s="5">
        <v>31.690322580645162</v>
      </c>
      <c r="F904" s="5">
        <v>31.425806451612903</v>
      </c>
      <c r="G904" s="5">
        <v>31.125806451612902</v>
      </c>
      <c r="H904" s="5">
        <v>31.141935483870967</v>
      </c>
      <c r="I904" s="5">
        <v>30.538709677419355</v>
      </c>
      <c r="J904" s="5">
        <v>30.006451612903227</v>
      </c>
      <c r="K904" s="5">
        <v>30.129032258064516</v>
      </c>
      <c r="L904" s="5">
        <v>31.212903225806453</v>
      </c>
      <c r="M904" s="5">
        <v>32.938709677419354</v>
      </c>
      <c r="N904" s="5">
        <v>34.596774193548384</v>
      </c>
      <c r="O904" s="5">
        <v>36.4</v>
      </c>
      <c r="P904" s="5">
        <v>38.07741935483871</v>
      </c>
      <c r="Q904" s="5">
        <v>39.358064516129026</v>
      </c>
      <c r="R904" s="5">
        <v>40.390322580645162</v>
      </c>
      <c r="S904" s="5">
        <v>40.864516129032253</v>
      </c>
      <c r="T904" s="5">
        <v>40.777419354838706</v>
      </c>
      <c r="U904" s="5">
        <v>39.841935483870962</v>
      </c>
      <c r="V904" s="5">
        <v>38.319354838709678</v>
      </c>
      <c r="W904" s="5">
        <v>36.045161290322582</v>
      </c>
      <c r="X904" s="5">
        <v>34.62580645161291</v>
      </c>
      <c r="Y904" s="5">
        <v>33.838709677419352</v>
      </c>
      <c r="Z904" s="5">
        <v>33.058064516129029</v>
      </c>
      <c r="AA904" s="5">
        <v>32.493548387096773</v>
      </c>
      <c r="AB904" s="5">
        <v>32.222580645161287</v>
      </c>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row>
    <row r="905" spans="1:148">
      <c r="A905" s="2" t="s">
        <v>201</v>
      </c>
      <c r="B905" s="2" t="s">
        <v>76</v>
      </c>
      <c r="C905" s="2" t="s">
        <v>364</v>
      </c>
      <c r="D905" s="2" t="str">
        <f t="shared" si="14"/>
        <v>Iowa - Mason City-Apr</v>
      </c>
      <c r="E905" s="5">
        <v>39.143333333333331</v>
      </c>
      <c r="F905" s="5">
        <v>38.65</v>
      </c>
      <c r="G905" s="5">
        <v>38.1</v>
      </c>
      <c r="H905" s="5">
        <v>37.93666666666666</v>
      </c>
      <c r="I905" s="5">
        <v>37.773333333333333</v>
      </c>
      <c r="J905" s="5">
        <v>37.616666666666667</v>
      </c>
      <c r="K905" s="5">
        <v>39.99666666666667</v>
      </c>
      <c r="L905" s="5">
        <v>42.333333333333336</v>
      </c>
      <c r="M905" s="5">
        <v>44.696666666666673</v>
      </c>
      <c r="N905" s="5">
        <v>46.64</v>
      </c>
      <c r="O905" s="5">
        <v>48.553333333333327</v>
      </c>
      <c r="P905" s="5">
        <v>50.473333333333336</v>
      </c>
      <c r="Q905" s="5">
        <v>51.426666666666662</v>
      </c>
      <c r="R905" s="5">
        <v>52.363333333333337</v>
      </c>
      <c r="S905" s="5">
        <v>53.306666666666665</v>
      </c>
      <c r="T905" s="5">
        <v>52.286666666666662</v>
      </c>
      <c r="U905" s="5">
        <v>51.26</v>
      </c>
      <c r="V905" s="5">
        <v>50.233333333333334</v>
      </c>
      <c r="W905" s="5">
        <v>47.973333333333336</v>
      </c>
      <c r="X905" s="5">
        <v>45.743333333333332</v>
      </c>
      <c r="Y905" s="5">
        <v>43.473333333333336</v>
      </c>
      <c r="Z905" s="5">
        <v>42.356666666666669</v>
      </c>
      <c r="AA905" s="5">
        <v>41.213333333333338</v>
      </c>
      <c r="AB905" s="5">
        <v>40.06</v>
      </c>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row>
    <row r="906" spans="1:148">
      <c r="A906" s="2" t="s">
        <v>201</v>
      </c>
      <c r="B906" s="2" t="s">
        <v>77</v>
      </c>
      <c r="C906" s="2" t="s">
        <v>365</v>
      </c>
      <c r="D906" s="2" t="str">
        <f t="shared" si="14"/>
        <v>Iowa - Mason City-May</v>
      </c>
      <c r="E906" s="5">
        <v>49.312903225806451</v>
      </c>
      <c r="F906" s="5">
        <v>48.164516129032258</v>
      </c>
      <c r="G906" s="5">
        <v>47.409677419354843</v>
      </c>
      <c r="H906" s="5">
        <v>46.745161290322578</v>
      </c>
      <c r="I906" s="5">
        <v>46.387096774193552</v>
      </c>
      <c r="J906" s="5">
        <v>47.893548387096779</v>
      </c>
      <c r="K906" s="5">
        <v>50.987096774193546</v>
      </c>
      <c r="L906" s="5">
        <v>53.63225806451613</v>
      </c>
      <c r="M906" s="5">
        <v>56.683870967741939</v>
      </c>
      <c r="N906" s="5">
        <v>59.029032258064518</v>
      </c>
      <c r="O906" s="5">
        <v>61.845161290322579</v>
      </c>
      <c r="P906" s="5">
        <v>64.403225806451616</v>
      </c>
      <c r="Q906" s="5">
        <v>65.674193548387095</v>
      </c>
      <c r="R906" s="5">
        <v>65.883870967741942</v>
      </c>
      <c r="S906" s="5">
        <v>65.912903225806446</v>
      </c>
      <c r="T906" s="5">
        <v>65.590322580645164</v>
      </c>
      <c r="U906" s="5">
        <v>64.716129032258067</v>
      </c>
      <c r="V906" s="5">
        <v>63.258064516129032</v>
      </c>
      <c r="W906" s="5">
        <v>61.064516129032256</v>
      </c>
      <c r="X906" s="5">
        <v>57.377419354838715</v>
      </c>
      <c r="Y906" s="5">
        <v>54.674193548387102</v>
      </c>
      <c r="Z906" s="5">
        <v>52.683870967741939</v>
      </c>
      <c r="AA906" s="5">
        <v>51.590322580645157</v>
      </c>
      <c r="AB906" s="5">
        <v>50.538709677419355</v>
      </c>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row>
    <row r="907" spans="1:148">
      <c r="A907" s="2" t="s">
        <v>201</v>
      </c>
      <c r="B907" s="2" t="s">
        <v>78</v>
      </c>
      <c r="C907" s="2" t="s">
        <v>366</v>
      </c>
      <c r="D907" s="2" t="str">
        <f t="shared" si="14"/>
        <v>Iowa - Mason City-Jun</v>
      </c>
      <c r="E907" s="5">
        <v>64.066666666666663</v>
      </c>
      <c r="F907" s="5">
        <v>63.293333333333329</v>
      </c>
      <c r="G907" s="5">
        <v>62.553333333333327</v>
      </c>
      <c r="H907" s="5">
        <v>62.103333333333332</v>
      </c>
      <c r="I907" s="5">
        <v>61.966666666666669</v>
      </c>
      <c r="J907" s="5">
        <v>63.403333333333329</v>
      </c>
      <c r="K907" s="5">
        <v>64.86666666666666</v>
      </c>
      <c r="L907" s="5">
        <v>67.5</v>
      </c>
      <c r="M907" s="5">
        <v>69.796666666666667</v>
      </c>
      <c r="N907" s="5">
        <v>72.069999999999993</v>
      </c>
      <c r="O907" s="5">
        <v>73.983333333333334</v>
      </c>
      <c r="P907" s="5">
        <v>75.61666666666666</v>
      </c>
      <c r="Q907" s="5">
        <v>76.63333333333334</v>
      </c>
      <c r="R907" s="5">
        <v>77.543333333333337</v>
      </c>
      <c r="S907" s="5">
        <v>78.056666666666658</v>
      </c>
      <c r="T907" s="5">
        <v>78.106666666666655</v>
      </c>
      <c r="U907" s="5">
        <v>77.24666666666667</v>
      </c>
      <c r="V907" s="5">
        <v>76.196666666666673</v>
      </c>
      <c r="W907" s="5">
        <v>74.56</v>
      </c>
      <c r="X907" s="5">
        <v>71.346666666666664</v>
      </c>
      <c r="Y907" s="5">
        <v>68.373333333333321</v>
      </c>
      <c r="Z907" s="5">
        <v>66.196666666666673</v>
      </c>
      <c r="AA907" s="5">
        <v>65.733333333333334</v>
      </c>
      <c r="AB907" s="5">
        <v>64.853333333333325</v>
      </c>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row>
    <row r="908" spans="1:148">
      <c r="A908" s="2" t="s">
        <v>201</v>
      </c>
      <c r="B908" s="2" t="s">
        <v>79</v>
      </c>
      <c r="C908" s="2" t="s">
        <v>367</v>
      </c>
      <c r="D908" s="2" t="str">
        <f t="shared" si="14"/>
        <v>Iowa - Mason City-Jul</v>
      </c>
      <c r="E908" s="5">
        <v>65.654838709677421</v>
      </c>
      <c r="F908" s="5">
        <v>64.809677419354841</v>
      </c>
      <c r="G908" s="5">
        <v>61.841935483870962</v>
      </c>
      <c r="H908" s="5">
        <v>61.458064516129035</v>
      </c>
      <c r="I908" s="5">
        <v>60.990322580645163</v>
      </c>
      <c r="J908" s="5">
        <v>62.541935483870965</v>
      </c>
      <c r="K908" s="5">
        <v>66.235483870967741</v>
      </c>
      <c r="L908" s="5">
        <v>69.590322580645164</v>
      </c>
      <c r="M908" s="5">
        <v>72.770967741935493</v>
      </c>
      <c r="N908" s="5">
        <v>74.851612903225814</v>
      </c>
      <c r="O908" s="5">
        <v>76.306451612903231</v>
      </c>
      <c r="P908" s="5">
        <v>77.761290322580649</v>
      </c>
      <c r="Q908" s="5">
        <v>78.812903225806451</v>
      </c>
      <c r="R908" s="5">
        <v>79.138709677419357</v>
      </c>
      <c r="S908" s="5">
        <v>79.296774193548387</v>
      </c>
      <c r="T908" s="5">
        <v>78.57741935483871</v>
      </c>
      <c r="U908" s="5">
        <v>78.067741935483866</v>
      </c>
      <c r="V908" s="5">
        <v>76.393548387096772</v>
      </c>
      <c r="W908" s="5">
        <v>73.803225806451621</v>
      </c>
      <c r="X908" s="5">
        <v>69.396774193548396</v>
      </c>
      <c r="Y908" s="5">
        <v>66.57741935483871</v>
      </c>
      <c r="Z908" s="5">
        <v>65.364516129032253</v>
      </c>
      <c r="AA908" s="5">
        <v>64.445161290322574</v>
      </c>
      <c r="AB908" s="5">
        <v>64.487096774193546</v>
      </c>
    </row>
    <row r="909" spans="1:148">
      <c r="A909" s="2" t="s">
        <v>201</v>
      </c>
      <c r="B909" s="2" t="s">
        <v>80</v>
      </c>
      <c r="C909" s="2" t="s">
        <v>368</v>
      </c>
      <c r="D909" s="2" t="str">
        <f t="shared" si="14"/>
        <v>Iowa - Mason City-Aug</v>
      </c>
      <c r="E909" s="5">
        <v>60.525806451612901</v>
      </c>
      <c r="F909" s="5">
        <v>59.948387096774198</v>
      </c>
      <c r="G909" s="5">
        <v>61.587096774193547</v>
      </c>
      <c r="H909" s="5">
        <v>61.08387096774193</v>
      </c>
      <c r="I909" s="5">
        <v>60.62580645161291</v>
      </c>
      <c r="J909" s="5">
        <v>60.12580645161291</v>
      </c>
      <c r="K909" s="5">
        <v>62.941935483870971</v>
      </c>
      <c r="L909" s="5">
        <v>65.783870967741933</v>
      </c>
      <c r="M909" s="5">
        <v>68.603225806451604</v>
      </c>
      <c r="N909" s="5">
        <v>70.829032258064515</v>
      </c>
      <c r="O909" s="5">
        <v>73.045161290322582</v>
      </c>
      <c r="P909" s="5">
        <v>75.267741935483883</v>
      </c>
      <c r="Q909" s="5">
        <v>76.035483870967738</v>
      </c>
      <c r="R909" s="5">
        <v>76.761290322580649</v>
      </c>
      <c r="S909" s="5">
        <v>77.545161290322582</v>
      </c>
      <c r="T909" s="5">
        <v>77.148387096774186</v>
      </c>
      <c r="U909" s="5">
        <v>76.716129032258053</v>
      </c>
      <c r="V909" s="5">
        <v>76.332258064516139</v>
      </c>
      <c r="W909" s="5">
        <v>73.067741935483866</v>
      </c>
      <c r="X909" s="5">
        <v>69.861290322580643</v>
      </c>
      <c r="Y909" s="5">
        <v>66.683870967741925</v>
      </c>
      <c r="Z909" s="5">
        <v>65.374193548387098</v>
      </c>
      <c r="AA909" s="5">
        <v>64.277419354838713</v>
      </c>
      <c r="AB909" s="5">
        <v>63.116129032258058</v>
      </c>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row>
    <row r="910" spans="1:148">
      <c r="A910" s="2" t="s">
        <v>201</v>
      </c>
      <c r="B910" s="2" t="s">
        <v>81</v>
      </c>
      <c r="C910" s="2" t="s">
        <v>369</v>
      </c>
      <c r="D910" s="2" t="str">
        <f t="shared" si="14"/>
        <v>Iowa - Mason City-Sep</v>
      </c>
      <c r="E910" s="5">
        <v>52.006666666666668</v>
      </c>
      <c r="F910" s="5">
        <v>51.31</v>
      </c>
      <c r="G910" s="5">
        <v>50.81333333333334</v>
      </c>
      <c r="H910" s="5">
        <v>50.666666666666664</v>
      </c>
      <c r="I910" s="5">
        <v>50.34</v>
      </c>
      <c r="J910" s="5">
        <v>50.15</v>
      </c>
      <c r="K910" s="5">
        <v>51.606666666666669</v>
      </c>
      <c r="L910" s="5">
        <v>55.59</v>
      </c>
      <c r="M910" s="5">
        <v>59.343333333333334</v>
      </c>
      <c r="N910" s="5">
        <v>62.356666666666669</v>
      </c>
      <c r="O910" s="5">
        <v>64.25333333333333</v>
      </c>
      <c r="P910" s="5">
        <v>66.303333333333327</v>
      </c>
      <c r="Q910" s="5">
        <v>67.033333333333331</v>
      </c>
      <c r="R910" s="5">
        <v>67.513333333333335</v>
      </c>
      <c r="S910" s="5">
        <v>67.459999999999994</v>
      </c>
      <c r="T910" s="5">
        <v>67.13</v>
      </c>
      <c r="U910" s="5">
        <v>66.146666666666675</v>
      </c>
      <c r="V910" s="5">
        <v>63</v>
      </c>
      <c r="W910" s="5">
        <v>58.36</v>
      </c>
      <c r="X910" s="5">
        <v>56.046666666666667</v>
      </c>
      <c r="Y910" s="5">
        <v>54.783333333333331</v>
      </c>
      <c r="Z910" s="5">
        <v>54.043333333333329</v>
      </c>
      <c r="AA910" s="5">
        <v>53.41</v>
      </c>
      <c r="AB910" s="5">
        <v>52.806666666666665</v>
      </c>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row>
    <row r="911" spans="1:148">
      <c r="A911" s="2" t="s">
        <v>201</v>
      </c>
      <c r="B911" s="2" t="s">
        <v>82</v>
      </c>
      <c r="C911" s="2" t="s">
        <v>370</v>
      </c>
      <c r="D911" s="2" t="str">
        <f t="shared" si="14"/>
        <v>Iowa - Mason City-Oct</v>
      </c>
      <c r="E911" s="5">
        <v>41.454838709677418</v>
      </c>
      <c r="F911" s="5">
        <v>41.680645161290322</v>
      </c>
      <c r="G911" s="5">
        <v>41.112903225806448</v>
      </c>
      <c r="H911" s="5">
        <v>40.645161290322584</v>
      </c>
      <c r="I911" s="5">
        <v>40.28709677419355</v>
      </c>
      <c r="J911" s="5">
        <v>40.07741935483871</v>
      </c>
      <c r="K911" s="5">
        <v>40.200000000000003</v>
      </c>
      <c r="L911" s="5">
        <v>43.519354838709674</v>
      </c>
      <c r="M911" s="5">
        <v>48.612903225806448</v>
      </c>
      <c r="N911" s="5">
        <v>52.277419354838706</v>
      </c>
      <c r="O911" s="5">
        <v>55.387096774193552</v>
      </c>
      <c r="P911" s="5">
        <v>57.783870967741933</v>
      </c>
      <c r="Q911" s="5">
        <v>59.461290322580645</v>
      </c>
      <c r="R911" s="5">
        <v>60.309677419354834</v>
      </c>
      <c r="S911" s="5">
        <v>60.261290322580642</v>
      </c>
      <c r="T911" s="5">
        <v>59.574193548387093</v>
      </c>
      <c r="U911" s="5">
        <v>56.71290322580645</v>
      </c>
      <c r="V911" s="5">
        <v>51.925806451612907</v>
      </c>
      <c r="W911" s="5">
        <v>48.41612903225807</v>
      </c>
      <c r="X911" s="5">
        <v>46.154838709677421</v>
      </c>
      <c r="Y911" s="5">
        <v>44.722580645161294</v>
      </c>
      <c r="Z911" s="5">
        <v>43.451612903225808</v>
      </c>
      <c r="AA911" s="5">
        <v>42.170967741935485</v>
      </c>
      <c r="AB911" s="5">
        <v>41.58387096774193</v>
      </c>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row>
    <row r="912" spans="1:148">
      <c r="A912" s="2" t="s">
        <v>201</v>
      </c>
      <c r="B912" s="2" t="s">
        <v>83</v>
      </c>
      <c r="C912" s="2" t="s">
        <v>371</v>
      </c>
      <c r="D912" s="2" t="str">
        <f t="shared" si="14"/>
        <v>Iowa - Mason City-Nov</v>
      </c>
      <c r="E912" s="5">
        <v>28.54</v>
      </c>
      <c r="F912" s="5">
        <v>28.01</v>
      </c>
      <c r="G912" s="5">
        <v>27.456666666666667</v>
      </c>
      <c r="H912" s="5">
        <v>27.26</v>
      </c>
      <c r="I912" s="5">
        <v>27.073333333333334</v>
      </c>
      <c r="J912" s="5">
        <v>26.89</v>
      </c>
      <c r="K912" s="5">
        <v>28.053333333333335</v>
      </c>
      <c r="L912" s="5">
        <v>29.273333333333333</v>
      </c>
      <c r="M912" s="5">
        <v>30.476666666666667</v>
      </c>
      <c r="N912" s="5">
        <v>33.013333333333335</v>
      </c>
      <c r="O912" s="5">
        <v>35.473333333333336</v>
      </c>
      <c r="P912" s="5">
        <v>38.013333333333335</v>
      </c>
      <c r="Q912" s="5">
        <v>38.74666666666667</v>
      </c>
      <c r="R912" s="5">
        <v>39.46</v>
      </c>
      <c r="S912" s="5">
        <v>40.18333333333333</v>
      </c>
      <c r="T912" s="5">
        <v>37.876666666666665</v>
      </c>
      <c r="U912" s="5">
        <v>35.53</v>
      </c>
      <c r="V912" s="5">
        <v>33.21</v>
      </c>
      <c r="W912" s="5">
        <v>32.283333333333331</v>
      </c>
      <c r="X912" s="5">
        <v>31.38</v>
      </c>
      <c r="Y912" s="5">
        <v>30.48</v>
      </c>
      <c r="Z912" s="5">
        <v>29.823333333333334</v>
      </c>
      <c r="AA912" s="5">
        <v>29.196666666666665</v>
      </c>
      <c r="AB912" s="5">
        <v>28.556666666666668</v>
      </c>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row>
    <row r="913" spans="1:148">
      <c r="A913" s="2" t="s">
        <v>201</v>
      </c>
      <c r="B913" s="2" t="s">
        <v>84</v>
      </c>
      <c r="C913" s="2" t="s">
        <v>372</v>
      </c>
      <c r="D913" s="2" t="str">
        <f t="shared" si="14"/>
        <v>Iowa - Mason City-Dec</v>
      </c>
      <c r="E913" s="5">
        <v>16.7</v>
      </c>
      <c r="F913" s="5">
        <v>16.825806451612905</v>
      </c>
      <c r="G913" s="5">
        <v>16.961290322580645</v>
      </c>
      <c r="H913" s="5">
        <v>15.970967741935485</v>
      </c>
      <c r="I913" s="5">
        <v>15.012903225806451</v>
      </c>
      <c r="J913" s="5">
        <v>14.019354838709678</v>
      </c>
      <c r="K913" s="5">
        <v>14.477419354838711</v>
      </c>
      <c r="L913" s="5">
        <v>14.938709677419356</v>
      </c>
      <c r="M913" s="5">
        <v>15.409677419354839</v>
      </c>
      <c r="N913" s="5">
        <v>16.829032258064519</v>
      </c>
      <c r="O913" s="5">
        <v>18.174193548387095</v>
      </c>
      <c r="P913" s="5">
        <v>19.57741935483871</v>
      </c>
      <c r="Q913" s="5">
        <v>20.090322580645161</v>
      </c>
      <c r="R913" s="5">
        <v>20.612903225806452</v>
      </c>
      <c r="S913" s="5">
        <v>21.13225806451613</v>
      </c>
      <c r="T913" s="5">
        <v>19.677419354838708</v>
      </c>
      <c r="U913" s="5">
        <v>18.251612903225805</v>
      </c>
      <c r="V913" s="5">
        <v>16.803225806451611</v>
      </c>
      <c r="W913" s="5">
        <v>16.345161290322579</v>
      </c>
      <c r="X913" s="5">
        <v>15.906451612903227</v>
      </c>
      <c r="Y913" s="5">
        <v>15.438709677419356</v>
      </c>
      <c r="Z913" s="5">
        <v>15.293548387096775</v>
      </c>
      <c r="AA913" s="5">
        <v>15.17741935483871</v>
      </c>
      <c r="AB913" s="5">
        <v>15.03225806451613</v>
      </c>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row>
    <row r="914" spans="1:148">
      <c r="A914" s="2" t="s">
        <v>202</v>
      </c>
      <c r="B914" s="2" t="s">
        <v>73</v>
      </c>
      <c r="C914" s="2" t="s">
        <v>361</v>
      </c>
      <c r="D914" s="2" t="str">
        <f t="shared" si="14"/>
        <v>Iowa - Sioux City-Jan</v>
      </c>
      <c r="E914" s="5">
        <v>13.570967741935483</v>
      </c>
      <c r="F914" s="5">
        <v>13.067741935483872</v>
      </c>
      <c r="G914" s="5">
        <v>12.580645161290322</v>
      </c>
      <c r="H914" s="5">
        <v>12.487096774193549</v>
      </c>
      <c r="I914" s="5">
        <v>11.712903225806452</v>
      </c>
      <c r="J914" s="5">
        <v>12.116129032258065</v>
      </c>
      <c r="K914" s="5">
        <v>12.03225806451613</v>
      </c>
      <c r="L914" s="5">
        <v>11.9</v>
      </c>
      <c r="M914" s="5">
        <v>13.22258064516129</v>
      </c>
      <c r="N914" s="5">
        <v>16.012903225806451</v>
      </c>
      <c r="O914" s="5">
        <v>18.993548387096773</v>
      </c>
      <c r="P914" s="5">
        <v>21.741935483870968</v>
      </c>
      <c r="Q914" s="5">
        <v>24.351612903225806</v>
      </c>
      <c r="R914" s="5">
        <v>26.325806451612905</v>
      </c>
      <c r="S914" s="5">
        <v>27.538709677419355</v>
      </c>
      <c r="T914" s="5">
        <v>27.170967741935481</v>
      </c>
      <c r="U914" s="5">
        <v>25.148387096774194</v>
      </c>
      <c r="V914" s="5">
        <v>22.993548387096773</v>
      </c>
      <c r="W914" s="5">
        <v>20.483870967741936</v>
      </c>
      <c r="X914" s="5">
        <v>18.590322580645161</v>
      </c>
      <c r="Y914" s="5">
        <v>17.141935483870967</v>
      </c>
      <c r="Z914" s="5">
        <v>16.012903225806451</v>
      </c>
      <c r="AA914" s="5">
        <v>15.187096774193549</v>
      </c>
      <c r="AB914" s="5">
        <v>14.774193548387096</v>
      </c>
    </row>
    <row r="915" spans="1:148">
      <c r="A915" s="2" t="s">
        <v>202</v>
      </c>
      <c r="B915" s="2" t="s">
        <v>74</v>
      </c>
      <c r="C915" s="2" t="s">
        <v>362</v>
      </c>
      <c r="D915" s="2" t="str">
        <f t="shared" si="14"/>
        <v>Iowa - Sioux City-Feb</v>
      </c>
      <c r="E915" s="5">
        <v>19.696428571428573</v>
      </c>
      <c r="F915" s="5">
        <v>19.389285714285712</v>
      </c>
      <c r="G915" s="5">
        <v>19.203571428571429</v>
      </c>
      <c r="H915" s="5">
        <v>18.864285714285717</v>
      </c>
      <c r="I915" s="5">
        <v>18.399999999999999</v>
      </c>
      <c r="J915" s="5">
        <v>17.703571428571429</v>
      </c>
      <c r="K915" s="5">
        <v>17.2</v>
      </c>
      <c r="L915" s="5">
        <v>17.05</v>
      </c>
      <c r="M915" s="5">
        <v>18.817857142857143</v>
      </c>
      <c r="N915" s="5">
        <v>20.703571428571429</v>
      </c>
      <c r="O915" s="5">
        <v>22.717857142857145</v>
      </c>
      <c r="P915" s="5">
        <v>24.810714285714287</v>
      </c>
      <c r="Q915" s="5">
        <v>26.935714285714287</v>
      </c>
      <c r="R915" s="5">
        <v>28.357142857142858</v>
      </c>
      <c r="S915" s="5">
        <v>29.139285714285712</v>
      </c>
      <c r="T915" s="5">
        <v>29.12857142857143</v>
      </c>
      <c r="U915" s="5">
        <v>28.103571428571428</v>
      </c>
      <c r="V915" s="5">
        <v>26.271428571428572</v>
      </c>
      <c r="W915" s="5">
        <v>24.37142857142857</v>
      </c>
      <c r="X915" s="5">
        <v>23.110714285714288</v>
      </c>
      <c r="Y915" s="5">
        <v>22.196428571428573</v>
      </c>
      <c r="Z915" s="5">
        <v>21.528571428571428</v>
      </c>
      <c r="AA915" s="5">
        <v>21.064285714285713</v>
      </c>
      <c r="AB915" s="5">
        <v>20.767857142857142</v>
      </c>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row>
    <row r="916" spans="1:148">
      <c r="A916" s="2" t="s">
        <v>202</v>
      </c>
      <c r="B916" s="2" t="s">
        <v>75</v>
      </c>
      <c r="C916" s="2" t="s">
        <v>363</v>
      </c>
      <c r="D916" s="2" t="str">
        <f t="shared" si="14"/>
        <v>Iowa - Sioux City-Mar</v>
      </c>
      <c r="E916" s="5">
        <v>32.993548387096773</v>
      </c>
      <c r="F916" s="5">
        <v>32.28709677419355</v>
      </c>
      <c r="G916" s="5">
        <v>31.596774193548388</v>
      </c>
      <c r="H916" s="5">
        <v>31.183870967741935</v>
      </c>
      <c r="I916" s="5">
        <v>30.8</v>
      </c>
      <c r="J916" s="5">
        <v>30.409677419354839</v>
      </c>
      <c r="K916" s="5">
        <v>31.945161290322581</v>
      </c>
      <c r="L916" s="5">
        <v>33.470967741935482</v>
      </c>
      <c r="M916" s="5">
        <v>34.983870967741936</v>
      </c>
      <c r="N916" s="5">
        <v>38.409677419354843</v>
      </c>
      <c r="O916" s="5">
        <v>41.819354838709678</v>
      </c>
      <c r="P916" s="5">
        <v>45.251612903225805</v>
      </c>
      <c r="Q916" s="5">
        <v>47.067741935483866</v>
      </c>
      <c r="R916" s="5">
        <v>48.883870967741942</v>
      </c>
      <c r="S916" s="5">
        <v>50.703225806451613</v>
      </c>
      <c r="T916" s="5">
        <v>49.529032258064518</v>
      </c>
      <c r="U916" s="5">
        <v>48.393548387096779</v>
      </c>
      <c r="V916" s="5">
        <v>47.21290322580645</v>
      </c>
      <c r="W916" s="5">
        <v>44.322580645161288</v>
      </c>
      <c r="X916" s="5">
        <v>41.490322580645163</v>
      </c>
      <c r="Y916" s="5">
        <v>38.70645161290323</v>
      </c>
      <c r="Z916" s="5">
        <v>37.119354838709675</v>
      </c>
      <c r="AA916" s="5">
        <v>35.57741935483871</v>
      </c>
      <c r="AB916" s="5">
        <v>34.048387096774192</v>
      </c>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row>
    <row r="917" spans="1:148">
      <c r="A917" s="2" t="s">
        <v>202</v>
      </c>
      <c r="B917" s="2" t="s">
        <v>76</v>
      </c>
      <c r="C917" s="2" t="s">
        <v>364</v>
      </c>
      <c r="D917" s="2" t="str">
        <f t="shared" si="14"/>
        <v>Iowa - Sioux City-Apr</v>
      </c>
      <c r="E917" s="5">
        <v>43.596666666666671</v>
      </c>
      <c r="F917" s="5">
        <v>42.653333333333329</v>
      </c>
      <c r="G917" s="5">
        <v>41.733333333333334</v>
      </c>
      <c r="H917" s="5">
        <v>41.38</v>
      </c>
      <c r="I917" s="5">
        <v>41</v>
      </c>
      <c r="J917" s="5">
        <v>40.596666666666671</v>
      </c>
      <c r="K917" s="5">
        <v>42.54</v>
      </c>
      <c r="L917" s="5">
        <v>44.533333333333331</v>
      </c>
      <c r="M917" s="5">
        <v>46.513333333333335</v>
      </c>
      <c r="N917" s="5">
        <v>49.323333333333338</v>
      </c>
      <c r="O917" s="5">
        <v>52.086666666666666</v>
      </c>
      <c r="P917" s="5">
        <v>54.89</v>
      </c>
      <c r="Q917" s="5">
        <v>56.716666666666669</v>
      </c>
      <c r="R917" s="5">
        <v>58.49666666666667</v>
      </c>
      <c r="S917" s="5">
        <v>60.31</v>
      </c>
      <c r="T917" s="5">
        <v>59.6</v>
      </c>
      <c r="U917" s="5">
        <v>58.91</v>
      </c>
      <c r="V917" s="5">
        <v>58.2</v>
      </c>
      <c r="W917" s="5">
        <v>55.236666666666665</v>
      </c>
      <c r="X917" s="5">
        <v>52.333333333333336</v>
      </c>
      <c r="Y917" s="5">
        <v>49.43</v>
      </c>
      <c r="Z917" s="5">
        <v>47.803333333333327</v>
      </c>
      <c r="AA917" s="5">
        <v>46.25</v>
      </c>
      <c r="AB917" s="5">
        <v>44.646666666666668</v>
      </c>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row>
    <row r="918" spans="1:148">
      <c r="A918" s="2" t="s">
        <v>202</v>
      </c>
      <c r="B918" s="2" t="s">
        <v>77</v>
      </c>
      <c r="C918" s="2" t="s">
        <v>365</v>
      </c>
      <c r="D918" s="2" t="str">
        <f t="shared" si="14"/>
        <v>Iowa - Sioux City-May</v>
      </c>
      <c r="E918" s="5">
        <v>55.812903225806451</v>
      </c>
      <c r="F918" s="5">
        <v>54.683870967741939</v>
      </c>
      <c r="G918" s="5">
        <v>53.880645161290325</v>
      </c>
      <c r="H918" s="5">
        <v>53.274193548387096</v>
      </c>
      <c r="I918" s="5">
        <v>52.467741935483872</v>
      </c>
      <c r="J918" s="5">
        <v>52.91935483870968</v>
      </c>
      <c r="K918" s="5">
        <v>55.677419354838712</v>
      </c>
      <c r="L918" s="5">
        <v>58.748387096774195</v>
      </c>
      <c r="M918" s="5">
        <v>61.670967741935485</v>
      </c>
      <c r="N918" s="5">
        <v>64.187096774193549</v>
      </c>
      <c r="O918" s="5">
        <v>66.41935483870968</v>
      </c>
      <c r="P918" s="5">
        <v>68.158064516129031</v>
      </c>
      <c r="Q918" s="5">
        <v>69.438709677419354</v>
      </c>
      <c r="R918" s="5">
        <v>70.109677419354838</v>
      </c>
      <c r="S918" s="5">
        <v>71.029032258064518</v>
      </c>
      <c r="T918" s="5">
        <v>70.822580645161295</v>
      </c>
      <c r="U918" s="5">
        <v>70.893548387096772</v>
      </c>
      <c r="V918" s="5">
        <v>69.680645161290315</v>
      </c>
      <c r="W918" s="5">
        <v>67.861290322580643</v>
      </c>
      <c r="X918" s="5">
        <v>64.370967741935488</v>
      </c>
      <c r="Y918" s="5">
        <v>62.3</v>
      </c>
      <c r="Z918" s="5">
        <v>60.241935483870968</v>
      </c>
      <c r="AA918" s="5">
        <v>58.903225806451616</v>
      </c>
      <c r="AB918" s="5">
        <v>57.506451612903227</v>
      </c>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row>
    <row r="919" spans="1:148">
      <c r="A919" s="2" t="s">
        <v>202</v>
      </c>
      <c r="B919" s="2" t="s">
        <v>78</v>
      </c>
      <c r="C919" s="2" t="s">
        <v>366</v>
      </c>
      <c r="D919" s="2" t="str">
        <f t="shared" si="14"/>
        <v>Iowa - Sioux City-Jun</v>
      </c>
      <c r="E919" s="5">
        <v>64.94</v>
      </c>
      <c r="F919" s="5">
        <v>64.086666666666659</v>
      </c>
      <c r="G919" s="5">
        <v>63.223333333333336</v>
      </c>
      <c r="H919" s="5">
        <v>62.953333333333333</v>
      </c>
      <c r="I919" s="5">
        <v>62.703333333333333</v>
      </c>
      <c r="J919" s="5">
        <v>62.473333333333336</v>
      </c>
      <c r="K919" s="5">
        <v>65.183333333333337</v>
      </c>
      <c r="L919" s="5">
        <v>67.91</v>
      </c>
      <c r="M919" s="5">
        <v>70.643333333333345</v>
      </c>
      <c r="N919" s="5">
        <v>72.44</v>
      </c>
      <c r="O919" s="5">
        <v>74.263333333333335</v>
      </c>
      <c r="P919" s="5">
        <v>76.063333333333333</v>
      </c>
      <c r="Q919" s="5">
        <v>77.223333333333329</v>
      </c>
      <c r="R919" s="5">
        <v>78.38666666666667</v>
      </c>
      <c r="S919" s="5">
        <v>79.543333333333337</v>
      </c>
      <c r="T919" s="5">
        <v>78.849999999999994</v>
      </c>
      <c r="U919" s="5">
        <v>78.196666666666673</v>
      </c>
      <c r="V919" s="5">
        <v>77.510000000000005</v>
      </c>
      <c r="W919" s="5">
        <v>75.073333333333323</v>
      </c>
      <c r="X919" s="5">
        <v>72.683333333333337</v>
      </c>
      <c r="Y919" s="5">
        <v>70.316666666666663</v>
      </c>
      <c r="Z919" s="5">
        <v>68.853333333333325</v>
      </c>
      <c r="AA919" s="5">
        <v>67.446666666666673</v>
      </c>
      <c r="AB919" s="5">
        <v>66.023333333333341</v>
      </c>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row>
    <row r="920" spans="1:148">
      <c r="A920" s="2" t="s">
        <v>202</v>
      </c>
      <c r="B920" s="2" t="s">
        <v>79</v>
      </c>
      <c r="C920" s="2" t="s">
        <v>367</v>
      </c>
      <c r="D920" s="2" t="str">
        <f t="shared" si="14"/>
        <v>Iowa - Sioux City-Jul</v>
      </c>
      <c r="E920" s="5">
        <v>72.070967741935476</v>
      </c>
      <c r="F920" s="5">
        <v>70.609677419354838</v>
      </c>
      <c r="G920" s="5">
        <v>67.719354838709677</v>
      </c>
      <c r="H920" s="5">
        <v>66.409677419354836</v>
      </c>
      <c r="I920" s="5">
        <v>65.722580645161287</v>
      </c>
      <c r="J920" s="5">
        <v>65.651612903225811</v>
      </c>
      <c r="K920" s="5">
        <v>68.545161290322582</v>
      </c>
      <c r="L920" s="5">
        <v>72.158064516129031</v>
      </c>
      <c r="M920" s="5">
        <v>75.987096774193546</v>
      </c>
      <c r="N920" s="5">
        <v>79.038709677419348</v>
      </c>
      <c r="O920" s="5">
        <v>80.99677419354839</v>
      </c>
      <c r="P920" s="5">
        <v>83.345161290322579</v>
      </c>
      <c r="Q920" s="5">
        <v>84.409677419354836</v>
      </c>
      <c r="R920" s="5">
        <v>86.08709677419354</v>
      </c>
      <c r="S920" s="5">
        <v>86.603225806451604</v>
      </c>
      <c r="T920" s="5">
        <v>86.725806451612897</v>
      </c>
      <c r="U920" s="5">
        <v>86.42258064516129</v>
      </c>
      <c r="V920" s="5">
        <v>85.512903225806454</v>
      </c>
      <c r="W920" s="5">
        <v>83.07741935483871</v>
      </c>
      <c r="X920" s="5">
        <v>79.358064516129033</v>
      </c>
      <c r="Y920" s="5">
        <v>76.216129032258053</v>
      </c>
      <c r="Z920" s="5">
        <v>73.954838709677418</v>
      </c>
      <c r="AA920" s="5">
        <v>72.474193548387092</v>
      </c>
      <c r="AB920" s="5">
        <v>71.048387096774192</v>
      </c>
    </row>
    <row r="921" spans="1:148">
      <c r="A921" s="2" t="s">
        <v>202</v>
      </c>
      <c r="B921" s="2" t="s">
        <v>80</v>
      </c>
      <c r="C921" s="2" t="s">
        <v>368</v>
      </c>
      <c r="D921" s="2" t="str">
        <f t="shared" si="14"/>
        <v>Iowa - Sioux City-Aug</v>
      </c>
      <c r="E921" s="5">
        <v>63.79354838709677</v>
      </c>
      <c r="F921" s="5">
        <v>62.854838709677416</v>
      </c>
      <c r="G921" s="5">
        <v>63.883870967741942</v>
      </c>
      <c r="H921" s="5">
        <v>63.190322580645166</v>
      </c>
      <c r="I921" s="5">
        <v>62.545161290322582</v>
      </c>
      <c r="J921" s="5">
        <v>61.845161290322579</v>
      </c>
      <c r="K921" s="5">
        <v>64.803225806451621</v>
      </c>
      <c r="L921" s="5">
        <v>67.8</v>
      </c>
      <c r="M921" s="5">
        <v>70.780645161290323</v>
      </c>
      <c r="N921" s="5">
        <v>73.554838709677412</v>
      </c>
      <c r="O921" s="5">
        <v>76.303225806451621</v>
      </c>
      <c r="P921" s="5">
        <v>79.08387096774193</v>
      </c>
      <c r="Q921" s="5">
        <v>80.00645161290322</v>
      </c>
      <c r="R921" s="5">
        <v>80.977419354838716</v>
      </c>
      <c r="S921" s="5">
        <v>81.903225806451616</v>
      </c>
      <c r="T921" s="5">
        <v>80.945161290322588</v>
      </c>
      <c r="U921" s="5">
        <v>80.029032258064518</v>
      </c>
      <c r="V921" s="5">
        <v>79.070967741935476</v>
      </c>
      <c r="W921" s="5">
        <v>76.235483870967741</v>
      </c>
      <c r="X921" s="5">
        <v>73.483870967741936</v>
      </c>
      <c r="Y921" s="5">
        <v>70.729032258064507</v>
      </c>
      <c r="Z921" s="5">
        <v>69.270967741935493</v>
      </c>
      <c r="AA921" s="5">
        <v>67.874193548387098</v>
      </c>
      <c r="AB921" s="5">
        <v>66.461290322580652</v>
      </c>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row>
    <row r="922" spans="1:148">
      <c r="A922" s="2" t="s">
        <v>202</v>
      </c>
      <c r="B922" s="2" t="s">
        <v>81</v>
      </c>
      <c r="C922" s="2" t="s">
        <v>369</v>
      </c>
      <c r="D922" s="2" t="str">
        <f t="shared" si="14"/>
        <v>Iowa - Sioux City-Sep</v>
      </c>
      <c r="E922" s="5">
        <v>58.653333333333329</v>
      </c>
      <c r="F922" s="5">
        <v>58.02</v>
      </c>
      <c r="G922" s="5">
        <v>57.103333333333332</v>
      </c>
      <c r="H922" s="5">
        <v>56.56</v>
      </c>
      <c r="I922" s="5">
        <v>56.08</v>
      </c>
      <c r="J922" s="5">
        <v>56.05</v>
      </c>
      <c r="K922" s="5">
        <v>57.00333333333333</v>
      </c>
      <c r="L922" s="5">
        <v>59.833333333333336</v>
      </c>
      <c r="M922" s="5">
        <v>63.43333333333333</v>
      </c>
      <c r="N922" s="5">
        <v>66.510000000000005</v>
      </c>
      <c r="O922" s="5">
        <v>69.41</v>
      </c>
      <c r="P922" s="5">
        <v>71.186666666666667</v>
      </c>
      <c r="Q922" s="5">
        <v>72.783333333333331</v>
      </c>
      <c r="R922" s="5">
        <v>73.59</v>
      </c>
      <c r="S922" s="5">
        <v>74.286666666666662</v>
      </c>
      <c r="T922" s="5">
        <v>74.476666666666674</v>
      </c>
      <c r="U922" s="5">
        <v>73.403333333333336</v>
      </c>
      <c r="V922" s="5">
        <v>70.7</v>
      </c>
      <c r="W922" s="5">
        <v>67.023333333333341</v>
      </c>
      <c r="X922" s="5">
        <v>64.183333333333337</v>
      </c>
      <c r="Y922" s="5">
        <v>62.95</v>
      </c>
      <c r="Z922" s="5">
        <v>61.386666666666663</v>
      </c>
      <c r="AA922" s="5">
        <v>60.33</v>
      </c>
      <c r="AB922" s="5">
        <v>59.42</v>
      </c>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row>
    <row r="923" spans="1:148">
      <c r="A923" s="2" t="s">
        <v>202</v>
      </c>
      <c r="B923" s="2" t="s">
        <v>82</v>
      </c>
      <c r="C923" s="2" t="s">
        <v>370</v>
      </c>
      <c r="D923" s="2" t="str">
        <f t="shared" si="14"/>
        <v>Iowa - Sioux City-Oct</v>
      </c>
      <c r="E923" s="5">
        <v>45.696774193548386</v>
      </c>
      <c r="F923" s="5">
        <v>44.512903225806454</v>
      </c>
      <c r="G923" s="5">
        <v>43.62580645161291</v>
      </c>
      <c r="H923" s="5">
        <v>42.819354838709678</v>
      </c>
      <c r="I923" s="5">
        <v>42.035483870967738</v>
      </c>
      <c r="J923" s="5">
        <v>41.454838709677418</v>
      </c>
      <c r="K923" s="5">
        <v>41.070967741935483</v>
      </c>
      <c r="L923" s="5">
        <v>43.816129032258061</v>
      </c>
      <c r="M923" s="5">
        <v>47.590322580645157</v>
      </c>
      <c r="N923" s="5">
        <v>51.551612903225802</v>
      </c>
      <c r="O923" s="5">
        <v>54.958064516129035</v>
      </c>
      <c r="P923" s="5">
        <v>57.36774193548387</v>
      </c>
      <c r="Q923" s="5">
        <v>59.564516129032256</v>
      </c>
      <c r="R923" s="5">
        <v>60.5</v>
      </c>
      <c r="S923" s="5">
        <v>60.835483870967742</v>
      </c>
      <c r="T923" s="5">
        <v>60.322580645161288</v>
      </c>
      <c r="U923" s="5">
        <v>58.438709677419354</v>
      </c>
      <c r="V923" s="5">
        <v>55.609677419354838</v>
      </c>
      <c r="W923" s="5">
        <v>53.067741935483866</v>
      </c>
      <c r="X923" s="5">
        <v>50.464516129032262</v>
      </c>
      <c r="Y923" s="5">
        <v>48.92258064516129</v>
      </c>
      <c r="Z923" s="5">
        <v>47.183870967741939</v>
      </c>
      <c r="AA923" s="5">
        <v>46.174193548387102</v>
      </c>
      <c r="AB923" s="5">
        <v>45.258064516129032</v>
      </c>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row>
    <row r="924" spans="1:148">
      <c r="A924" s="2" t="s">
        <v>202</v>
      </c>
      <c r="B924" s="2" t="s">
        <v>83</v>
      </c>
      <c r="C924" s="2" t="s">
        <v>371</v>
      </c>
      <c r="D924" s="2" t="str">
        <f t="shared" si="14"/>
        <v>Iowa - Sioux City-Nov</v>
      </c>
      <c r="E924" s="5">
        <v>32.71</v>
      </c>
      <c r="F924" s="5">
        <v>31.98</v>
      </c>
      <c r="G924" s="5">
        <v>31.306666666666668</v>
      </c>
      <c r="H924" s="5">
        <v>30.59</v>
      </c>
      <c r="I924" s="5">
        <v>29.913333333333334</v>
      </c>
      <c r="J924" s="5">
        <v>29.183333333333334</v>
      </c>
      <c r="K924" s="5">
        <v>29.78</v>
      </c>
      <c r="L924" s="5">
        <v>30.44</v>
      </c>
      <c r="M924" s="5">
        <v>31.06</v>
      </c>
      <c r="N924" s="5">
        <v>34.146666666666668</v>
      </c>
      <c r="O924" s="5">
        <v>37.233333333333334</v>
      </c>
      <c r="P924" s="5">
        <v>40.31666666666667</v>
      </c>
      <c r="Q924" s="5">
        <v>41.806666666666665</v>
      </c>
      <c r="R924" s="5">
        <v>43.296666666666667</v>
      </c>
      <c r="S924" s="5">
        <v>44.75333333333333</v>
      </c>
      <c r="T924" s="5">
        <v>43.046666666666667</v>
      </c>
      <c r="U924" s="5">
        <v>41.4</v>
      </c>
      <c r="V924" s="5">
        <v>39.696666666666673</v>
      </c>
      <c r="W924" s="5">
        <v>38.136666666666663</v>
      </c>
      <c r="X924" s="5">
        <v>36.573333333333338</v>
      </c>
      <c r="Y924" s="5">
        <v>35.020000000000003</v>
      </c>
      <c r="Z924" s="5">
        <v>34.346666666666671</v>
      </c>
      <c r="AA924" s="5">
        <v>33.686666666666667</v>
      </c>
      <c r="AB924" s="5">
        <v>33.043333333333329</v>
      </c>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row>
    <row r="925" spans="1:148">
      <c r="A925" s="2" t="s">
        <v>202</v>
      </c>
      <c r="B925" s="2" t="s">
        <v>84</v>
      </c>
      <c r="C925" s="2" t="s">
        <v>372</v>
      </c>
      <c r="D925" s="2" t="str">
        <f t="shared" si="14"/>
        <v>Iowa - Sioux City-Dec</v>
      </c>
      <c r="E925" s="5">
        <v>21.916129032258063</v>
      </c>
      <c r="F925" s="5">
        <v>21.732258064516131</v>
      </c>
      <c r="G925" s="5">
        <v>21.135483870967743</v>
      </c>
      <c r="H925" s="5">
        <v>20.63225806451613</v>
      </c>
      <c r="I925" s="5">
        <v>20.212903225806453</v>
      </c>
      <c r="J925" s="5">
        <v>19.816129032258065</v>
      </c>
      <c r="K925" s="5">
        <v>19.538709677419355</v>
      </c>
      <c r="L925" s="5">
        <v>19.941935483870971</v>
      </c>
      <c r="M925" s="5">
        <v>21.380645161290321</v>
      </c>
      <c r="N925" s="5">
        <v>24.22258064516129</v>
      </c>
      <c r="O925" s="5">
        <v>27.019354838709678</v>
      </c>
      <c r="P925" s="5">
        <v>29.074193548387097</v>
      </c>
      <c r="Q925" s="5">
        <v>31.22258064516129</v>
      </c>
      <c r="R925" s="5">
        <v>32.496774193548383</v>
      </c>
      <c r="S925" s="5">
        <v>32.748387096774195</v>
      </c>
      <c r="T925" s="5">
        <v>31.964516129032258</v>
      </c>
      <c r="U925" s="5">
        <v>29.254838709677419</v>
      </c>
      <c r="V925" s="5">
        <v>27.264516129032259</v>
      </c>
      <c r="W925" s="5">
        <v>25.964516129032258</v>
      </c>
      <c r="X925" s="5">
        <v>24.516129032258064</v>
      </c>
      <c r="Y925" s="5">
        <v>23.72258064516129</v>
      </c>
      <c r="Z925" s="5">
        <v>23.251612903225805</v>
      </c>
      <c r="AA925" s="5">
        <v>22.967741935483872</v>
      </c>
      <c r="AB925" s="5">
        <v>22.661290322580644</v>
      </c>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row>
    <row r="926" spans="1:148">
      <c r="A926" s="2" t="s">
        <v>203</v>
      </c>
      <c r="B926" s="2" t="s">
        <v>73</v>
      </c>
      <c r="C926" s="2" t="s">
        <v>361</v>
      </c>
      <c r="D926" s="2" t="str">
        <f t="shared" si="14"/>
        <v>Iowa - Waterloo-Jan</v>
      </c>
      <c r="E926" s="5">
        <v>16.341935483870969</v>
      </c>
      <c r="F926" s="5">
        <v>16.248387096774191</v>
      </c>
      <c r="G926" s="5">
        <v>16.125806451612902</v>
      </c>
      <c r="H926" s="5">
        <v>15.590322580645161</v>
      </c>
      <c r="I926" s="5">
        <v>15.006451612903225</v>
      </c>
      <c r="J926" s="5">
        <v>14.464516129032257</v>
      </c>
      <c r="K926" s="5">
        <v>14.709677419354838</v>
      </c>
      <c r="L926" s="5">
        <v>14.95483870967742</v>
      </c>
      <c r="M926" s="5">
        <v>15.193548387096774</v>
      </c>
      <c r="N926" s="5">
        <v>17.29032258064516</v>
      </c>
      <c r="O926" s="5">
        <v>19.390322580645162</v>
      </c>
      <c r="P926" s="5">
        <v>21.496774193548386</v>
      </c>
      <c r="Q926" s="5">
        <v>22.522580645161291</v>
      </c>
      <c r="R926" s="5">
        <v>23.483870967741936</v>
      </c>
      <c r="S926" s="5">
        <v>24.496774193548386</v>
      </c>
      <c r="T926" s="5">
        <v>23.283870967741933</v>
      </c>
      <c r="U926" s="5">
        <v>22.103225806451615</v>
      </c>
      <c r="V926" s="5">
        <v>20.877419354838711</v>
      </c>
      <c r="W926" s="5">
        <v>20.090322580645161</v>
      </c>
      <c r="X926" s="5">
        <v>19.316129032258065</v>
      </c>
      <c r="Y926" s="5">
        <v>18.538709677419355</v>
      </c>
      <c r="Z926" s="5">
        <v>18.135483870967743</v>
      </c>
      <c r="AA926" s="5">
        <v>17.754838709677419</v>
      </c>
      <c r="AB926" s="5">
        <v>17.35483870967742</v>
      </c>
    </row>
    <row r="927" spans="1:148">
      <c r="A927" s="2" t="s">
        <v>203</v>
      </c>
      <c r="B927" s="2" t="s">
        <v>74</v>
      </c>
      <c r="C927" s="2" t="s">
        <v>362</v>
      </c>
      <c r="D927" s="2" t="str">
        <f t="shared" si="14"/>
        <v>Iowa - Waterloo-Feb</v>
      </c>
      <c r="E927" s="5">
        <v>14.025</v>
      </c>
      <c r="F927" s="5">
        <v>13.339285714285714</v>
      </c>
      <c r="G927" s="5">
        <v>12.585714285714285</v>
      </c>
      <c r="H927" s="5">
        <v>12.214285714285714</v>
      </c>
      <c r="I927" s="5">
        <v>11.842857142857143</v>
      </c>
      <c r="J927" s="5">
        <v>11.457142857142857</v>
      </c>
      <c r="K927" s="5">
        <v>12.292857142857143</v>
      </c>
      <c r="L927" s="5">
        <v>13.275</v>
      </c>
      <c r="M927" s="5">
        <v>14.257142857142856</v>
      </c>
      <c r="N927" s="5">
        <v>16.446428571428573</v>
      </c>
      <c r="O927" s="5">
        <v>18.62142857142857</v>
      </c>
      <c r="P927" s="5">
        <v>20.803571428571427</v>
      </c>
      <c r="Q927" s="5">
        <v>21.739285714285717</v>
      </c>
      <c r="R927" s="5">
        <v>22.62142857142857</v>
      </c>
      <c r="S927" s="5">
        <v>23.546428571428571</v>
      </c>
      <c r="T927" s="5">
        <v>22.714285714285715</v>
      </c>
      <c r="U927" s="5">
        <v>21.928571428571427</v>
      </c>
      <c r="V927" s="5">
        <v>21.11785714285714</v>
      </c>
      <c r="W927" s="5">
        <v>20.05</v>
      </c>
      <c r="X927" s="5">
        <v>18.989285714285717</v>
      </c>
      <c r="Y927" s="5">
        <v>17.942857142857143</v>
      </c>
      <c r="Z927" s="5">
        <v>17.082142857142859</v>
      </c>
      <c r="AA927" s="5">
        <v>16.217857142857145</v>
      </c>
      <c r="AB927" s="5">
        <v>15.339285714285714</v>
      </c>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row>
    <row r="928" spans="1:148">
      <c r="A928" s="2" t="s">
        <v>203</v>
      </c>
      <c r="B928" s="2" t="s">
        <v>75</v>
      </c>
      <c r="C928" s="2" t="s">
        <v>363</v>
      </c>
      <c r="D928" s="2" t="str">
        <f t="shared" si="14"/>
        <v>Iowa - Waterloo-Mar</v>
      </c>
      <c r="E928" s="5">
        <v>31.13225806451613</v>
      </c>
      <c r="F928" s="5">
        <v>30.235483870967741</v>
      </c>
      <c r="G928" s="5">
        <v>29.787096774193547</v>
      </c>
      <c r="H928" s="5">
        <v>29.322580645161292</v>
      </c>
      <c r="I928" s="5">
        <v>28.716129032258067</v>
      </c>
      <c r="J928" s="5">
        <v>28.174193548387095</v>
      </c>
      <c r="K928" s="5">
        <v>28.551612903225806</v>
      </c>
      <c r="L928" s="5">
        <v>30.903225806451612</v>
      </c>
      <c r="M928" s="5">
        <v>33.70645161290323</v>
      </c>
      <c r="N928" s="5">
        <v>36.4</v>
      </c>
      <c r="O928" s="5">
        <v>38.938709677419354</v>
      </c>
      <c r="P928" s="5">
        <v>41.216129032258067</v>
      </c>
      <c r="Q928" s="5">
        <v>43.041935483870965</v>
      </c>
      <c r="R928" s="5">
        <v>44.158064516129038</v>
      </c>
      <c r="S928" s="5">
        <v>45</v>
      </c>
      <c r="T928" s="5">
        <v>45.380645161290325</v>
      </c>
      <c r="U928" s="5">
        <v>44.061290322580646</v>
      </c>
      <c r="V928" s="5">
        <v>41.396774193548389</v>
      </c>
      <c r="W928" s="5">
        <v>38.096774193548384</v>
      </c>
      <c r="X928" s="5">
        <v>36.232258064516131</v>
      </c>
      <c r="Y928" s="5">
        <v>35.254838709677422</v>
      </c>
      <c r="Z928" s="5">
        <v>33.990322580645163</v>
      </c>
      <c r="AA928" s="5">
        <v>32.783870967741933</v>
      </c>
      <c r="AB928" s="5">
        <v>32.067741935483873</v>
      </c>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row>
    <row r="929" spans="1:148">
      <c r="A929" s="2" t="s">
        <v>203</v>
      </c>
      <c r="B929" s="2" t="s">
        <v>76</v>
      </c>
      <c r="C929" s="2" t="s">
        <v>364</v>
      </c>
      <c r="D929" s="2" t="str">
        <f t="shared" si="14"/>
        <v>Iowa - Waterloo-Apr</v>
      </c>
      <c r="E929" s="5">
        <v>45.616666666666667</v>
      </c>
      <c r="F929" s="5">
        <v>44.19</v>
      </c>
      <c r="G929" s="5">
        <v>43.196666666666673</v>
      </c>
      <c r="H929" s="5">
        <v>42.426666666666662</v>
      </c>
      <c r="I929" s="5">
        <v>41.66</v>
      </c>
      <c r="J929" s="5">
        <v>40.676666666666662</v>
      </c>
      <c r="K929" s="5">
        <v>43.516666666666666</v>
      </c>
      <c r="L929" s="5">
        <v>47.336666666666666</v>
      </c>
      <c r="M929" s="5">
        <v>50.663333333333334</v>
      </c>
      <c r="N929" s="5">
        <v>53.5</v>
      </c>
      <c r="O929" s="5">
        <v>55.99666666666667</v>
      </c>
      <c r="P929" s="5">
        <v>57.31333333333334</v>
      </c>
      <c r="Q929" s="5">
        <v>58.766666666666666</v>
      </c>
      <c r="R929" s="5">
        <v>59.273333333333333</v>
      </c>
      <c r="S929" s="5">
        <v>59.026666666666664</v>
      </c>
      <c r="T929" s="5">
        <v>58.903333333333329</v>
      </c>
      <c r="U929" s="5">
        <v>58.103333333333332</v>
      </c>
      <c r="V929" s="5">
        <v>56.12</v>
      </c>
      <c r="W929" s="5">
        <v>52.946666666666673</v>
      </c>
      <c r="X929" s="5">
        <v>50.476666666666667</v>
      </c>
      <c r="Y929" s="5">
        <v>48.76</v>
      </c>
      <c r="Z929" s="5">
        <v>47.236666666666665</v>
      </c>
      <c r="AA929" s="5">
        <v>46.466666666666669</v>
      </c>
      <c r="AB929" s="5">
        <v>46.226666666666667</v>
      </c>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row>
    <row r="930" spans="1:148">
      <c r="A930" s="2" t="s">
        <v>203</v>
      </c>
      <c r="B930" s="2" t="s">
        <v>77</v>
      </c>
      <c r="C930" s="2" t="s">
        <v>365</v>
      </c>
      <c r="D930" s="2" t="str">
        <f t="shared" si="14"/>
        <v>Iowa - Waterloo-May</v>
      </c>
      <c r="E930" s="5">
        <v>52.690322580645166</v>
      </c>
      <c r="F930" s="5">
        <v>51.848387096774189</v>
      </c>
      <c r="G930" s="5">
        <v>51.232258064516131</v>
      </c>
      <c r="H930" s="5">
        <v>50.329032258064515</v>
      </c>
      <c r="I930" s="5">
        <v>49.796774193548387</v>
      </c>
      <c r="J930" s="5">
        <v>50.935483870967744</v>
      </c>
      <c r="K930" s="5">
        <v>54.180645161290322</v>
      </c>
      <c r="L930" s="5">
        <v>57.751612903225805</v>
      </c>
      <c r="M930" s="5">
        <v>60.2</v>
      </c>
      <c r="N930" s="5">
        <v>62.319354838709678</v>
      </c>
      <c r="O930" s="5">
        <v>64.477419354838702</v>
      </c>
      <c r="P930" s="5">
        <v>66.2</v>
      </c>
      <c r="Q930" s="5">
        <v>67.477419354838716</v>
      </c>
      <c r="R930" s="5">
        <v>68.41935483870968</v>
      </c>
      <c r="S930" s="5">
        <v>68.41612903225807</v>
      </c>
      <c r="T930" s="5">
        <v>68.022580645161284</v>
      </c>
      <c r="U930" s="5">
        <v>67.374193548387098</v>
      </c>
      <c r="V930" s="5">
        <v>66.329032258064515</v>
      </c>
      <c r="W930" s="5">
        <v>63.470967741935482</v>
      </c>
      <c r="X930" s="5">
        <v>60.2</v>
      </c>
      <c r="Y930" s="5">
        <v>58.28709677419355</v>
      </c>
      <c r="Z930" s="5">
        <v>56.938709677419354</v>
      </c>
      <c r="AA930" s="5">
        <v>55.748387096774195</v>
      </c>
      <c r="AB930" s="5">
        <v>54.49677419354839</v>
      </c>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row>
    <row r="931" spans="1:148">
      <c r="A931" s="2" t="s">
        <v>203</v>
      </c>
      <c r="B931" s="2" t="s">
        <v>78</v>
      </c>
      <c r="C931" s="2" t="s">
        <v>366</v>
      </c>
      <c r="D931" s="2" t="str">
        <f t="shared" si="14"/>
        <v>Iowa - Waterloo-Jun</v>
      </c>
      <c r="E931" s="5">
        <v>63.596666666666671</v>
      </c>
      <c r="F931" s="5">
        <v>62.73</v>
      </c>
      <c r="G931" s="5">
        <v>61.696666666666673</v>
      </c>
      <c r="H931" s="5">
        <v>60.83</v>
      </c>
      <c r="I931" s="5">
        <v>60.423333333333332</v>
      </c>
      <c r="J931" s="5">
        <v>61.536666666666662</v>
      </c>
      <c r="K931" s="5">
        <v>64.283333333333331</v>
      </c>
      <c r="L931" s="5">
        <v>67.063333333333333</v>
      </c>
      <c r="M931" s="5">
        <v>69.569999999999993</v>
      </c>
      <c r="N931" s="5">
        <v>71.486666666666665</v>
      </c>
      <c r="O931" s="5">
        <v>73.540000000000006</v>
      </c>
      <c r="P931" s="5">
        <v>75.266666666666666</v>
      </c>
      <c r="Q931" s="5">
        <v>77.036666666666662</v>
      </c>
      <c r="R931" s="5">
        <v>78.14</v>
      </c>
      <c r="S931" s="5">
        <v>78.45</v>
      </c>
      <c r="T931" s="5">
        <v>78.483333333333334</v>
      </c>
      <c r="U931" s="5">
        <v>77.813333333333333</v>
      </c>
      <c r="V931" s="5">
        <v>76.553333333333327</v>
      </c>
      <c r="W931" s="5">
        <v>74.48</v>
      </c>
      <c r="X931" s="5">
        <v>71.61666666666666</v>
      </c>
      <c r="Y931" s="5">
        <v>69.686666666666667</v>
      </c>
      <c r="Z931" s="5">
        <v>67.59</v>
      </c>
      <c r="AA931" s="5">
        <v>65.846666666666664</v>
      </c>
      <c r="AB931" s="5">
        <v>65.05</v>
      </c>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row>
    <row r="932" spans="1:148">
      <c r="A932" s="2" t="s">
        <v>203</v>
      </c>
      <c r="B932" s="2" t="s">
        <v>79</v>
      </c>
      <c r="C932" s="2" t="s">
        <v>367</v>
      </c>
      <c r="D932" s="2" t="str">
        <f t="shared" si="14"/>
        <v>Iowa - Waterloo-Jul</v>
      </c>
      <c r="E932" s="5">
        <v>68.122580645161293</v>
      </c>
      <c r="F932" s="5">
        <v>67.167741935483861</v>
      </c>
      <c r="G932" s="5">
        <v>64.832258064516125</v>
      </c>
      <c r="H932" s="5">
        <v>64.209677419354833</v>
      </c>
      <c r="I932" s="5">
        <v>63.29354838709677</v>
      </c>
      <c r="J932" s="5">
        <v>63.835483870967742</v>
      </c>
      <c r="K932" s="5">
        <v>66.551612903225802</v>
      </c>
      <c r="L932" s="5">
        <v>69.212903225806443</v>
      </c>
      <c r="M932" s="5">
        <v>72.283870967741947</v>
      </c>
      <c r="N932" s="5">
        <v>74.793548387096777</v>
      </c>
      <c r="O932" s="5">
        <v>76.570967741935476</v>
      </c>
      <c r="P932" s="5">
        <v>78.245161290322571</v>
      </c>
      <c r="Q932" s="5">
        <v>79.309677419354841</v>
      </c>
      <c r="R932" s="5">
        <v>80.183870967741925</v>
      </c>
      <c r="S932" s="5">
        <v>80.180645161290315</v>
      </c>
      <c r="T932" s="5">
        <v>79.593548387096774</v>
      </c>
      <c r="U932" s="5">
        <v>78.138709677419357</v>
      </c>
      <c r="V932" s="5">
        <v>76.593548387096774</v>
      </c>
      <c r="W932" s="5">
        <v>74.599999999999994</v>
      </c>
      <c r="X932" s="5">
        <v>72.054838709677412</v>
      </c>
      <c r="Y932" s="5">
        <v>70.316129032258075</v>
      </c>
      <c r="Z932" s="5">
        <v>69.032258064516128</v>
      </c>
      <c r="AA932" s="5">
        <v>67.554838709677412</v>
      </c>
      <c r="AB932" s="5">
        <v>66.703225806451613</v>
      </c>
    </row>
    <row r="933" spans="1:148">
      <c r="A933" s="2" t="s">
        <v>203</v>
      </c>
      <c r="B933" s="2" t="s">
        <v>80</v>
      </c>
      <c r="C933" s="2" t="s">
        <v>368</v>
      </c>
      <c r="D933" s="2" t="str">
        <f t="shared" si="14"/>
        <v>Iowa - Waterloo-Aug</v>
      </c>
      <c r="E933" s="5">
        <v>59.274193548387096</v>
      </c>
      <c r="F933" s="5">
        <v>58.596774193548384</v>
      </c>
      <c r="G933" s="5">
        <v>59.925806451612907</v>
      </c>
      <c r="H933" s="5">
        <v>59.664516129032258</v>
      </c>
      <c r="I933" s="5">
        <v>59.454838709677418</v>
      </c>
      <c r="J933" s="5">
        <v>59.190322580645166</v>
      </c>
      <c r="K933" s="5">
        <v>62.412903225806453</v>
      </c>
      <c r="L933" s="5">
        <v>65.674193548387095</v>
      </c>
      <c r="M933" s="5">
        <v>68.91612903225807</v>
      </c>
      <c r="N933" s="5">
        <v>71.129032258064512</v>
      </c>
      <c r="O933" s="5">
        <v>73.290322580645167</v>
      </c>
      <c r="P933" s="5">
        <v>75.50322580645161</v>
      </c>
      <c r="Q933" s="5">
        <v>76.174193548387095</v>
      </c>
      <c r="R933" s="5">
        <v>76.835483870967749</v>
      </c>
      <c r="S933" s="5">
        <v>77.512903225806454</v>
      </c>
      <c r="T933" s="5">
        <v>76.400000000000006</v>
      </c>
      <c r="U933" s="5">
        <v>75.293548387096777</v>
      </c>
      <c r="V933" s="5">
        <v>74.190322580645159</v>
      </c>
      <c r="W933" s="5">
        <v>71.032258064516128</v>
      </c>
      <c r="X933" s="5">
        <v>67.893548387096772</v>
      </c>
      <c r="Y933" s="5">
        <v>64.767741935483869</v>
      </c>
      <c r="Z933" s="5">
        <v>63.745161290322578</v>
      </c>
      <c r="AA933" s="5">
        <v>62.719354838709677</v>
      </c>
      <c r="AB933" s="5">
        <v>61.719354838709677</v>
      </c>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row>
    <row r="934" spans="1:148">
      <c r="A934" s="2" t="s">
        <v>203</v>
      </c>
      <c r="B934" s="2" t="s">
        <v>81</v>
      </c>
      <c r="C934" s="2" t="s">
        <v>369</v>
      </c>
      <c r="D934" s="2" t="str">
        <f t="shared" si="14"/>
        <v>Iowa - Waterloo-Sep</v>
      </c>
      <c r="E934" s="5">
        <v>54.296666666666667</v>
      </c>
      <c r="F934" s="5">
        <v>53.50333333333333</v>
      </c>
      <c r="G934" s="5">
        <v>52.68</v>
      </c>
      <c r="H934" s="5">
        <v>52.21</v>
      </c>
      <c r="I934" s="5">
        <v>51.723333333333336</v>
      </c>
      <c r="J934" s="5">
        <v>51.223333333333336</v>
      </c>
      <c r="K934" s="5">
        <v>54.52</v>
      </c>
      <c r="L934" s="5">
        <v>57.756666666666668</v>
      </c>
      <c r="M934" s="5">
        <v>61.046666666666667</v>
      </c>
      <c r="N934" s="5">
        <v>63.63</v>
      </c>
      <c r="O934" s="5">
        <v>66.186666666666667</v>
      </c>
      <c r="P934" s="5">
        <v>68.766666666666666</v>
      </c>
      <c r="Q934" s="5">
        <v>69.44</v>
      </c>
      <c r="R934" s="5">
        <v>70.13333333333334</v>
      </c>
      <c r="S934" s="5">
        <v>70.816666666666663</v>
      </c>
      <c r="T934" s="5">
        <v>69.036666666666662</v>
      </c>
      <c r="U934" s="5">
        <v>67.260000000000005</v>
      </c>
      <c r="V934" s="5">
        <v>65.506666666666675</v>
      </c>
      <c r="W934" s="5">
        <v>63.026666666666664</v>
      </c>
      <c r="X934" s="5">
        <v>60.463333333333338</v>
      </c>
      <c r="Y934" s="5">
        <v>58.00333333333333</v>
      </c>
      <c r="Z934" s="5">
        <v>57.076666666666668</v>
      </c>
      <c r="AA934" s="5">
        <v>56.14</v>
      </c>
      <c r="AB934" s="5">
        <v>55.18333333333333</v>
      </c>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row>
    <row r="935" spans="1:148">
      <c r="A935" s="2" t="s">
        <v>203</v>
      </c>
      <c r="B935" s="2" t="s">
        <v>82</v>
      </c>
      <c r="C935" s="2" t="s">
        <v>370</v>
      </c>
      <c r="D935" s="2" t="str">
        <f t="shared" si="14"/>
        <v>Iowa - Waterloo-Oct</v>
      </c>
      <c r="E935" s="5">
        <v>46.441935483870971</v>
      </c>
      <c r="F935" s="5">
        <v>45.822580645161288</v>
      </c>
      <c r="G935" s="5">
        <v>45.151612903225811</v>
      </c>
      <c r="H935" s="5">
        <v>44.538709677419355</v>
      </c>
      <c r="I935" s="5">
        <v>43.887096774193552</v>
      </c>
      <c r="J935" s="5">
        <v>43.264516129032259</v>
      </c>
      <c r="K935" s="5">
        <v>45.761290322580642</v>
      </c>
      <c r="L935" s="5">
        <v>48.296774193548387</v>
      </c>
      <c r="M935" s="5">
        <v>50.861290322580643</v>
      </c>
      <c r="N935" s="5">
        <v>53.587096774193547</v>
      </c>
      <c r="O935" s="5">
        <v>56.29354838709677</v>
      </c>
      <c r="P935" s="5">
        <v>59.025806451612901</v>
      </c>
      <c r="Q935" s="5">
        <v>60.048387096774192</v>
      </c>
      <c r="R935" s="5">
        <v>61.074193548387093</v>
      </c>
      <c r="S935" s="5">
        <v>62.090322580645157</v>
      </c>
      <c r="T935" s="5">
        <v>59.364516129032253</v>
      </c>
      <c r="U935" s="5">
        <v>56.680645161290322</v>
      </c>
      <c r="V935" s="5">
        <v>53.951612903225808</v>
      </c>
      <c r="W935" s="5">
        <v>52.087096774193547</v>
      </c>
      <c r="X935" s="5">
        <v>50.3</v>
      </c>
      <c r="Y935" s="5">
        <v>48.477419354838709</v>
      </c>
      <c r="Z935" s="5">
        <v>47.783870967741933</v>
      </c>
      <c r="AA935" s="5">
        <v>47.07741935483871</v>
      </c>
      <c r="AB935" s="5">
        <v>46.403225806451616</v>
      </c>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row>
    <row r="936" spans="1:148">
      <c r="A936" s="2" t="s">
        <v>203</v>
      </c>
      <c r="B936" s="2" t="s">
        <v>83</v>
      </c>
      <c r="C936" s="2" t="s">
        <v>371</v>
      </c>
      <c r="D936" s="2" t="str">
        <f t="shared" si="14"/>
        <v>Iowa - Waterloo-Nov</v>
      </c>
      <c r="E936" s="5">
        <v>33.88666666666667</v>
      </c>
      <c r="F936" s="5">
        <v>33.28</v>
      </c>
      <c r="G936" s="5">
        <v>32.78</v>
      </c>
      <c r="H936" s="5">
        <v>32.246666666666663</v>
      </c>
      <c r="I936" s="5">
        <v>31.94</v>
      </c>
      <c r="J936" s="5">
        <v>31.586666666666666</v>
      </c>
      <c r="K936" s="5">
        <v>31.443333333333332</v>
      </c>
      <c r="L936" s="5">
        <v>32.243333333333332</v>
      </c>
      <c r="M936" s="5">
        <v>34.473333333333336</v>
      </c>
      <c r="N936" s="5">
        <v>36.636666666666663</v>
      </c>
      <c r="O936" s="5">
        <v>38.81</v>
      </c>
      <c r="P936" s="5">
        <v>40.72</v>
      </c>
      <c r="Q936" s="5">
        <v>42.07</v>
      </c>
      <c r="R936" s="5">
        <v>42.783333333333331</v>
      </c>
      <c r="S936" s="5">
        <v>42.58</v>
      </c>
      <c r="T936" s="5">
        <v>41.78</v>
      </c>
      <c r="U936" s="5">
        <v>39.35</v>
      </c>
      <c r="V936" s="5">
        <v>37.623333333333335</v>
      </c>
      <c r="W936" s="5">
        <v>36.68333333333333</v>
      </c>
      <c r="X936" s="5">
        <v>35.866666666666667</v>
      </c>
      <c r="Y936" s="5">
        <v>35.46</v>
      </c>
      <c r="Z936" s="5">
        <v>35.21</v>
      </c>
      <c r="AA936" s="5">
        <v>34.5</v>
      </c>
      <c r="AB936" s="5">
        <v>34.116666666666667</v>
      </c>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row>
    <row r="937" spans="1:148">
      <c r="A937" s="2" t="s">
        <v>203</v>
      </c>
      <c r="B937" s="2" t="s">
        <v>84</v>
      </c>
      <c r="C937" s="2" t="s">
        <v>372</v>
      </c>
      <c r="D937" s="2" t="str">
        <f t="shared" si="14"/>
        <v>Iowa - Waterloo-Dec</v>
      </c>
      <c r="E937" s="5">
        <v>19.835483870967742</v>
      </c>
      <c r="F937" s="5">
        <v>19.516129032258064</v>
      </c>
      <c r="G937" s="5">
        <v>19.180645161290322</v>
      </c>
      <c r="H937" s="5">
        <v>18.696774193548389</v>
      </c>
      <c r="I937" s="5">
        <v>18.196774193548389</v>
      </c>
      <c r="J937" s="5">
        <v>17.712903225806453</v>
      </c>
      <c r="K937" s="5">
        <v>18.096774193548388</v>
      </c>
      <c r="L937" s="5">
        <v>18.445161290322581</v>
      </c>
      <c r="M937" s="5">
        <v>18.812903225806455</v>
      </c>
      <c r="N937" s="5">
        <v>20.432258064516127</v>
      </c>
      <c r="O937" s="5">
        <v>22.048387096774192</v>
      </c>
      <c r="P937" s="5">
        <v>23.661290322580644</v>
      </c>
      <c r="Q937" s="5">
        <v>24.206451612903226</v>
      </c>
      <c r="R937" s="5">
        <v>24.658064516129031</v>
      </c>
      <c r="S937" s="5">
        <v>25.196774193548389</v>
      </c>
      <c r="T937" s="5">
        <v>24.051612903225806</v>
      </c>
      <c r="U937" s="5">
        <v>22.909677419354839</v>
      </c>
      <c r="V937" s="5">
        <v>21.758064516129032</v>
      </c>
      <c r="W937" s="5">
        <v>21.087096774193551</v>
      </c>
      <c r="X937" s="5">
        <v>20.477419354838709</v>
      </c>
      <c r="Y937" s="5">
        <v>19.812903225806455</v>
      </c>
      <c r="Z937" s="5">
        <v>19.551612903225806</v>
      </c>
      <c r="AA937" s="5">
        <v>19.316129032258065</v>
      </c>
      <c r="AB937" s="5">
        <v>19.048387096774192</v>
      </c>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row>
    <row r="938" spans="1:148">
      <c r="A938" s="2" t="s">
        <v>204</v>
      </c>
      <c r="B938" s="2" t="s">
        <v>73</v>
      </c>
      <c r="C938" s="2" t="s">
        <v>361</v>
      </c>
      <c r="D938" s="2" t="str">
        <f t="shared" si="14"/>
        <v>Kansas - Dodge City-Jan</v>
      </c>
      <c r="E938" s="5">
        <v>23.92258064516129</v>
      </c>
      <c r="F938" s="5">
        <v>23.406451612903226</v>
      </c>
      <c r="G938" s="5">
        <v>22.106451612903225</v>
      </c>
      <c r="H938" s="5">
        <v>21.20967741935484</v>
      </c>
      <c r="I938" s="5">
        <v>20.296774193548387</v>
      </c>
      <c r="J938" s="5">
        <v>19.554838709677419</v>
      </c>
      <c r="K938" s="5">
        <v>18.622580645161289</v>
      </c>
      <c r="L938" s="5">
        <v>18.774193548387096</v>
      </c>
      <c r="M938" s="5">
        <v>20.345161290322583</v>
      </c>
      <c r="N938" s="5">
        <v>23.512903225806451</v>
      </c>
      <c r="O938" s="5">
        <v>26.983870967741936</v>
      </c>
      <c r="P938" s="5">
        <v>29.803225806451611</v>
      </c>
      <c r="Q938" s="5">
        <v>32.29032258064516</v>
      </c>
      <c r="R938" s="5">
        <v>34.377419354838715</v>
      </c>
      <c r="S938" s="5">
        <v>35.361290322580643</v>
      </c>
      <c r="T938" s="5">
        <v>35.641935483870974</v>
      </c>
      <c r="U938" s="5">
        <v>34.993548387096773</v>
      </c>
      <c r="V938" s="5">
        <v>31.36774193548387</v>
      </c>
      <c r="W938" s="5">
        <v>28.358064516129033</v>
      </c>
      <c r="X938" s="5">
        <v>27.43548387096774</v>
      </c>
      <c r="Y938" s="5">
        <v>26.674193548387095</v>
      </c>
      <c r="Z938" s="5">
        <v>26.287096774193547</v>
      </c>
      <c r="AA938" s="5">
        <v>25.225806451612904</v>
      </c>
      <c r="AB938" s="5">
        <v>24.403225806451612</v>
      </c>
    </row>
    <row r="939" spans="1:148">
      <c r="A939" s="2" t="s">
        <v>204</v>
      </c>
      <c r="B939" s="2" t="s">
        <v>74</v>
      </c>
      <c r="C939" s="2" t="s">
        <v>362</v>
      </c>
      <c r="D939" s="2" t="str">
        <f t="shared" si="14"/>
        <v>Kansas - Dodge City-Feb</v>
      </c>
      <c r="E939" s="5">
        <v>25.892857142857142</v>
      </c>
      <c r="F939" s="5">
        <v>25.428571428571427</v>
      </c>
      <c r="G939" s="5">
        <v>24.903571428571428</v>
      </c>
      <c r="H939" s="5">
        <v>24.442857142857143</v>
      </c>
      <c r="I939" s="5">
        <v>24.017857142857142</v>
      </c>
      <c r="J939" s="5">
        <v>23.560714285714287</v>
      </c>
      <c r="K939" s="5">
        <v>24.164285714285715</v>
      </c>
      <c r="L939" s="5">
        <v>24.846428571428572</v>
      </c>
      <c r="M939" s="5">
        <v>25.489285714285717</v>
      </c>
      <c r="N939" s="5">
        <v>28.521428571428572</v>
      </c>
      <c r="O939" s="5">
        <v>31.557142857142857</v>
      </c>
      <c r="P939" s="5">
        <v>34.578571428571429</v>
      </c>
      <c r="Q939" s="5">
        <v>35.914285714285718</v>
      </c>
      <c r="R939" s="5">
        <v>37.274999999999999</v>
      </c>
      <c r="S939" s="5">
        <v>38.614285714285714</v>
      </c>
      <c r="T939" s="5">
        <v>37.807142857142857</v>
      </c>
      <c r="U939" s="5">
        <v>37.053571428571431</v>
      </c>
      <c r="V939" s="5">
        <v>36.24285714285714</v>
      </c>
      <c r="W939" s="5">
        <v>34.032142857142858</v>
      </c>
      <c r="X939" s="5">
        <v>31.889285714285712</v>
      </c>
      <c r="Y939" s="5">
        <v>29.774999999999999</v>
      </c>
      <c r="Z939" s="5">
        <v>28.792857142857144</v>
      </c>
      <c r="AA939" s="5">
        <v>27.821428571428573</v>
      </c>
      <c r="AB939" s="5">
        <v>26.85</v>
      </c>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row>
    <row r="940" spans="1:148">
      <c r="A940" s="2" t="s">
        <v>204</v>
      </c>
      <c r="B940" s="2" t="s">
        <v>75</v>
      </c>
      <c r="C940" s="2" t="s">
        <v>363</v>
      </c>
      <c r="D940" s="2" t="str">
        <f t="shared" si="14"/>
        <v>Kansas - Dodge City-Mar</v>
      </c>
      <c r="E940" s="5">
        <v>36.70645161290323</v>
      </c>
      <c r="F940" s="5">
        <v>35.541935483870965</v>
      </c>
      <c r="G940" s="5">
        <v>34.990322580645163</v>
      </c>
      <c r="H940" s="5">
        <v>34.480645161290326</v>
      </c>
      <c r="I940" s="5">
        <v>34.245161290322578</v>
      </c>
      <c r="J940" s="5">
        <v>33.780645161290323</v>
      </c>
      <c r="K940" s="5">
        <v>33.935483870967744</v>
      </c>
      <c r="L940" s="5">
        <v>35.690322580645166</v>
      </c>
      <c r="M940" s="5">
        <v>39.50322580645161</v>
      </c>
      <c r="N940" s="5">
        <v>43.561290322580646</v>
      </c>
      <c r="O940" s="5">
        <v>47.164516129032258</v>
      </c>
      <c r="P940" s="5">
        <v>50.119354838709675</v>
      </c>
      <c r="Q940" s="5">
        <v>52.722580645161294</v>
      </c>
      <c r="R940" s="5">
        <v>54.58064516129032</v>
      </c>
      <c r="S940" s="5">
        <v>55.403225806451616</v>
      </c>
      <c r="T940" s="5">
        <v>55.748387096774195</v>
      </c>
      <c r="U940" s="5">
        <v>55.138709677419357</v>
      </c>
      <c r="V940" s="5">
        <v>53.054838709677419</v>
      </c>
      <c r="W940" s="5">
        <v>47.048387096774192</v>
      </c>
      <c r="X940" s="5">
        <v>43.761290322580642</v>
      </c>
      <c r="Y940" s="5">
        <v>42.093548387096774</v>
      </c>
      <c r="Z940" s="5">
        <v>40.383870967741942</v>
      </c>
      <c r="AA940" s="5">
        <v>39.067741935483866</v>
      </c>
      <c r="AB940" s="5">
        <v>38.487096774193546</v>
      </c>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row>
    <row r="941" spans="1:148">
      <c r="A941" s="2" t="s">
        <v>204</v>
      </c>
      <c r="B941" s="2" t="s">
        <v>76</v>
      </c>
      <c r="C941" s="2" t="s">
        <v>364</v>
      </c>
      <c r="D941" s="2" t="str">
        <f t="shared" si="14"/>
        <v>Kansas - Dodge City-Apr</v>
      </c>
      <c r="E941" s="5">
        <v>51.14</v>
      </c>
      <c r="F941" s="5">
        <v>50.076666666666668</v>
      </c>
      <c r="G941" s="5">
        <v>49.223333333333336</v>
      </c>
      <c r="H941" s="5">
        <v>48.18333333333333</v>
      </c>
      <c r="I941" s="5">
        <v>47.373333333333335</v>
      </c>
      <c r="J941" s="5">
        <v>46.18333333333333</v>
      </c>
      <c r="K941" s="5">
        <v>47.466666666666669</v>
      </c>
      <c r="L941" s="5">
        <v>51.483333333333334</v>
      </c>
      <c r="M941" s="5">
        <v>55.12</v>
      </c>
      <c r="N941" s="5">
        <v>58.393333333333331</v>
      </c>
      <c r="O941" s="5">
        <v>61.42</v>
      </c>
      <c r="P941" s="5">
        <v>64.066666666666663</v>
      </c>
      <c r="Q941" s="5">
        <v>66.173333333333332</v>
      </c>
      <c r="R941" s="5">
        <v>68.166666666666671</v>
      </c>
      <c r="S941" s="5">
        <v>68.25333333333333</v>
      </c>
      <c r="T941" s="5">
        <v>68.966666666666669</v>
      </c>
      <c r="U941" s="5">
        <v>67.266666666666666</v>
      </c>
      <c r="V941" s="5">
        <v>65.569999999999993</v>
      </c>
      <c r="W941" s="5">
        <v>61.68666666666666</v>
      </c>
      <c r="X941" s="5">
        <v>57.336666666666666</v>
      </c>
      <c r="Y941" s="5">
        <v>55.206666666666671</v>
      </c>
      <c r="Z941" s="5">
        <v>53.406666666666666</v>
      </c>
      <c r="AA941" s="5">
        <v>52.56333333333334</v>
      </c>
      <c r="AB941" s="5">
        <v>51.386666666666663</v>
      </c>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row>
    <row r="942" spans="1:148">
      <c r="A942" s="2" t="s">
        <v>204</v>
      </c>
      <c r="B942" s="2" t="s">
        <v>77</v>
      </c>
      <c r="C942" s="2" t="s">
        <v>365</v>
      </c>
      <c r="D942" s="2" t="str">
        <f t="shared" si="14"/>
        <v>Kansas - Dodge City-May</v>
      </c>
      <c r="E942" s="5">
        <v>55.277419354838706</v>
      </c>
      <c r="F942" s="5">
        <v>54.319354838709678</v>
      </c>
      <c r="G942" s="5">
        <v>53.29354838709677</v>
      </c>
      <c r="H942" s="5">
        <v>52.361290322580643</v>
      </c>
      <c r="I942" s="5">
        <v>51.429032258064517</v>
      </c>
      <c r="J942" s="5">
        <v>51.267741935483869</v>
      </c>
      <c r="K942" s="5">
        <v>52.770967741935486</v>
      </c>
      <c r="L942" s="5">
        <v>55.890322580645162</v>
      </c>
      <c r="M942" s="5">
        <v>59.458064516129035</v>
      </c>
      <c r="N942" s="5">
        <v>61.683870967741939</v>
      </c>
      <c r="O942" s="5">
        <v>64.374193548387098</v>
      </c>
      <c r="P942" s="5">
        <v>66.445161290322588</v>
      </c>
      <c r="Q942" s="5">
        <v>68.051612903225802</v>
      </c>
      <c r="R942" s="5">
        <v>68.977419354838716</v>
      </c>
      <c r="S942" s="5">
        <v>69.474193548387092</v>
      </c>
      <c r="T942" s="5">
        <v>69.525806451612908</v>
      </c>
      <c r="U942" s="5">
        <v>68.670967741935485</v>
      </c>
      <c r="V942" s="5">
        <v>67.458064516129028</v>
      </c>
      <c r="W942" s="5">
        <v>64.796774193548387</v>
      </c>
      <c r="X942" s="5">
        <v>61.667741935483875</v>
      </c>
      <c r="Y942" s="5">
        <v>59.838709677419352</v>
      </c>
      <c r="Z942" s="5">
        <v>58.332258064516125</v>
      </c>
      <c r="AA942" s="5">
        <v>57.258064516129032</v>
      </c>
      <c r="AB942" s="5">
        <v>56.41612903225807</v>
      </c>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row>
    <row r="943" spans="1:148">
      <c r="A943" s="2" t="s">
        <v>204</v>
      </c>
      <c r="B943" s="2" t="s">
        <v>78</v>
      </c>
      <c r="C943" s="2" t="s">
        <v>366</v>
      </c>
      <c r="D943" s="2" t="str">
        <f t="shared" si="14"/>
        <v>Kansas - Dodge City-Jun</v>
      </c>
      <c r="E943" s="5">
        <v>66.11</v>
      </c>
      <c r="F943" s="5">
        <v>65.37</v>
      </c>
      <c r="G943" s="5">
        <v>64.593333333333334</v>
      </c>
      <c r="H943" s="5">
        <v>63.873333333333335</v>
      </c>
      <c r="I943" s="5">
        <v>63.136666666666663</v>
      </c>
      <c r="J943" s="5">
        <v>62.67</v>
      </c>
      <c r="K943" s="5">
        <v>65.766666666666666</v>
      </c>
      <c r="L943" s="5">
        <v>69.583333333333329</v>
      </c>
      <c r="M943" s="5">
        <v>73.026666666666671</v>
      </c>
      <c r="N943" s="5">
        <v>76.03</v>
      </c>
      <c r="O943" s="5">
        <v>78.793333333333337</v>
      </c>
      <c r="P943" s="5">
        <v>80.78</v>
      </c>
      <c r="Q943" s="5">
        <v>82.033333333333331</v>
      </c>
      <c r="R943" s="5">
        <v>83.02</v>
      </c>
      <c r="S943" s="5">
        <v>84.09</v>
      </c>
      <c r="T943" s="5">
        <v>84.216666666666669</v>
      </c>
      <c r="U943" s="5">
        <v>83.09</v>
      </c>
      <c r="V943" s="5">
        <v>81.943333333333342</v>
      </c>
      <c r="W943" s="5">
        <v>78.833333333333329</v>
      </c>
      <c r="X943" s="5">
        <v>74.00333333333333</v>
      </c>
      <c r="Y943" s="5">
        <v>71.2</v>
      </c>
      <c r="Z943" s="5">
        <v>69.763333333333335</v>
      </c>
      <c r="AA943" s="5">
        <v>68.61</v>
      </c>
      <c r="AB943" s="5">
        <v>67.756666666666675</v>
      </c>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row>
    <row r="944" spans="1:148">
      <c r="A944" s="2" t="s">
        <v>204</v>
      </c>
      <c r="B944" s="2" t="s">
        <v>79</v>
      </c>
      <c r="C944" s="2" t="s">
        <v>367</v>
      </c>
      <c r="D944" s="2" t="str">
        <f t="shared" si="14"/>
        <v>Kansas - Dodge City-Jul</v>
      </c>
      <c r="E944" s="5">
        <v>73.619354838709668</v>
      </c>
      <c r="F944" s="5">
        <v>72.558064516129036</v>
      </c>
      <c r="G944" s="5">
        <v>68.719354838709677</v>
      </c>
      <c r="H944" s="5">
        <v>68.029032258064518</v>
      </c>
      <c r="I944" s="5">
        <v>67.516129032258064</v>
      </c>
      <c r="J944" s="5">
        <v>67.151612903225796</v>
      </c>
      <c r="K944" s="5">
        <v>69.248387096774181</v>
      </c>
      <c r="L944" s="5">
        <v>73.445161290322588</v>
      </c>
      <c r="M944" s="5">
        <v>77.57741935483871</v>
      </c>
      <c r="N944" s="5">
        <v>81.348387096774204</v>
      </c>
      <c r="O944" s="5">
        <v>84.822580645161295</v>
      </c>
      <c r="P944" s="5">
        <v>87.035483870967738</v>
      </c>
      <c r="Q944" s="5">
        <v>88.738709677419351</v>
      </c>
      <c r="R944" s="5">
        <v>89.967741935483872</v>
      </c>
      <c r="S944" s="5">
        <v>90.803225806451621</v>
      </c>
      <c r="T944" s="5">
        <v>91.438709677419354</v>
      </c>
      <c r="U944" s="5">
        <v>90.41612903225807</v>
      </c>
      <c r="V944" s="5">
        <v>88.906451612903226</v>
      </c>
      <c r="W944" s="5">
        <v>85.619354838709668</v>
      </c>
      <c r="X944" s="5">
        <v>81.229032258064507</v>
      </c>
      <c r="Y944" s="5">
        <v>77.903225806451616</v>
      </c>
      <c r="Z944" s="5">
        <v>75.745161290322571</v>
      </c>
      <c r="AA944" s="5">
        <v>74.287096774193557</v>
      </c>
      <c r="AB944" s="5">
        <v>72.706451612903223</v>
      </c>
    </row>
    <row r="945" spans="1:148">
      <c r="A945" s="2" t="s">
        <v>204</v>
      </c>
      <c r="B945" s="2" t="s">
        <v>80</v>
      </c>
      <c r="C945" s="2" t="s">
        <v>368</v>
      </c>
      <c r="D945" s="2" t="str">
        <f t="shared" si="14"/>
        <v>Kansas - Dodge City-Aug</v>
      </c>
      <c r="E945" s="5">
        <v>68.245161290322571</v>
      </c>
      <c r="F945" s="5">
        <v>67.319354838709685</v>
      </c>
      <c r="G945" s="5">
        <v>68.564516129032256</v>
      </c>
      <c r="H945" s="5">
        <v>67.616129032258058</v>
      </c>
      <c r="I945" s="5">
        <v>66.651612903225796</v>
      </c>
      <c r="J945" s="5">
        <v>65.548387096774192</v>
      </c>
      <c r="K945" s="5">
        <v>66.548387096774192</v>
      </c>
      <c r="L945" s="5">
        <v>70.770967741935493</v>
      </c>
      <c r="M945" s="5">
        <v>74.954838709677418</v>
      </c>
      <c r="N945" s="5">
        <v>78.593548387096774</v>
      </c>
      <c r="O945" s="5">
        <v>81.725806451612897</v>
      </c>
      <c r="P945" s="5">
        <v>84.651612903225796</v>
      </c>
      <c r="Q945" s="5">
        <v>86.745161290322571</v>
      </c>
      <c r="R945" s="5">
        <v>88.42258064516129</v>
      </c>
      <c r="S945" s="5">
        <v>89.638709677419357</v>
      </c>
      <c r="T945" s="5">
        <v>89.4</v>
      </c>
      <c r="U945" s="5">
        <v>88.835483870967749</v>
      </c>
      <c r="V945" s="5">
        <v>87.190322580645159</v>
      </c>
      <c r="W945" s="5">
        <v>83.390322580645162</v>
      </c>
      <c r="X945" s="5">
        <v>78.819354838709685</v>
      </c>
      <c r="Y945" s="5">
        <v>75.893548387096772</v>
      </c>
      <c r="Z945" s="5">
        <v>74.338709677419359</v>
      </c>
      <c r="AA945" s="5">
        <v>73.061290322580646</v>
      </c>
      <c r="AB945" s="5">
        <v>72.190322580645159</v>
      </c>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row>
    <row r="946" spans="1:148">
      <c r="A946" s="2" t="s">
        <v>204</v>
      </c>
      <c r="B946" s="2" t="s">
        <v>81</v>
      </c>
      <c r="C946" s="2" t="s">
        <v>369</v>
      </c>
      <c r="D946" s="2" t="str">
        <f t="shared" si="14"/>
        <v>Kansas - Dodge City-Sep</v>
      </c>
      <c r="E946" s="5">
        <v>63.053333333333327</v>
      </c>
      <c r="F946" s="5">
        <v>61.56666666666667</v>
      </c>
      <c r="G946" s="5">
        <v>60.703333333333333</v>
      </c>
      <c r="H946" s="5">
        <v>59.773333333333333</v>
      </c>
      <c r="I946" s="5">
        <v>58.866666666666667</v>
      </c>
      <c r="J946" s="5">
        <v>58.48</v>
      </c>
      <c r="K946" s="5">
        <v>58.633333333333333</v>
      </c>
      <c r="L946" s="5">
        <v>61.58</v>
      </c>
      <c r="M946" s="5">
        <v>66.36333333333333</v>
      </c>
      <c r="N946" s="5">
        <v>70.163333333333341</v>
      </c>
      <c r="O946" s="5">
        <v>73.626666666666679</v>
      </c>
      <c r="P946" s="5">
        <v>76.06</v>
      </c>
      <c r="Q946" s="5">
        <v>78.053333333333327</v>
      </c>
      <c r="R946" s="5">
        <v>79.55</v>
      </c>
      <c r="S946" s="5">
        <v>80.606666666666655</v>
      </c>
      <c r="T946" s="5">
        <v>80.513333333333335</v>
      </c>
      <c r="U946" s="5">
        <v>79.043333333333337</v>
      </c>
      <c r="V946" s="5">
        <v>76.943333333333342</v>
      </c>
      <c r="W946" s="5">
        <v>72.923333333333332</v>
      </c>
      <c r="X946" s="5">
        <v>69.75</v>
      </c>
      <c r="Y946" s="5">
        <v>67.543333333333337</v>
      </c>
      <c r="Z946" s="5">
        <v>65.946666666666673</v>
      </c>
      <c r="AA946" s="5">
        <v>64.533333333333331</v>
      </c>
      <c r="AB946" s="5">
        <v>63.583333333333336</v>
      </c>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row>
    <row r="947" spans="1:148">
      <c r="A947" s="2" t="s">
        <v>204</v>
      </c>
      <c r="B947" s="2" t="s">
        <v>82</v>
      </c>
      <c r="C947" s="2" t="s">
        <v>370</v>
      </c>
      <c r="D947" s="2" t="str">
        <f t="shared" si="14"/>
        <v>Kansas - Dodge City-Oct</v>
      </c>
      <c r="E947" s="5">
        <v>51.019354838709674</v>
      </c>
      <c r="F947" s="5">
        <v>50.412903225806453</v>
      </c>
      <c r="G947" s="5">
        <v>49.92258064516129</v>
      </c>
      <c r="H947" s="5">
        <v>49.667741935483875</v>
      </c>
      <c r="I947" s="5">
        <v>48.445161290322581</v>
      </c>
      <c r="J947" s="5">
        <v>47.393548387096779</v>
      </c>
      <c r="K947" s="5">
        <v>47.058064516129029</v>
      </c>
      <c r="L947" s="5">
        <v>49.87419354838709</v>
      </c>
      <c r="M947" s="5">
        <v>54.519354838709674</v>
      </c>
      <c r="N947" s="5">
        <v>58.880645161290325</v>
      </c>
      <c r="O947" s="5">
        <v>62.493548387096773</v>
      </c>
      <c r="P947" s="5">
        <v>65.545161290322582</v>
      </c>
      <c r="Q947" s="5">
        <v>68.0741935483871</v>
      </c>
      <c r="R947" s="5">
        <v>69.8</v>
      </c>
      <c r="S947" s="5">
        <v>70.41612903225807</v>
      </c>
      <c r="T947" s="5">
        <v>70.245161290322571</v>
      </c>
      <c r="U947" s="5">
        <v>68.345161290322579</v>
      </c>
      <c r="V947" s="5">
        <v>62.848387096774189</v>
      </c>
      <c r="W947" s="5">
        <v>58.903225806451616</v>
      </c>
      <c r="X947" s="5">
        <v>56.822580645161288</v>
      </c>
      <c r="Y947" s="5">
        <v>54.932258064516134</v>
      </c>
      <c r="Z947" s="5">
        <v>53.825806451612898</v>
      </c>
      <c r="AA947" s="5">
        <v>52.464516129032262</v>
      </c>
      <c r="AB947" s="5">
        <v>51.464516129032262</v>
      </c>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row>
    <row r="948" spans="1:148">
      <c r="A948" s="2" t="s">
        <v>204</v>
      </c>
      <c r="B948" s="2" t="s">
        <v>83</v>
      </c>
      <c r="C948" s="2" t="s">
        <v>371</v>
      </c>
      <c r="D948" s="2" t="str">
        <f t="shared" si="14"/>
        <v>Kansas - Dodge City-Nov</v>
      </c>
      <c r="E948" s="5">
        <v>34.523333333333333</v>
      </c>
      <c r="F948" s="5">
        <v>33.586666666666666</v>
      </c>
      <c r="G948" s="5">
        <v>33.086666666666666</v>
      </c>
      <c r="H948" s="5">
        <v>32.64</v>
      </c>
      <c r="I948" s="5">
        <v>31.743333333333332</v>
      </c>
      <c r="J948" s="5">
        <v>31.63</v>
      </c>
      <c r="K948" s="5">
        <v>31.41</v>
      </c>
      <c r="L948" s="5">
        <v>31.1</v>
      </c>
      <c r="M948" s="5">
        <v>35.013333333333335</v>
      </c>
      <c r="N948" s="5">
        <v>40.049999999999997</v>
      </c>
      <c r="O948" s="5">
        <v>43.796666666666667</v>
      </c>
      <c r="P948" s="5">
        <v>46.863333333333337</v>
      </c>
      <c r="Q948" s="5">
        <v>49.81</v>
      </c>
      <c r="R948" s="5">
        <v>51.17</v>
      </c>
      <c r="S948" s="5">
        <v>51.423333333333332</v>
      </c>
      <c r="T948" s="5">
        <v>51.24666666666667</v>
      </c>
      <c r="U948" s="5">
        <v>48.53</v>
      </c>
      <c r="V948" s="5">
        <v>43.65</v>
      </c>
      <c r="W948" s="5">
        <v>40.713333333333338</v>
      </c>
      <c r="X948" s="5">
        <v>38.873333333333335</v>
      </c>
      <c r="Y948" s="5">
        <v>37.423333333333332</v>
      </c>
      <c r="Z948" s="5">
        <v>36.593333333333334</v>
      </c>
      <c r="AA948" s="5">
        <v>35.31666666666667</v>
      </c>
      <c r="AB948" s="5">
        <v>34.64</v>
      </c>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row>
    <row r="949" spans="1:148">
      <c r="A949" s="2" t="s">
        <v>204</v>
      </c>
      <c r="B949" s="2" t="s">
        <v>84</v>
      </c>
      <c r="C949" s="2" t="s">
        <v>372</v>
      </c>
      <c r="D949" s="2" t="str">
        <f t="shared" si="14"/>
        <v>Kansas - Dodge City-Dec</v>
      </c>
      <c r="E949" s="5">
        <v>25.122580645161289</v>
      </c>
      <c r="F949" s="5">
        <v>24.570967741935487</v>
      </c>
      <c r="G949" s="5">
        <v>24.129032258064516</v>
      </c>
      <c r="H949" s="5">
        <v>23.803225806451611</v>
      </c>
      <c r="I949" s="5">
        <v>23.14516129032258</v>
      </c>
      <c r="J949" s="5">
        <v>22.996774193548386</v>
      </c>
      <c r="K949" s="5">
        <v>22.925806451612903</v>
      </c>
      <c r="L949" s="5">
        <v>22.554838709677419</v>
      </c>
      <c r="M949" s="5">
        <v>25.293548387096774</v>
      </c>
      <c r="N949" s="5">
        <v>28.248387096774195</v>
      </c>
      <c r="O949" s="5">
        <v>32.083870967741937</v>
      </c>
      <c r="P949" s="5">
        <v>34.79354838709677</v>
      </c>
      <c r="Q949" s="5">
        <v>36.961290322580645</v>
      </c>
      <c r="R949" s="5">
        <v>38.341935483870962</v>
      </c>
      <c r="S949" s="5">
        <v>39.016129032258064</v>
      </c>
      <c r="T949" s="5">
        <v>37.880645161290325</v>
      </c>
      <c r="U949" s="5">
        <v>35.187096774193549</v>
      </c>
      <c r="V949" s="5">
        <v>31.051612903225806</v>
      </c>
      <c r="W949" s="5">
        <v>28.835483870967742</v>
      </c>
      <c r="X949" s="5">
        <v>27.822580645161292</v>
      </c>
      <c r="Y949" s="5">
        <v>27.406451612903226</v>
      </c>
      <c r="Z949" s="5">
        <v>27.003225806451614</v>
      </c>
      <c r="AA949" s="5">
        <v>26.274193548387096</v>
      </c>
      <c r="AB949" s="5">
        <v>25.738709677419354</v>
      </c>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row>
    <row r="950" spans="1:148">
      <c r="A950" s="2" t="s">
        <v>205</v>
      </c>
      <c r="B950" s="2" t="s">
        <v>73</v>
      </c>
      <c r="C950" s="2" t="s">
        <v>361</v>
      </c>
      <c r="D950" s="2" t="str">
        <f t="shared" si="14"/>
        <v>Kansas - Goodland-Jan</v>
      </c>
      <c r="E950" s="5">
        <v>19.664516129032258</v>
      </c>
      <c r="F950" s="5">
        <v>18.79032258064516</v>
      </c>
      <c r="G950" s="5">
        <v>18.629032258064516</v>
      </c>
      <c r="H950" s="5">
        <v>17.919354838709676</v>
      </c>
      <c r="I950" s="5">
        <v>17.441935483870971</v>
      </c>
      <c r="J950" s="5">
        <v>17.358064516129033</v>
      </c>
      <c r="K950" s="5">
        <v>16.825806451612905</v>
      </c>
      <c r="L950" s="5">
        <v>17.622580645161289</v>
      </c>
      <c r="M950" s="5">
        <v>23.287096774193547</v>
      </c>
      <c r="N950" s="5">
        <v>28.735483870967741</v>
      </c>
      <c r="O950" s="5">
        <v>32.145161290322584</v>
      </c>
      <c r="P950" s="5">
        <v>35.274193548387096</v>
      </c>
      <c r="Q950" s="5">
        <v>37.564516129032256</v>
      </c>
      <c r="R950" s="5">
        <v>38.58387096774193</v>
      </c>
      <c r="S950" s="5">
        <v>38.338709677419352</v>
      </c>
      <c r="T950" s="5">
        <v>36.335483870967742</v>
      </c>
      <c r="U950" s="5">
        <v>31.741935483870968</v>
      </c>
      <c r="V950" s="5">
        <v>26.770967741935483</v>
      </c>
      <c r="W950" s="5">
        <v>24.764516129032259</v>
      </c>
      <c r="X950" s="5">
        <v>23.090322580645161</v>
      </c>
      <c r="Y950" s="5">
        <v>22.393548387096775</v>
      </c>
      <c r="Z950" s="5">
        <v>21.36774193548387</v>
      </c>
      <c r="AA950" s="5">
        <v>20.916129032258063</v>
      </c>
      <c r="AB950" s="5">
        <v>20.477419354838709</v>
      </c>
    </row>
    <row r="951" spans="1:148">
      <c r="A951" s="2" t="s">
        <v>205</v>
      </c>
      <c r="B951" s="2" t="s">
        <v>74</v>
      </c>
      <c r="C951" s="2" t="s">
        <v>362</v>
      </c>
      <c r="D951" s="2" t="str">
        <f t="shared" si="14"/>
        <v>Kansas - Goodland-Feb</v>
      </c>
      <c r="E951" s="5">
        <v>27.457142857142856</v>
      </c>
      <c r="F951" s="5">
        <v>26.585714285714285</v>
      </c>
      <c r="G951" s="5">
        <v>25.942857142857143</v>
      </c>
      <c r="H951" s="5">
        <v>25.110714285714288</v>
      </c>
      <c r="I951" s="5">
        <v>24.45</v>
      </c>
      <c r="J951" s="5">
        <v>24.167857142857144</v>
      </c>
      <c r="K951" s="5">
        <v>22.88214285714286</v>
      </c>
      <c r="L951" s="5">
        <v>25.49285714285714</v>
      </c>
      <c r="M951" s="5">
        <v>29.042857142857144</v>
      </c>
      <c r="N951" s="5">
        <v>31.792857142857144</v>
      </c>
      <c r="O951" s="5">
        <v>34.971428571428575</v>
      </c>
      <c r="P951" s="5">
        <v>37.796428571428571</v>
      </c>
      <c r="Q951" s="5">
        <v>39.328571428571429</v>
      </c>
      <c r="R951" s="5">
        <v>40.128571428571426</v>
      </c>
      <c r="S951" s="5">
        <v>40.5</v>
      </c>
      <c r="T951" s="5">
        <v>39.646428571428565</v>
      </c>
      <c r="U951" s="5">
        <v>37.396428571428565</v>
      </c>
      <c r="V951" s="5">
        <v>33.56071428571429</v>
      </c>
      <c r="W951" s="5">
        <v>32.125</v>
      </c>
      <c r="X951" s="5">
        <v>31.13214285714286</v>
      </c>
      <c r="Y951" s="5">
        <v>30.046428571428571</v>
      </c>
      <c r="Z951" s="5">
        <v>29.014285714285712</v>
      </c>
      <c r="AA951" s="5">
        <v>28.603571428571428</v>
      </c>
      <c r="AB951" s="5">
        <v>28.089285714285715</v>
      </c>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row>
    <row r="952" spans="1:148">
      <c r="A952" s="2" t="s">
        <v>205</v>
      </c>
      <c r="B952" s="2" t="s">
        <v>75</v>
      </c>
      <c r="C952" s="2" t="s">
        <v>363</v>
      </c>
      <c r="D952" s="2" t="str">
        <f t="shared" si="14"/>
        <v>Kansas - Goodland-Mar</v>
      </c>
      <c r="E952" s="5">
        <v>31.167741935483871</v>
      </c>
      <c r="F952" s="5">
        <v>30.525806451612901</v>
      </c>
      <c r="G952" s="5">
        <v>30.006451612903227</v>
      </c>
      <c r="H952" s="5">
        <v>29.512903225806451</v>
      </c>
      <c r="I952" s="5">
        <v>28.993548387096773</v>
      </c>
      <c r="J952" s="5">
        <v>31.061290322580643</v>
      </c>
      <c r="K952" s="5">
        <v>33.087096774193547</v>
      </c>
      <c r="L952" s="5">
        <v>35.167741935483875</v>
      </c>
      <c r="M952" s="5">
        <v>38.938709677419354</v>
      </c>
      <c r="N952" s="5">
        <v>42.667741935483875</v>
      </c>
      <c r="O952" s="5">
        <v>46.458064516129035</v>
      </c>
      <c r="P952" s="5">
        <v>48.432258064516134</v>
      </c>
      <c r="Q952" s="5">
        <v>50.393548387096779</v>
      </c>
      <c r="R952" s="5">
        <v>52.383870967741942</v>
      </c>
      <c r="S952" s="5">
        <v>51.432258064516134</v>
      </c>
      <c r="T952" s="5">
        <v>50.545161290322582</v>
      </c>
      <c r="U952" s="5">
        <v>49.590322580645157</v>
      </c>
      <c r="V952" s="5">
        <v>45.254838709677422</v>
      </c>
      <c r="W952" s="5">
        <v>40.816129032258061</v>
      </c>
      <c r="X952" s="5">
        <v>36.483870967741936</v>
      </c>
      <c r="Y952" s="5">
        <v>35.248387096774195</v>
      </c>
      <c r="Z952" s="5">
        <v>34.025806451612901</v>
      </c>
      <c r="AA952" s="5">
        <v>32.816129032258061</v>
      </c>
      <c r="AB952" s="5">
        <v>32.190322580645159</v>
      </c>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row>
    <row r="953" spans="1:148">
      <c r="A953" s="2" t="s">
        <v>205</v>
      </c>
      <c r="B953" s="2" t="s">
        <v>76</v>
      </c>
      <c r="C953" s="2" t="s">
        <v>364</v>
      </c>
      <c r="D953" s="2" t="str">
        <f t="shared" si="14"/>
        <v>Kansas - Goodland-Apr</v>
      </c>
      <c r="E953" s="5">
        <v>41.166666666666664</v>
      </c>
      <c r="F953" s="5">
        <v>39.993333333333332</v>
      </c>
      <c r="G953" s="5">
        <v>39.606666666666669</v>
      </c>
      <c r="H953" s="5">
        <v>39.270000000000003</v>
      </c>
      <c r="I953" s="5">
        <v>38.846666666666671</v>
      </c>
      <c r="J953" s="5">
        <v>41.71</v>
      </c>
      <c r="K953" s="5">
        <v>44.616666666666667</v>
      </c>
      <c r="L953" s="5">
        <v>47.5</v>
      </c>
      <c r="M953" s="5">
        <v>50.57</v>
      </c>
      <c r="N953" s="5">
        <v>53.6</v>
      </c>
      <c r="O953" s="5">
        <v>56.653333333333329</v>
      </c>
      <c r="P953" s="5">
        <v>57.75333333333333</v>
      </c>
      <c r="Q953" s="5">
        <v>58.953333333333333</v>
      </c>
      <c r="R953" s="5">
        <v>60.06</v>
      </c>
      <c r="S953" s="5">
        <v>59.163333333333334</v>
      </c>
      <c r="T953" s="5">
        <v>58.293333333333329</v>
      </c>
      <c r="U953" s="5">
        <v>57.383333333333333</v>
      </c>
      <c r="V953" s="5">
        <v>53.72</v>
      </c>
      <c r="W953" s="5">
        <v>50.00333333333333</v>
      </c>
      <c r="X953" s="5">
        <v>46.343333333333334</v>
      </c>
      <c r="Y953" s="5">
        <v>45.513333333333335</v>
      </c>
      <c r="Z953" s="5">
        <v>44.716666666666669</v>
      </c>
      <c r="AA953" s="5">
        <v>43.883333333333333</v>
      </c>
      <c r="AB953" s="5">
        <v>42.663333333333334</v>
      </c>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row>
    <row r="954" spans="1:148">
      <c r="A954" s="2" t="s">
        <v>205</v>
      </c>
      <c r="B954" s="2" t="s">
        <v>77</v>
      </c>
      <c r="C954" s="2" t="s">
        <v>365</v>
      </c>
      <c r="D954" s="2" t="str">
        <f t="shared" si="14"/>
        <v>Kansas - Goodland-May</v>
      </c>
      <c r="E954" s="5">
        <v>49.045161290322582</v>
      </c>
      <c r="F954" s="5">
        <v>47.954838709677418</v>
      </c>
      <c r="G954" s="5">
        <v>47.551612903225802</v>
      </c>
      <c r="H954" s="5">
        <v>46.896774193548389</v>
      </c>
      <c r="I954" s="5">
        <v>46.841935483870962</v>
      </c>
      <c r="J954" s="5">
        <v>48.938709677419354</v>
      </c>
      <c r="K954" s="5">
        <v>52.148387096774194</v>
      </c>
      <c r="L954" s="5">
        <v>56</v>
      </c>
      <c r="M954" s="5">
        <v>59.506451612903227</v>
      </c>
      <c r="N954" s="5">
        <v>61.845161290322579</v>
      </c>
      <c r="O954" s="5">
        <v>63.809677419354834</v>
      </c>
      <c r="P954" s="5">
        <v>65.358064516129033</v>
      </c>
      <c r="Q954" s="5">
        <v>66.229032258064507</v>
      </c>
      <c r="R954" s="5">
        <v>66.719354838709677</v>
      </c>
      <c r="S954" s="5">
        <v>66.709677419354833</v>
      </c>
      <c r="T954" s="5">
        <v>66.167741935483861</v>
      </c>
      <c r="U954" s="5">
        <v>65.154838709677421</v>
      </c>
      <c r="V954" s="5">
        <v>62.454838709677418</v>
      </c>
      <c r="W954" s="5">
        <v>59.00322580645161</v>
      </c>
      <c r="X954" s="5">
        <v>55.896774193548389</v>
      </c>
      <c r="Y954" s="5">
        <v>53.506451612903227</v>
      </c>
      <c r="Z954" s="5">
        <v>52.090322580645157</v>
      </c>
      <c r="AA954" s="5">
        <v>50.935483870967744</v>
      </c>
      <c r="AB954" s="5">
        <v>49.803225806451614</v>
      </c>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row>
    <row r="955" spans="1:148">
      <c r="A955" s="2" t="s">
        <v>205</v>
      </c>
      <c r="B955" s="2" t="s">
        <v>78</v>
      </c>
      <c r="C955" s="2" t="s">
        <v>366</v>
      </c>
      <c r="D955" s="2" t="str">
        <f t="shared" si="14"/>
        <v>Kansas - Goodland-Jun</v>
      </c>
      <c r="E955" s="5">
        <v>59.263333333333335</v>
      </c>
      <c r="F955" s="5">
        <v>58.26</v>
      </c>
      <c r="G955" s="5">
        <v>57.87</v>
      </c>
      <c r="H955" s="5">
        <v>56.81</v>
      </c>
      <c r="I955" s="5">
        <v>56.52</v>
      </c>
      <c r="J955" s="5">
        <v>59.89</v>
      </c>
      <c r="K955" s="5">
        <v>64.069999999999993</v>
      </c>
      <c r="L955" s="5">
        <v>68.09</v>
      </c>
      <c r="M955" s="5">
        <v>71.739999999999995</v>
      </c>
      <c r="N955" s="5">
        <v>74.02</v>
      </c>
      <c r="O955" s="5">
        <v>75.739999999999995</v>
      </c>
      <c r="P955" s="5">
        <v>77.78</v>
      </c>
      <c r="Q955" s="5">
        <v>79.12</v>
      </c>
      <c r="R955" s="5">
        <v>80.183333333333337</v>
      </c>
      <c r="S955" s="5">
        <v>80.900000000000006</v>
      </c>
      <c r="T955" s="5">
        <v>80.323333333333323</v>
      </c>
      <c r="U955" s="5">
        <v>79.22</v>
      </c>
      <c r="V955" s="5">
        <v>76.143333333333345</v>
      </c>
      <c r="W955" s="5">
        <v>71.683333333333337</v>
      </c>
      <c r="X955" s="5">
        <v>66.900000000000006</v>
      </c>
      <c r="Y955" s="5">
        <v>65.11333333333333</v>
      </c>
      <c r="Z955" s="5">
        <v>63.476666666666667</v>
      </c>
      <c r="AA955" s="5">
        <v>62.06333333333334</v>
      </c>
      <c r="AB955" s="5">
        <v>61.243333333333332</v>
      </c>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row>
    <row r="956" spans="1:148">
      <c r="A956" s="2" t="s">
        <v>205</v>
      </c>
      <c r="B956" s="2" t="s">
        <v>79</v>
      </c>
      <c r="C956" s="2" t="s">
        <v>367</v>
      </c>
      <c r="D956" s="2" t="str">
        <f t="shared" si="14"/>
        <v>Kansas - Goodland-Jul</v>
      </c>
      <c r="E956" s="5">
        <v>69.41290322580646</v>
      </c>
      <c r="F956" s="5">
        <v>68.264516129032259</v>
      </c>
      <c r="G956" s="5">
        <v>65.132258064516122</v>
      </c>
      <c r="H956" s="5">
        <v>64.206451612903223</v>
      </c>
      <c r="I956" s="5">
        <v>63.616129032258058</v>
      </c>
      <c r="J956" s="5">
        <v>66.509677419354844</v>
      </c>
      <c r="K956" s="5">
        <v>70.5741935483871</v>
      </c>
      <c r="L956" s="5">
        <v>74.58709677419354</v>
      </c>
      <c r="M956" s="5">
        <v>78.325806451612905</v>
      </c>
      <c r="N956" s="5">
        <v>81.658064516129031</v>
      </c>
      <c r="O956" s="5">
        <v>83.670967741935485</v>
      </c>
      <c r="P956" s="5">
        <v>85.625806451612902</v>
      </c>
      <c r="Q956" s="5">
        <v>86.9258064516129</v>
      </c>
      <c r="R956" s="5">
        <v>88.096774193548384</v>
      </c>
      <c r="S956" s="5">
        <v>87.58709677419354</v>
      </c>
      <c r="T956" s="5">
        <v>86.980645161290326</v>
      </c>
      <c r="U956" s="5">
        <v>85.564516129032256</v>
      </c>
      <c r="V956" s="5">
        <v>83.41290322580646</v>
      </c>
      <c r="W956" s="5">
        <v>78.687096774193549</v>
      </c>
      <c r="X956" s="5">
        <v>74.332258064516139</v>
      </c>
      <c r="Y956" s="5">
        <v>72.554838709677412</v>
      </c>
      <c r="Z956" s="5">
        <v>70.658064516129031</v>
      </c>
      <c r="AA956" s="5">
        <v>69.483870967741936</v>
      </c>
      <c r="AB956" s="5">
        <v>68.435483870967744</v>
      </c>
    </row>
    <row r="957" spans="1:148">
      <c r="A957" s="2" t="s">
        <v>205</v>
      </c>
      <c r="B957" s="2" t="s">
        <v>80</v>
      </c>
      <c r="C957" s="2" t="s">
        <v>368</v>
      </c>
      <c r="D957" s="2" t="str">
        <f t="shared" si="14"/>
        <v>Kansas - Goodland-Aug</v>
      </c>
      <c r="E957" s="5">
        <v>60.258064516129032</v>
      </c>
      <c r="F957" s="5">
        <v>59.348387096774189</v>
      </c>
      <c r="G957" s="5">
        <v>59.91612903225807</v>
      </c>
      <c r="H957" s="5">
        <v>58.896774193548389</v>
      </c>
      <c r="I957" s="5">
        <v>57.87096774193548</v>
      </c>
      <c r="J957" s="5">
        <v>59.8</v>
      </c>
      <c r="K957" s="5">
        <v>64.438709677419354</v>
      </c>
      <c r="L957" s="5">
        <v>69.222580645161287</v>
      </c>
      <c r="M957" s="5">
        <v>72.722580645161287</v>
      </c>
      <c r="N957" s="5">
        <v>76.212903225806443</v>
      </c>
      <c r="O957" s="5">
        <v>79.099999999999994</v>
      </c>
      <c r="P957" s="5">
        <v>81.603225806451604</v>
      </c>
      <c r="Q957" s="5">
        <v>83.335483870967749</v>
      </c>
      <c r="R957" s="5">
        <v>84.08064516129032</v>
      </c>
      <c r="S957" s="5">
        <v>84.045161290322582</v>
      </c>
      <c r="T957" s="5">
        <v>83.741935483870961</v>
      </c>
      <c r="U957" s="5">
        <v>82.009677419354844</v>
      </c>
      <c r="V957" s="5">
        <v>78.409677419354836</v>
      </c>
      <c r="W957" s="5">
        <v>72.390322580645162</v>
      </c>
      <c r="X957" s="5">
        <v>68.890322580645162</v>
      </c>
      <c r="Y957" s="5">
        <v>66.945161290322588</v>
      </c>
      <c r="Z957" s="5">
        <v>65.5741935483871</v>
      </c>
      <c r="AA957" s="5">
        <v>64.58387096774193</v>
      </c>
      <c r="AB957" s="5">
        <v>63.954838709677418</v>
      </c>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row>
    <row r="958" spans="1:148">
      <c r="A958" s="2" t="s">
        <v>205</v>
      </c>
      <c r="B958" s="2" t="s">
        <v>81</v>
      </c>
      <c r="C958" s="2" t="s">
        <v>369</v>
      </c>
      <c r="D958" s="2" t="str">
        <f t="shared" si="14"/>
        <v>Kansas - Goodland-Sep</v>
      </c>
      <c r="E958" s="5">
        <v>55.986666666666665</v>
      </c>
      <c r="F958" s="5">
        <v>55.133333333333333</v>
      </c>
      <c r="G958" s="5">
        <v>54.756666666666668</v>
      </c>
      <c r="H958" s="5">
        <v>54.43333333333333</v>
      </c>
      <c r="I958" s="5">
        <v>53.18333333333333</v>
      </c>
      <c r="J958" s="5">
        <v>52.793333333333329</v>
      </c>
      <c r="K958" s="5">
        <v>55.78</v>
      </c>
      <c r="L958" s="5">
        <v>61.16</v>
      </c>
      <c r="M958" s="5">
        <v>65.606666666666669</v>
      </c>
      <c r="N958" s="5">
        <v>69.243333333333339</v>
      </c>
      <c r="O958" s="5">
        <v>71.87</v>
      </c>
      <c r="P958" s="5">
        <v>74.569999999999993</v>
      </c>
      <c r="Q958" s="5">
        <v>75.833333333333329</v>
      </c>
      <c r="R958" s="5">
        <v>77.086666666666659</v>
      </c>
      <c r="S958" s="5">
        <v>76.790000000000006</v>
      </c>
      <c r="T958" s="5">
        <v>76.163333333333341</v>
      </c>
      <c r="U958" s="5">
        <v>73.953333333333333</v>
      </c>
      <c r="V958" s="5">
        <v>68.349999999999994</v>
      </c>
      <c r="W958" s="5">
        <v>63.63</v>
      </c>
      <c r="X958" s="5">
        <v>61.65</v>
      </c>
      <c r="Y958" s="5">
        <v>59.803333333333327</v>
      </c>
      <c r="Z958" s="5">
        <v>58.583333333333336</v>
      </c>
      <c r="AA958" s="5">
        <v>57.706666666666671</v>
      </c>
      <c r="AB958" s="5">
        <v>56.18333333333333</v>
      </c>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row>
    <row r="959" spans="1:148">
      <c r="A959" s="2" t="s">
        <v>205</v>
      </c>
      <c r="B959" s="2" t="s">
        <v>82</v>
      </c>
      <c r="C959" s="2" t="s">
        <v>370</v>
      </c>
      <c r="D959" s="2" t="str">
        <f t="shared" si="14"/>
        <v>Kansas - Goodland-Oct</v>
      </c>
      <c r="E959" s="5">
        <v>44.674193548387102</v>
      </c>
      <c r="F959" s="5">
        <v>43.935483870967744</v>
      </c>
      <c r="G959" s="5">
        <v>43.183870967741939</v>
      </c>
      <c r="H959" s="5">
        <v>42.448387096774198</v>
      </c>
      <c r="I959" s="5">
        <v>41.696774193548386</v>
      </c>
      <c r="J959" s="5">
        <v>44.109677419354838</v>
      </c>
      <c r="K959" s="5">
        <v>46.545161290322582</v>
      </c>
      <c r="L959" s="5">
        <v>48.964516129032262</v>
      </c>
      <c r="M959" s="5">
        <v>52.616129032258058</v>
      </c>
      <c r="N959" s="5">
        <v>56.232258064516131</v>
      </c>
      <c r="O959" s="5">
        <v>59.893548387096779</v>
      </c>
      <c r="P959" s="5">
        <v>61.441935483870971</v>
      </c>
      <c r="Q959" s="5">
        <v>63.032258064516128</v>
      </c>
      <c r="R959" s="5">
        <v>64.58064516129032</v>
      </c>
      <c r="S959" s="5">
        <v>63.241935483870968</v>
      </c>
      <c r="T959" s="5">
        <v>61.887096774193552</v>
      </c>
      <c r="U959" s="5">
        <v>60.548387096774192</v>
      </c>
      <c r="V959" s="5">
        <v>57.070967741935483</v>
      </c>
      <c r="W959" s="5">
        <v>53.541935483870965</v>
      </c>
      <c r="X959" s="5">
        <v>50.051612903225802</v>
      </c>
      <c r="Y959" s="5">
        <v>48.596774193548384</v>
      </c>
      <c r="Z959" s="5">
        <v>47.170967741935485</v>
      </c>
      <c r="AA959" s="5">
        <v>45.70967741935484</v>
      </c>
      <c r="AB959" s="5">
        <v>44.890322580645162</v>
      </c>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row>
    <row r="960" spans="1:148">
      <c r="A960" s="2" t="s">
        <v>205</v>
      </c>
      <c r="B960" s="2" t="s">
        <v>83</v>
      </c>
      <c r="C960" s="2" t="s">
        <v>371</v>
      </c>
      <c r="D960" s="2" t="str">
        <f t="shared" si="14"/>
        <v>Kansas - Goodland-Nov</v>
      </c>
      <c r="E960" s="5">
        <v>32.24</v>
      </c>
      <c r="F960" s="5">
        <v>31.56</v>
      </c>
      <c r="G960" s="5">
        <v>30.84</v>
      </c>
      <c r="H960" s="5">
        <v>30.59333333333333</v>
      </c>
      <c r="I960" s="5">
        <v>29.923333333333336</v>
      </c>
      <c r="J960" s="5">
        <v>29.103333333333335</v>
      </c>
      <c r="K960" s="5">
        <v>29.276666666666664</v>
      </c>
      <c r="L960" s="5">
        <v>32.936666666666667</v>
      </c>
      <c r="M960" s="5">
        <v>38.369999999999997</v>
      </c>
      <c r="N960" s="5">
        <v>43.123333333333335</v>
      </c>
      <c r="O960" s="5">
        <v>46.166666666666664</v>
      </c>
      <c r="P960" s="5">
        <v>48.50333333333333</v>
      </c>
      <c r="Q960" s="5">
        <v>49.98</v>
      </c>
      <c r="R960" s="5">
        <v>50.29</v>
      </c>
      <c r="S960" s="5">
        <v>50.333333333333336</v>
      </c>
      <c r="T960" s="5">
        <v>48.31</v>
      </c>
      <c r="U960" s="5">
        <v>42.38</v>
      </c>
      <c r="V960" s="5">
        <v>39.096666666666671</v>
      </c>
      <c r="W960" s="5">
        <v>36.82</v>
      </c>
      <c r="X960" s="5">
        <v>35.393333333333331</v>
      </c>
      <c r="Y960" s="5">
        <v>34.116666666666667</v>
      </c>
      <c r="Z960" s="5">
        <v>33.906666666666666</v>
      </c>
      <c r="AA960" s="5">
        <v>32.896666666666668</v>
      </c>
      <c r="AB960" s="5">
        <v>32.223333333333336</v>
      </c>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row>
    <row r="961" spans="1:148">
      <c r="A961" s="2" t="s">
        <v>205</v>
      </c>
      <c r="B961" s="2" t="s">
        <v>84</v>
      </c>
      <c r="C961" s="2" t="s">
        <v>372</v>
      </c>
      <c r="D961" s="2" t="str">
        <f t="shared" si="14"/>
        <v>Kansas - Goodland-Dec</v>
      </c>
      <c r="E961" s="5">
        <v>22.35483870967742</v>
      </c>
      <c r="F961" s="5">
        <v>22.012903225806451</v>
      </c>
      <c r="G961" s="5">
        <v>21.529032258064515</v>
      </c>
      <c r="H961" s="5">
        <v>21.72258064516129</v>
      </c>
      <c r="I961" s="5">
        <v>20.938709677419357</v>
      </c>
      <c r="J961" s="5">
        <v>21.041935483870965</v>
      </c>
      <c r="K961" s="5">
        <v>20.893548387096775</v>
      </c>
      <c r="L961" s="5">
        <v>22.464516129032258</v>
      </c>
      <c r="M961" s="5">
        <v>26.14516129032258</v>
      </c>
      <c r="N961" s="5">
        <v>29.364516129032257</v>
      </c>
      <c r="O961" s="5">
        <v>31.974193548387099</v>
      </c>
      <c r="P961" s="5">
        <v>33.761290322580642</v>
      </c>
      <c r="Q961" s="5">
        <v>34.603225806451611</v>
      </c>
      <c r="R961" s="5">
        <v>34.848387096774189</v>
      </c>
      <c r="S961" s="5">
        <v>34.345161290322579</v>
      </c>
      <c r="T961" s="5">
        <v>32.009677419354837</v>
      </c>
      <c r="U961" s="5">
        <v>28.541935483870965</v>
      </c>
      <c r="V961" s="5">
        <v>26.487096774193549</v>
      </c>
      <c r="W961" s="5">
        <v>25.761290322580646</v>
      </c>
      <c r="X961" s="5">
        <v>24.93548387096774</v>
      </c>
      <c r="Y961" s="5">
        <v>24.009677419354837</v>
      </c>
      <c r="Z961" s="5">
        <v>23.906451612903226</v>
      </c>
      <c r="AA961" s="5">
        <v>23.164516129032258</v>
      </c>
      <c r="AB961" s="5">
        <v>23.109677419354838</v>
      </c>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row>
    <row r="962" spans="1:148">
      <c r="A962" s="2" t="s">
        <v>206</v>
      </c>
      <c r="B962" s="2" t="s">
        <v>73</v>
      </c>
      <c r="C962" s="2" t="s">
        <v>361</v>
      </c>
      <c r="D962" s="2" t="str">
        <f t="shared" si="14"/>
        <v>Kansas - Topeka-Jan</v>
      </c>
      <c r="E962" s="5">
        <v>22.761290322580646</v>
      </c>
      <c r="F962" s="5">
        <v>22.27741935483871</v>
      </c>
      <c r="G962" s="5">
        <v>21.738709677419354</v>
      </c>
      <c r="H962" s="5">
        <v>21.29032258064516</v>
      </c>
      <c r="I962" s="5">
        <v>20.845161290322583</v>
      </c>
      <c r="J962" s="5">
        <v>20.393548387096775</v>
      </c>
      <c r="K962" s="5">
        <v>21</v>
      </c>
      <c r="L962" s="5">
        <v>21.658064516129031</v>
      </c>
      <c r="M962" s="5">
        <v>22.274193548387096</v>
      </c>
      <c r="N962" s="5">
        <v>24.958064516129035</v>
      </c>
      <c r="O962" s="5">
        <v>27.609677419354838</v>
      </c>
      <c r="P962" s="5">
        <v>30.293548387096774</v>
      </c>
      <c r="Q962" s="5">
        <v>31.432258064516127</v>
      </c>
      <c r="R962" s="5">
        <v>32.538709677419355</v>
      </c>
      <c r="S962" s="5">
        <v>33.677419354838712</v>
      </c>
      <c r="T962" s="5">
        <v>32.093548387096774</v>
      </c>
      <c r="U962" s="5">
        <v>30.57741935483871</v>
      </c>
      <c r="V962" s="5">
        <v>29.006451612903227</v>
      </c>
      <c r="W962" s="5">
        <v>27.580645161290324</v>
      </c>
      <c r="X962" s="5">
        <v>26.225806451612904</v>
      </c>
      <c r="Y962" s="5">
        <v>24.812903225806455</v>
      </c>
      <c r="Z962" s="5">
        <v>24.296774193548387</v>
      </c>
      <c r="AA962" s="5">
        <v>23.767741935483869</v>
      </c>
      <c r="AB962" s="5">
        <v>23.248387096774195</v>
      </c>
    </row>
    <row r="963" spans="1:148">
      <c r="A963" s="2" t="s">
        <v>206</v>
      </c>
      <c r="B963" s="2" t="s">
        <v>74</v>
      </c>
      <c r="C963" s="2" t="s">
        <v>362</v>
      </c>
      <c r="D963" s="2" t="str">
        <f t="shared" ref="D963:D1026" si="15">CONCATENATE(A963,"-",B963)</f>
        <v>Kansas - Topeka-Feb</v>
      </c>
      <c r="E963" s="5">
        <v>26.37142857142857</v>
      </c>
      <c r="F963" s="5">
        <v>25.875</v>
      </c>
      <c r="G963" s="5">
        <v>25.38214285714286</v>
      </c>
      <c r="H963" s="5">
        <v>24.942857142857143</v>
      </c>
      <c r="I963" s="5">
        <v>24.539285714285715</v>
      </c>
      <c r="J963" s="5">
        <v>24.107142857142858</v>
      </c>
      <c r="K963" s="5">
        <v>25.11785714285714</v>
      </c>
      <c r="L963" s="5">
        <v>26.078571428571429</v>
      </c>
      <c r="M963" s="5">
        <v>27.085714285714285</v>
      </c>
      <c r="N963" s="5">
        <v>29.846428571428572</v>
      </c>
      <c r="O963" s="5">
        <v>32.625</v>
      </c>
      <c r="P963" s="5">
        <v>35.4</v>
      </c>
      <c r="Q963" s="5">
        <v>36.792857142857144</v>
      </c>
      <c r="R963" s="5">
        <v>38.153571428571425</v>
      </c>
      <c r="S963" s="5">
        <v>39.553571428571431</v>
      </c>
      <c r="T963" s="5">
        <v>38.357142857142854</v>
      </c>
      <c r="U963" s="5">
        <v>37.103571428571435</v>
      </c>
      <c r="V963" s="5">
        <v>35.903571428571425</v>
      </c>
      <c r="W963" s="5">
        <v>33.760714285714286</v>
      </c>
      <c r="X963" s="5">
        <v>31.75357142857143</v>
      </c>
      <c r="Y963" s="5">
        <v>29.764285714285712</v>
      </c>
      <c r="Z963" s="5">
        <v>28.842857142857145</v>
      </c>
      <c r="AA963" s="5">
        <v>27.971428571428572</v>
      </c>
      <c r="AB963" s="5">
        <v>27.089285714285715</v>
      </c>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row>
    <row r="964" spans="1:148">
      <c r="A964" s="2" t="s">
        <v>206</v>
      </c>
      <c r="B964" s="2" t="s">
        <v>75</v>
      </c>
      <c r="C964" s="2" t="s">
        <v>363</v>
      </c>
      <c r="D964" s="2" t="str">
        <f t="shared" si="15"/>
        <v>Kansas - Topeka-Mar</v>
      </c>
      <c r="E964" s="5">
        <v>37.316129032258061</v>
      </c>
      <c r="F964" s="5">
        <v>36.548387096774192</v>
      </c>
      <c r="G964" s="5">
        <v>35.964516129032262</v>
      </c>
      <c r="H964" s="5">
        <v>35.6</v>
      </c>
      <c r="I964" s="5">
        <v>35.048387096774192</v>
      </c>
      <c r="J964" s="5">
        <v>34.696774193548386</v>
      </c>
      <c r="K964" s="5">
        <v>34.448387096774198</v>
      </c>
      <c r="L964" s="5">
        <v>36.280645161290323</v>
      </c>
      <c r="M964" s="5">
        <v>39.025806451612901</v>
      </c>
      <c r="N964" s="5">
        <v>42.187096774193549</v>
      </c>
      <c r="O964" s="5">
        <v>45.37096774193548</v>
      </c>
      <c r="P964" s="5">
        <v>48.045161290322582</v>
      </c>
      <c r="Q964" s="5">
        <v>50.158064516129038</v>
      </c>
      <c r="R964" s="5">
        <v>51.645161290322584</v>
      </c>
      <c r="S964" s="5">
        <v>52.564516129032256</v>
      </c>
      <c r="T964" s="5">
        <v>52.667741935483875</v>
      </c>
      <c r="U964" s="5">
        <v>52.00322580645161</v>
      </c>
      <c r="V964" s="5">
        <v>50.264516129032259</v>
      </c>
      <c r="W964" s="5">
        <v>46.21290322580645</v>
      </c>
      <c r="X964" s="5">
        <v>43.319354838709678</v>
      </c>
      <c r="Y964" s="5">
        <v>41.525806451612901</v>
      </c>
      <c r="Z964" s="5">
        <v>40.045161290322582</v>
      </c>
      <c r="AA964" s="5">
        <v>39.435483870967744</v>
      </c>
      <c r="AB964" s="5">
        <v>38.274193548387096</v>
      </c>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row>
    <row r="965" spans="1:148">
      <c r="A965" s="2" t="s">
        <v>206</v>
      </c>
      <c r="B965" s="2" t="s">
        <v>76</v>
      </c>
      <c r="C965" s="2" t="s">
        <v>364</v>
      </c>
      <c r="D965" s="2" t="str">
        <f t="shared" si="15"/>
        <v>Kansas - Topeka-Apr</v>
      </c>
      <c r="E965" s="5">
        <v>51.2</v>
      </c>
      <c r="F965" s="5">
        <v>50.68333333333333</v>
      </c>
      <c r="G965" s="5">
        <v>50.176666666666662</v>
      </c>
      <c r="H965" s="5">
        <v>49.323333333333338</v>
      </c>
      <c r="I965" s="5">
        <v>48.796666666666667</v>
      </c>
      <c r="J965" s="5">
        <v>47.903333333333329</v>
      </c>
      <c r="K965" s="5">
        <v>49.85</v>
      </c>
      <c r="L965" s="5">
        <v>52.863333333333337</v>
      </c>
      <c r="M965" s="5">
        <v>56.3</v>
      </c>
      <c r="N965" s="5">
        <v>59.023333333333333</v>
      </c>
      <c r="O965" s="5">
        <v>61.763333333333335</v>
      </c>
      <c r="P965" s="5">
        <v>63.52</v>
      </c>
      <c r="Q965" s="5">
        <v>65.326666666666668</v>
      </c>
      <c r="R965" s="5">
        <v>66.433333333333337</v>
      </c>
      <c r="S965" s="5">
        <v>66.186666666666667</v>
      </c>
      <c r="T965" s="5">
        <v>65.739999999999995</v>
      </c>
      <c r="U965" s="5">
        <v>64.766666666666666</v>
      </c>
      <c r="V965" s="5">
        <v>63.333333333333336</v>
      </c>
      <c r="W965" s="5">
        <v>60.473333333333336</v>
      </c>
      <c r="X965" s="5">
        <v>57.583333333333336</v>
      </c>
      <c r="Y965" s="5">
        <v>55.463333333333338</v>
      </c>
      <c r="Z965" s="5">
        <v>53.646666666666668</v>
      </c>
      <c r="AA965" s="5">
        <v>52.526666666666664</v>
      </c>
      <c r="AB965" s="5">
        <v>51.66</v>
      </c>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row>
    <row r="966" spans="1:148">
      <c r="A966" s="2" t="s">
        <v>206</v>
      </c>
      <c r="B966" s="2" t="s">
        <v>77</v>
      </c>
      <c r="C966" s="2" t="s">
        <v>365</v>
      </c>
      <c r="D966" s="2" t="str">
        <f t="shared" si="15"/>
        <v>Kansas - Topeka-May</v>
      </c>
      <c r="E966" s="5">
        <v>57.7</v>
      </c>
      <c r="F966" s="5">
        <v>56.829032258064515</v>
      </c>
      <c r="G966" s="5">
        <v>56.425806451612907</v>
      </c>
      <c r="H966" s="5">
        <v>55.29032258064516</v>
      </c>
      <c r="I966" s="5">
        <v>54.761290322580642</v>
      </c>
      <c r="J966" s="5">
        <v>55.058064516129029</v>
      </c>
      <c r="K966" s="5">
        <v>57.538709677419355</v>
      </c>
      <c r="L966" s="5">
        <v>60.490322580645163</v>
      </c>
      <c r="M966" s="5">
        <v>64.196774193548379</v>
      </c>
      <c r="N966" s="5">
        <v>66.738709677419351</v>
      </c>
      <c r="O966" s="5">
        <v>68.57741935483871</v>
      </c>
      <c r="P966" s="5">
        <v>70.00645161290322</v>
      </c>
      <c r="Q966" s="5">
        <v>72.090322580645164</v>
      </c>
      <c r="R966" s="5">
        <v>73.064516129032256</v>
      </c>
      <c r="S966" s="5">
        <v>73.8</v>
      </c>
      <c r="T966" s="5">
        <v>73.719354838709677</v>
      </c>
      <c r="U966" s="5">
        <v>73.316129032258075</v>
      </c>
      <c r="V966" s="5">
        <v>72.374193548387098</v>
      </c>
      <c r="W966" s="5">
        <v>70.296774193548387</v>
      </c>
      <c r="X966" s="5">
        <v>66.693548387096769</v>
      </c>
      <c r="Y966" s="5">
        <v>64.125806451612902</v>
      </c>
      <c r="Z966" s="5">
        <v>62.274193548387096</v>
      </c>
      <c r="AA966" s="5">
        <v>60.806451612903224</v>
      </c>
      <c r="AB966" s="5">
        <v>59.29354838709677</v>
      </c>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row>
    <row r="967" spans="1:148">
      <c r="A967" s="2" t="s">
        <v>206</v>
      </c>
      <c r="B967" s="2" t="s">
        <v>78</v>
      </c>
      <c r="C967" s="2" t="s">
        <v>366</v>
      </c>
      <c r="D967" s="2" t="str">
        <f t="shared" si="15"/>
        <v>Kansas - Topeka-Jun</v>
      </c>
      <c r="E967" s="5">
        <v>68.67</v>
      </c>
      <c r="F967" s="5">
        <v>68.260000000000005</v>
      </c>
      <c r="G967" s="5">
        <v>67.13333333333334</v>
      </c>
      <c r="H967" s="5">
        <v>66.17</v>
      </c>
      <c r="I967" s="5">
        <v>65.66</v>
      </c>
      <c r="J967" s="5">
        <v>66.41</v>
      </c>
      <c r="K967" s="5">
        <v>69.83</v>
      </c>
      <c r="L967" s="5">
        <v>73.356666666666655</v>
      </c>
      <c r="M967" s="5">
        <v>75.923333333333332</v>
      </c>
      <c r="N967" s="5">
        <v>78.313333333333333</v>
      </c>
      <c r="O967" s="5">
        <v>80.50333333333333</v>
      </c>
      <c r="P967" s="5">
        <v>81.893333333333345</v>
      </c>
      <c r="Q967" s="5">
        <v>83.313333333333333</v>
      </c>
      <c r="R967" s="5">
        <v>84.3</v>
      </c>
      <c r="S967" s="5">
        <v>84.13666666666667</v>
      </c>
      <c r="T967" s="5">
        <v>83.953333333333333</v>
      </c>
      <c r="U967" s="5">
        <v>83.516666666666666</v>
      </c>
      <c r="V967" s="5">
        <v>82.286666666666662</v>
      </c>
      <c r="W967" s="5">
        <v>79.47</v>
      </c>
      <c r="X967" s="5">
        <v>76.063333333333333</v>
      </c>
      <c r="Y967" s="5">
        <v>73.663333333333341</v>
      </c>
      <c r="Z967" s="5">
        <v>72.143333333333345</v>
      </c>
      <c r="AA967" s="5">
        <v>70.88</v>
      </c>
      <c r="AB967" s="5">
        <v>70.036666666666662</v>
      </c>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row>
    <row r="968" spans="1:148">
      <c r="A968" s="2" t="s">
        <v>206</v>
      </c>
      <c r="B968" s="2" t="s">
        <v>79</v>
      </c>
      <c r="C968" s="2" t="s">
        <v>367</v>
      </c>
      <c r="D968" s="2" t="str">
        <f t="shared" si="15"/>
        <v>Kansas - Topeka-Jul</v>
      </c>
      <c r="E968" s="5">
        <v>74.151612903225796</v>
      </c>
      <c r="F968" s="5">
        <v>73.519354838709674</v>
      </c>
      <c r="G968" s="5">
        <v>70.603225806451604</v>
      </c>
      <c r="H968" s="5">
        <v>70.029032258064518</v>
      </c>
      <c r="I968" s="5">
        <v>69.170967741935485</v>
      </c>
      <c r="J968" s="5">
        <v>69.296774193548387</v>
      </c>
      <c r="K968" s="5">
        <v>71.887096774193552</v>
      </c>
      <c r="L968" s="5">
        <v>75.170967741935485</v>
      </c>
      <c r="M968" s="5">
        <v>78.125806451612902</v>
      </c>
      <c r="N968" s="5">
        <v>80.674193548387095</v>
      </c>
      <c r="O968" s="5">
        <v>82.338709677419359</v>
      </c>
      <c r="P968" s="5">
        <v>84.022580645161284</v>
      </c>
      <c r="Q968" s="5">
        <v>85.309677419354841</v>
      </c>
      <c r="R968" s="5">
        <v>85.870967741935488</v>
      </c>
      <c r="S968" s="5">
        <v>86</v>
      </c>
      <c r="T968" s="5">
        <v>85.629032258064512</v>
      </c>
      <c r="U968" s="5">
        <v>84.929032258064524</v>
      </c>
      <c r="V968" s="5">
        <v>84.116129032258058</v>
      </c>
      <c r="W968" s="5">
        <v>81.41612903225807</v>
      </c>
      <c r="X968" s="5">
        <v>78.232258064516117</v>
      </c>
      <c r="Y968" s="5">
        <v>76.325806451612905</v>
      </c>
      <c r="Z968" s="5">
        <v>75.158064516129031</v>
      </c>
      <c r="AA968" s="5">
        <v>74.129032258064512</v>
      </c>
      <c r="AB968" s="5">
        <v>72.858064516129033</v>
      </c>
    </row>
    <row r="969" spans="1:148">
      <c r="A969" s="2" t="s">
        <v>206</v>
      </c>
      <c r="B969" s="2" t="s">
        <v>80</v>
      </c>
      <c r="C969" s="2" t="s">
        <v>368</v>
      </c>
      <c r="D969" s="2" t="str">
        <f t="shared" si="15"/>
        <v>Kansas - Topeka-Aug</v>
      </c>
      <c r="E969" s="5">
        <v>65.893548387096772</v>
      </c>
      <c r="F969" s="5">
        <v>65.3</v>
      </c>
      <c r="G969" s="5">
        <v>67.232258064516117</v>
      </c>
      <c r="H969" s="5">
        <v>66.641935483870967</v>
      </c>
      <c r="I969" s="5">
        <v>66.090322580645164</v>
      </c>
      <c r="J969" s="5">
        <v>65.719354838709677</v>
      </c>
      <c r="K969" s="5">
        <v>67.400000000000006</v>
      </c>
      <c r="L969" s="5">
        <v>70.58064516129032</v>
      </c>
      <c r="M969" s="5">
        <v>73.941935483870964</v>
      </c>
      <c r="N969" s="5">
        <v>77.045161290322582</v>
      </c>
      <c r="O969" s="5">
        <v>79.2</v>
      </c>
      <c r="P969" s="5">
        <v>80.41612903225807</v>
      </c>
      <c r="Q969" s="5">
        <v>81.867741935483878</v>
      </c>
      <c r="R969" s="5">
        <v>82.735483870967741</v>
      </c>
      <c r="S969" s="5">
        <v>83.361290322580643</v>
      </c>
      <c r="T969" s="5">
        <v>83.354838709677423</v>
      </c>
      <c r="U969" s="5">
        <v>82.767741935483883</v>
      </c>
      <c r="V969" s="5">
        <v>81.387096774193552</v>
      </c>
      <c r="W969" s="5">
        <v>77.861290322580643</v>
      </c>
      <c r="X969" s="5">
        <v>74.00322580645161</v>
      </c>
      <c r="Y969" s="5">
        <v>72.219354838709677</v>
      </c>
      <c r="Z969" s="5">
        <v>71.099999999999994</v>
      </c>
      <c r="AA969" s="5">
        <v>69.987096774193546</v>
      </c>
      <c r="AB969" s="5">
        <v>69.190322580645159</v>
      </c>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row>
    <row r="970" spans="1:148">
      <c r="A970" s="2" t="s">
        <v>206</v>
      </c>
      <c r="B970" s="2" t="s">
        <v>81</v>
      </c>
      <c r="C970" s="2" t="s">
        <v>369</v>
      </c>
      <c r="D970" s="2" t="str">
        <f t="shared" si="15"/>
        <v>Kansas - Topeka-Sep</v>
      </c>
      <c r="E970" s="5">
        <v>63.123333333333335</v>
      </c>
      <c r="F970" s="5">
        <v>62.536666666666662</v>
      </c>
      <c r="G970" s="5">
        <v>62.053333333333327</v>
      </c>
      <c r="H970" s="5">
        <v>61.603333333333332</v>
      </c>
      <c r="I970" s="5">
        <v>61.176666666666662</v>
      </c>
      <c r="J970" s="5">
        <v>60.506666666666668</v>
      </c>
      <c r="K970" s="5">
        <v>60.963333333333338</v>
      </c>
      <c r="L970" s="5">
        <v>63.766666666666666</v>
      </c>
      <c r="M970" s="5">
        <v>67.03</v>
      </c>
      <c r="N970" s="5">
        <v>70.226666666666674</v>
      </c>
      <c r="O970" s="5">
        <v>73.05</v>
      </c>
      <c r="P970" s="5">
        <v>74.87</v>
      </c>
      <c r="Q970" s="5">
        <v>76.493333333333339</v>
      </c>
      <c r="R970" s="5">
        <v>77.483333333333334</v>
      </c>
      <c r="S970" s="5">
        <v>77.346666666666664</v>
      </c>
      <c r="T970" s="5">
        <v>76.77</v>
      </c>
      <c r="U970" s="5">
        <v>75.653333333333336</v>
      </c>
      <c r="V970" s="5">
        <v>73.36</v>
      </c>
      <c r="W970" s="5">
        <v>70.123333333333321</v>
      </c>
      <c r="X970" s="5">
        <v>67.796666666666667</v>
      </c>
      <c r="Y970" s="5">
        <v>66.426666666666662</v>
      </c>
      <c r="Z970" s="5">
        <v>65.36333333333333</v>
      </c>
      <c r="AA970" s="5">
        <v>64.286666666666662</v>
      </c>
      <c r="AB970" s="5">
        <v>63.473333333333336</v>
      </c>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row>
    <row r="971" spans="1:148">
      <c r="A971" s="2" t="s">
        <v>206</v>
      </c>
      <c r="B971" s="2" t="s">
        <v>82</v>
      </c>
      <c r="C971" s="2" t="s">
        <v>370</v>
      </c>
      <c r="D971" s="2" t="str">
        <f t="shared" si="15"/>
        <v>Kansas - Topeka-Oct</v>
      </c>
      <c r="E971" s="5">
        <v>51.512903225806454</v>
      </c>
      <c r="F971" s="5">
        <v>50.79354838709677</v>
      </c>
      <c r="G971" s="5">
        <v>49.932258064516134</v>
      </c>
      <c r="H971" s="5">
        <v>49.138709677419357</v>
      </c>
      <c r="I971" s="5">
        <v>48.777419354838706</v>
      </c>
      <c r="J971" s="5">
        <v>48.429032258064517</v>
      </c>
      <c r="K971" s="5">
        <v>48.019354838709674</v>
      </c>
      <c r="L971" s="5">
        <v>51.161290322580648</v>
      </c>
      <c r="M971" s="5">
        <v>55.151612903225811</v>
      </c>
      <c r="N971" s="5">
        <v>58.841935483870962</v>
      </c>
      <c r="O971" s="5">
        <v>61.8</v>
      </c>
      <c r="P971" s="5">
        <v>64.170967741935485</v>
      </c>
      <c r="Q971" s="5">
        <v>65.387096774193552</v>
      </c>
      <c r="R971" s="5">
        <v>66.445161290322588</v>
      </c>
      <c r="S971" s="5">
        <v>66.41290322580646</v>
      </c>
      <c r="T971" s="5">
        <v>66.161290322580641</v>
      </c>
      <c r="U971" s="5">
        <v>64.41612903225807</v>
      </c>
      <c r="V971" s="5">
        <v>60.487096774193546</v>
      </c>
      <c r="W971" s="5">
        <v>56.729032258064514</v>
      </c>
      <c r="X971" s="5">
        <v>55.167741935483875</v>
      </c>
      <c r="Y971" s="5">
        <v>54.061290322580646</v>
      </c>
      <c r="Z971" s="5">
        <v>53.50322580645161</v>
      </c>
      <c r="AA971" s="5">
        <v>52.261290322580642</v>
      </c>
      <c r="AB971" s="5">
        <v>51.854838709677416</v>
      </c>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row>
    <row r="972" spans="1:148">
      <c r="A972" s="2" t="s">
        <v>206</v>
      </c>
      <c r="B972" s="2" t="s">
        <v>83</v>
      </c>
      <c r="C972" s="2" t="s">
        <v>371</v>
      </c>
      <c r="D972" s="2" t="str">
        <f t="shared" si="15"/>
        <v>Kansas - Topeka-Nov</v>
      </c>
      <c r="E972" s="5">
        <v>39.506666666666668</v>
      </c>
      <c r="F972" s="5">
        <v>38.700000000000003</v>
      </c>
      <c r="G972" s="5">
        <v>37.906666666666666</v>
      </c>
      <c r="H972" s="5">
        <v>37.476666666666667</v>
      </c>
      <c r="I972" s="5">
        <v>37.04</v>
      </c>
      <c r="J972" s="5">
        <v>36.6</v>
      </c>
      <c r="K972" s="5">
        <v>38.113333333333337</v>
      </c>
      <c r="L972" s="5">
        <v>39.69</v>
      </c>
      <c r="M972" s="5">
        <v>41.26</v>
      </c>
      <c r="N972" s="5">
        <v>44.8</v>
      </c>
      <c r="O972" s="5">
        <v>48.31</v>
      </c>
      <c r="P972" s="5">
        <v>51.85</v>
      </c>
      <c r="Q972" s="5">
        <v>53.036666666666662</v>
      </c>
      <c r="R972" s="5">
        <v>54.19</v>
      </c>
      <c r="S972" s="5">
        <v>55.373333333333335</v>
      </c>
      <c r="T972" s="5">
        <v>52.93</v>
      </c>
      <c r="U972" s="5">
        <v>50.47</v>
      </c>
      <c r="V972" s="5">
        <v>48.03</v>
      </c>
      <c r="W972" s="5">
        <v>46.06</v>
      </c>
      <c r="X972" s="5">
        <v>44.026666666666664</v>
      </c>
      <c r="Y972" s="5">
        <v>42.08</v>
      </c>
      <c r="Z972" s="5">
        <v>41.18</v>
      </c>
      <c r="AA972" s="5">
        <v>40.283333333333331</v>
      </c>
      <c r="AB972" s="5">
        <v>39.39</v>
      </c>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row>
    <row r="973" spans="1:148">
      <c r="A973" s="2" t="s">
        <v>206</v>
      </c>
      <c r="B973" s="2" t="s">
        <v>84</v>
      </c>
      <c r="C973" s="2" t="s">
        <v>372</v>
      </c>
      <c r="D973" s="2" t="str">
        <f t="shared" si="15"/>
        <v>Kansas - Topeka-Dec</v>
      </c>
      <c r="E973" s="5">
        <v>27.148387096774194</v>
      </c>
      <c r="F973" s="5">
        <v>26.958064516129035</v>
      </c>
      <c r="G973" s="5">
        <v>26.548387096774192</v>
      </c>
      <c r="H973" s="5">
        <v>25.967741935483872</v>
      </c>
      <c r="I973" s="5">
        <v>25.735483870967741</v>
      </c>
      <c r="J973" s="5">
        <v>25.090322580645161</v>
      </c>
      <c r="K973" s="5">
        <v>24.651612903225807</v>
      </c>
      <c r="L973" s="5">
        <v>24.980645161290322</v>
      </c>
      <c r="M973" s="5">
        <v>26.512903225806451</v>
      </c>
      <c r="N973" s="5">
        <v>28.825806451612905</v>
      </c>
      <c r="O973" s="5">
        <v>31.177419354838708</v>
      </c>
      <c r="P973" s="5">
        <v>33.354838709677416</v>
      </c>
      <c r="Q973" s="5">
        <v>35.087096774193547</v>
      </c>
      <c r="R973" s="5">
        <v>36.561290322580646</v>
      </c>
      <c r="S973" s="5">
        <v>37.219354838709677</v>
      </c>
      <c r="T973" s="5">
        <v>36.987096774193546</v>
      </c>
      <c r="U973" s="5">
        <v>34.835483870967742</v>
      </c>
      <c r="V973" s="5">
        <v>32.264516129032259</v>
      </c>
      <c r="W973" s="5">
        <v>31.122580645161289</v>
      </c>
      <c r="X973" s="5">
        <v>30.174193548387095</v>
      </c>
      <c r="Y973" s="5">
        <v>29.770967741935483</v>
      </c>
      <c r="Z973" s="5">
        <v>29.158064516129031</v>
      </c>
      <c r="AA973" s="5">
        <v>28.361290322580647</v>
      </c>
      <c r="AB973" s="5">
        <v>28.596774193548388</v>
      </c>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row>
    <row r="974" spans="1:148">
      <c r="A974" s="2" t="s">
        <v>207</v>
      </c>
      <c r="B974" s="2" t="s">
        <v>73</v>
      </c>
      <c r="C974" s="2" t="s">
        <v>361</v>
      </c>
      <c r="D974" s="2" t="str">
        <f t="shared" si="15"/>
        <v>Kansas - Wichita-Jan</v>
      </c>
      <c r="E974" s="5">
        <v>23.767741935483869</v>
      </c>
      <c r="F974" s="5">
        <v>23.470967741935485</v>
      </c>
      <c r="G974" s="5">
        <v>23.125806451612902</v>
      </c>
      <c r="H974" s="5">
        <v>22.783870967741933</v>
      </c>
      <c r="I974" s="5">
        <v>22.451612903225808</v>
      </c>
      <c r="J974" s="5">
        <v>22.090322580645161</v>
      </c>
      <c r="K974" s="5">
        <v>22.612903225806452</v>
      </c>
      <c r="L974" s="5">
        <v>23.151612903225807</v>
      </c>
      <c r="M974" s="5">
        <v>23.670967741935481</v>
      </c>
      <c r="N974" s="5">
        <v>26.319354838709678</v>
      </c>
      <c r="O974" s="5">
        <v>28.967741935483872</v>
      </c>
      <c r="P974" s="5">
        <v>31.606451612903225</v>
      </c>
      <c r="Q974" s="5">
        <v>33.158064516129038</v>
      </c>
      <c r="R974" s="5">
        <v>34.703225806451613</v>
      </c>
      <c r="S974" s="5">
        <v>36.254838709677422</v>
      </c>
      <c r="T974" s="5">
        <v>34.229032258064514</v>
      </c>
      <c r="U974" s="5">
        <v>32.235483870967741</v>
      </c>
      <c r="V974" s="5">
        <v>30.20967741935484</v>
      </c>
      <c r="W974" s="5">
        <v>28.761290322580646</v>
      </c>
      <c r="X974" s="5">
        <v>27.361290322580647</v>
      </c>
      <c r="Y974" s="5">
        <v>25.958064516129035</v>
      </c>
      <c r="Z974" s="5">
        <v>25.287096774193547</v>
      </c>
      <c r="AA974" s="5">
        <v>24.64516129032258</v>
      </c>
      <c r="AB974" s="5">
        <v>24.006451612903227</v>
      </c>
    </row>
    <row r="975" spans="1:148">
      <c r="A975" s="2" t="s">
        <v>207</v>
      </c>
      <c r="B975" s="2" t="s">
        <v>74</v>
      </c>
      <c r="C975" s="2" t="s">
        <v>362</v>
      </c>
      <c r="D975" s="2" t="str">
        <f t="shared" si="15"/>
        <v>Kansas - Wichita-Feb</v>
      </c>
      <c r="E975" s="5">
        <v>28.982142857142858</v>
      </c>
      <c r="F975" s="5">
        <v>28.539285714285715</v>
      </c>
      <c r="G975" s="5">
        <v>28.067857142857143</v>
      </c>
      <c r="H975" s="5">
        <v>27.24285714285714</v>
      </c>
      <c r="I975" s="5">
        <v>26.446428571428573</v>
      </c>
      <c r="J975" s="5">
        <v>25.610714285714288</v>
      </c>
      <c r="K975" s="5">
        <v>26.717857142857145</v>
      </c>
      <c r="L975" s="5">
        <v>27.785714285714285</v>
      </c>
      <c r="M975" s="5">
        <v>28.889285714285712</v>
      </c>
      <c r="N975" s="5">
        <v>31.764285714285712</v>
      </c>
      <c r="O975" s="5">
        <v>34.642857142857146</v>
      </c>
      <c r="P975" s="5">
        <v>37.524999999999999</v>
      </c>
      <c r="Q975" s="5">
        <v>39.396428571428565</v>
      </c>
      <c r="R975" s="5">
        <v>41.296428571428571</v>
      </c>
      <c r="S975" s="5">
        <v>43.164285714285711</v>
      </c>
      <c r="T975" s="5">
        <v>41.910714285714285</v>
      </c>
      <c r="U975" s="5">
        <v>40.653571428571425</v>
      </c>
      <c r="V975" s="5">
        <v>39.38928571428572</v>
      </c>
      <c r="W975" s="5">
        <v>37.192857142857143</v>
      </c>
      <c r="X975" s="5">
        <v>35.003571428571426</v>
      </c>
      <c r="Y975" s="5">
        <v>32.914285714285718</v>
      </c>
      <c r="Z975" s="5">
        <v>31.946428571428573</v>
      </c>
      <c r="AA975" s="5">
        <v>30.985714285714288</v>
      </c>
      <c r="AB975" s="5">
        <v>30.060714285714287</v>
      </c>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row>
    <row r="976" spans="1:148">
      <c r="A976" s="2" t="s">
        <v>207</v>
      </c>
      <c r="B976" s="2" t="s">
        <v>75</v>
      </c>
      <c r="C976" s="2" t="s">
        <v>363</v>
      </c>
      <c r="D976" s="2" t="str">
        <f t="shared" si="15"/>
        <v>Kansas - Wichita-Mar</v>
      </c>
      <c r="E976" s="5">
        <v>42.016129032258064</v>
      </c>
      <c r="F976" s="5">
        <v>40.519354838709674</v>
      </c>
      <c r="G976" s="5">
        <v>39.696774193548386</v>
      </c>
      <c r="H976" s="5">
        <v>38.851612903225806</v>
      </c>
      <c r="I976" s="5">
        <v>38.183870967741939</v>
      </c>
      <c r="J976" s="5">
        <v>37.661290322580648</v>
      </c>
      <c r="K976" s="5">
        <v>37.570967741935483</v>
      </c>
      <c r="L976" s="5">
        <v>39.619354838709675</v>
      </c>
      <c r="M976" s="5">
        <v>42.92258064516129</v>
      </c>
      <c r="N976" s="5">
        <v>46.167741935483875</v>
      </c>
      <c r="O976" s="5">
        <v>49.29354838709677</v>
      </c>
      <c r="P976" s="5">
        <v>51.561290322580646</v>
      </c>
      <c r="Q976" s="5">
        <v>53.674193548387102</v>
      </c>
      <c r="R976" s="5">
        <v>55.151612903225811</v>
      </c>
      <c r="S976" s="5">
        <v>55.980645161290326</v>
      </c>
      <c r="T976" s="5">
        <v>55.822580645161288</v>
      </c>
      <c r="U976" s="5">
        <v>54.887096774193552</v>
      </c>
      <c r="V976" s="5">
        <v>52.948387096774198</v>
      </c>
      <c r="W976" s="5">
        <v>49.480645161290326</v>
      </c>
      <c r="X976" s="5">
        <v>47.354838709677416</v>
      </c>
      <c r="Y976" s="5">
        <v>46.219354838709677</v>
      </c>
      <c r="Z976" s="5">
        <v>45.309677419354834</v>
      </c>
      <c r="AA976" s="5">
        <v>44.193548387096776</v>
      </c>
      <c r="AB976" s="5">
        <v>43.006451612903227</v>
      </c>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row>
    <row r="977" spans="1:148">
      <c r="A977" s="2" t="s">
        <v>207</v>
      </c>
      <c r="B977" s="2" t="s">
        <v>76</v>
      </c>
      <c r="C977" s="2" t="s">
        <v>364</v>
      </c>
      <c r="D977" s="2" t="str">
        <f t="shared" si="15"/>
        <v>Kansas - Wichita-Apr</v>
      </c>
      <c r="E977" s="5">
        <v>50.54</v>
      </c>
      <c r="F977" s="5">
        <v>49.873333333333335</v>
      </c>
      <c r="G977" s="5">
        <v>49.21</v>
      </c>
      <c r="H977" s="5">
        <v>48.58</v>
      </c>
      <c r="I977" s="5">
        <v>47.976666666666667</v>
      </c>
      <c r="J977" s="5">
        <v>47.36</v>
      </c>
      <c r="K977" s="5">
        <v>50</v>
      </c>
      <c r="L977" s="5">
        <v>52.623333333333335</v>
      </c>
      <c r="M977" s="5">
        <v>55.266666666666666</v>
      </c>
      <c r="N977" s="5">
        <v>57.776666666666664</v>
      </c>
      <c r="O977" s="5">
        <v>60.28</v>
      </c>
      <c r="P977" s="5">
        <v>62.783333333333331</v>
      </c>
      <c r="Q977" s="5">
        <v>63.796666666666667</v>
      </c>
      <c r="R977" s="5">
        <v>64.843333333333334</v>
      </c>
      <c r="S977" s="5">
        <v>65.86333333333333</v>
      </c>
      <c r="T977" s="5">
        <v>65.11333333333333</v>
      </c>
      <c r="U977" s="5">
        <v>64.396666666666675</v>
      </c>
      <c r="V977" s="5">
        <v>63.653333333333329</v>
      </c>
      <c r="W977" s="5">
        <v>60.923333333333332</v>
      </c>
      <c r="X977" s="5">
        <v>58.18666666666666</v>
      </c>
      <c r="Y977" s="5">
        <v>55.493333333333332</v>
      </c>
      <c r="Z977" s="5">
        <v>54.173333333333332</v>
      </c>
      <c r="AA977" s="5">
        <v>52.863333333333337</v>
      </c>
      <c r="AB977" s="5">
        <v>51.56333333333334</v>
      </c>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row>
    <row r="978" spans="1:148">
      <c r="A978" s="2" t="s">
        <v>207</v>
      </c>
      <c r="B978" s="2" t="s">
        <v>77</v>
      </c>
      <c r="C978" s="2" t="s">
        <v>365</v>
      </c>
      <c r="D978" s="2" t="str">
        <f t="shared" si="15"/>
        <v>Kansas - Wichita-May</v>
      </c>
      <c r="E978" s="5">
        <v>58.377419354838715</v>
      </c>
      <c r="F978" s="5">
        <v>57.138709677419357</v>
      </c>
      <c r="G978" s="5">
        <v>56.461290322580645</v>
      </c>
      <c r="H978" s="5">
        <v>55.7</v>
      </c>
      <c r="I978" s="5">
        <v>55.303225806451614</v>
      </c>
      <c r="J978" s="5">
        <v>54.841935483870962</v>
      </c>
      <c r="K978" s="5">
        <v>57.283870967741933</v>
      </c>
      <c r="L978" s="5">
        <v>60.390322580645162</v>
      </c>
      <c r="M978" s="5">
        <v>63.4</v>
      </c>
      <c r="N978" s="5">
        <v>65.970967741935482</v>
      </c>
      <c r="O978" s="5">
        <v>68.235483870967741</v>
      </c>
      <c r="P978" s="5">
        <v>69.867741935483878</v>
      </c>
      <c r="Q978" s="5">
        <v>71.329032258064515</v>
      </c>
      <c r="R978" s="5">
        <v>72.348387096774204</v>
      </c>
      <c r="S978" s="5">
        <v>73.096774193548384</v>
      </c>
      <c r="T978" s="5">
        <v>72.738709677419351</v>
      </c>
      <c r="U978" s="5">
        <v>71.841935483870969</v>
      </c>
      <c r="V978" s="5">
        <v>70.50645161290322</v>
      </c>
      <c r="W978" s="5">
        <v>67.91935483870968</v>
      </c>
      <c r="X978" s="5">
        <v>64.735483870967741</v>
      </c>
      <c r="Y978" s="5">
        <v>62.880645161290325</v>
      </c>
      <c r="Z978" s="5">
        <v>61.841935483870962</v>
      </c>
      <c r="AA978" s="5">
        <v>60.596774193548384</v>
      </c>
      <c r="AB978" s="5">
        <v>59.480645161290326</v>
      </c>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row>
    <row r="979" spans="1:148">
      <c r="A979" s="2" t="s">
        <v>207</v>
      </c>
      <c r="B979" s="2" t="s">
        <v>78</v>
      </c>
      <c r="C979" s="2" t="s">
        <v>366</v>
      </c>
      <c r="D979" s="2" t="str">
        <f t="shared" si="15"/>
        <v>Kansas - Wichita-Jun</v>
      </c>
      <c r="E979" s="5">
        <v>68.67</v>
      </c>
      <c r="F979" s="5">
        <v>67.806666666666672</v>
      </c>
      <c r="G979" s="5">
        <v>66.893333333333331</v>
      </c>
      <c r="H979" s="5">
        <v>66.526666666666671</v>
      </c>
      <c r="I979" s="5">
        <v>66.206666666666663</v>
      </c>
      <c r="J979" s="5">
        <v>65.813333333333333</v>
      </c>
      <c r="K979" s="5">
        <v>69.103333333333325</v>
      </c>
      <c r="L979" s="5">
        <v>72.343333333333334</v>
      </c>
      <c r="M979" s="5">
        <v>75.62</v>
      </c>
      <c r="N979" s="5">
        <v>78.183333333333337</v>
      </c>
      <c r="O979" s="5">
        <v>80.73</v>
      </c>
      <c r="P979" s="5">
        <v>83.283333333333331</v>
      </c>
      <c r="Q979" s="5">
        <v>84.236666666666665</v>
      </c>
      <c r="R979" s="5">
        <v>85.106666666666655</v>
      </c>
      <c r="S979" s="5">
        <v>86.06</v>
      </c>
      <c r="T979" s="5">
        <v>85.223333333333329</v>
      </c>
      <c r="U979" s="5">
        <v>84.44</v>
      </c>
      <c r="V979" s="5">
        <v>83.593333333333334</v>
      </c>
      <c r="W979" s="5">
        <v>80.44</v>
      </c>
      <c r="X979" s="5">
        <v>77.356666666666655</v>
      </c>
      <c r="Y979" s="5">
        <v>74.28</v>
      </c>
      <c r="Z979" s="5">
        <v>72.790000000000006</v>
      </c>
      <c r="AA979" s="5">
        <v>71.290000000000006</v>
      </c>
      <c r="AB979" s="5">
        <v>69.843333333333334</v>
      </c>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row>
    <row r="980" spans="1:148">
      <c r="A980" s="2" t="s">
        <v>207</v>
      </c>
      <c r="B980" s="2" t="s">
        <v>79</v>
      </c>
      <c r="C980" s="2" t="s">
        <v>367</v>
      </c>
      <c r="D980" s="2" t="str">
        <f t="shared" si="15"/>
        <v>Kansas - Wichita-Jul</v>
      </c>
      <c r="E980" s="5">
        <v>78.745161290322571</v>
      </c>
      <c r="F980" s="5">
        <v>77.958064516129028</v>
      </c>
      <c r="G980" s="5">
        <v>74.91935483870968</v>
      </c>
      <c r="H980" s="5">
        <v>74.161290322580641</v>
      </c>
      <c r="I980" s="5">
        <v>73.461290322580652</v>
      </c>
      <c r="J980" s="5">
        <v>72.683870967741925</v>
      </c>
      <c r="K980" s="5">
        <v>75.709677419354833</v>
      </c>
      <c r="L980" s="5">
        <v>78.738709677419351</v>
      </c>
      <c r="M980" s="5">
        <v>81.777419354838713</v>
      </c>
      <c r="N980" s="5">
        <v>84.316129032258075</v>
      </c>
      <c r="O980" s="5">
        <v>86.819354838709685</v>
      </c>
      <c r="P980" s="5">
        <v>89.354838709677423</v>
      </c>
      <c r="Q980" s="5">
        <v>90.322580645161295</v>
      </c>
      <c r="R980" s="5">
        <v>91.254838709677429</v>
      </c>
      <c r="S980" s="5">
        <v>92.235483870967741</v>
      </c>
      <c r="T980" s="5">
        <v>91.390322580645162</v>
      </c>
      <c r="U980" s="5">
        <v>90.535483870967738</v>
      </c>
      <c r="V980" s="5">
        <v>89.706451612903223</v>
      </c>
      <c r="W980" s="5">
        <v>86.690322580645159</v>
      </c>
      <c r="X980" s="5">
        <v>83.732258064516117</v>
      </c>
      <c r="Y980" s="5">
        <v>80.764516129032259</v>
      </c>
      <c r="Z980" s="5">
        <v>79.590322580645164</v>
      </c>
      <c r="AA980" s="5">
        <v>78.409677419354836</v>
      </c>
      <c r="AB980" s="5">
        <v>77.274193548387103</v>
      </c>
    </row>
    <row r="981" spans="1:148">
      <c r="A981" s="2" t="s">
        <v>207</v>
      </c>
      <c r="B981" s="2" t="s">
        <v>80</v>
      </c>
      <c r="C981" s="2" t="s">
        <v>368</v>
      </c>
      <c r="D981" s="2" t="str">
        <f t="shared" si="15"/>
        <v>Kansas - Wichita-Aug</v>
      </c>
      <c r="E981" s="5">
        <v>70.464516129032262</v>
      </c>
      <c r="F981" s="5">
        <v>69.251612903225819</v>
      </c>
      <c r="G981" s="5">
        <v>70.693548387096769</v>
      </c>
      <c r="H981" s="5">
        <v>69.977419354838716</v>
      </c>
      <c r="I981" s="5">
        <v>69.135483870967732</v>
      </c>
      <c r="J981" s="5">
        <v>68.487096774193546</v>
      </c>
      <c r="K981" s="5">
        <v>70.058064516129036</v>
      </c>
      <c r="L981" s="5">
        <v>73.929032258064524</v>
      </c>
      <c r="M981" s="5">
        <v>77.941935483870964</v>
      </c>
      <c r="N981" s="5">
        <v>81.387096774193552</v>
      </c>
      <c r="O981" s="5">
        <v>84.245161290322571</v>
      </c>
      <c r="P981" s="5">
        <v>86.661290322580641</v>
      </c>
      <c r="Q981" s="5">
        <v>88.709677419354833</v>
      </c>
      <c r="R981" s="5">
        <v>89.645161290322577</v>
      </c>
      <c r="S981" s="5">
        <v>90.696774193548379</v>
      </c>
      <c r="T981" s="5">
        <v>90.406451612903226</v>
      </c>
      <c r="U981" s="5">
        <v>88.319354838709685</v>
      </c>
      <c r="V981" s="5">
        <v>86.480645161290326</v>
      </c>
      <c r="W981" s="5">
        <v>83.470967741935482</v>
      </c>
      <c r="X981" s="5">
        <v>79.741935483870961</v>
      </c>
      <c r="Y981" s="5">
        <v>77.400000000000006</v>
      </c>
      <c r="Z981" s="5">
        <v>75.838709677419359</v>
      </c>
      <c r="AA981" s="5">
        <v>74.719354838709677</v>
      </c>
      <c r="AB981" s="5">
        <v>73.654838709677421</v>
      </c>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row>
    <row r="982" spans="1:148">
      <c r="A982" s="2" t="s">
        <v>207</v>
      </c>
      <c r="B982" s="2" t="s">
        <v>81</v>
      </c>
      <c r="C982" s="2" t="s">
        <v>369</v>
      </c>
      <c r="D982" s="2" t="str">
        <f t="shared" si="15"/>
        <v>Kansas - Wichita-Sep</v>
      </c>
      <c r="E982" s="5">
        <v>63.31666666666667</v>
      </c>
      <c r="F982" s="5">
        <v>62.26</v>
      </c>
      <c r="G982" s="5">
        <v>61.856666666666669</v>
      </c>
      <c r="H982" s="5">
        <v>60.92</v>
      </c>
      <c r="I982" s="5">
        <v>60.28</v>
      </c>
      <c r="J982" s="5">
        <v>59.5</v>
      </c>
      <c r="K982" s="5">
        <v>60.026666666666664</v>
      </c>
      <c r="L982" s="5">
        <v>63.673333333333332</v>
      </c>
      <c r="M982" s="5">
        <v>67.790000000000006</v>
      </c>
      <c r="N982" s="5">
        <v>71.316666666666663</v>
      </c>
      <c r="O982" s="5">
        <v>74.283333333333331</v>
      </c>
      <c r="P982" s="5">
        <v>76.586666666666659</v>
      </c>
      <c r="Q982" s="5">
        <v>78.336666666666659</v>
      </c>
      <c r="R982" s="5">
        <v>79.546666666666667</v>
      </c>
      <c r="S982" s="5">
        <v>80.506666666666661</v>
      </c>
      <c r="T982" s="5">
        <v>79.563333333333333</v>
      </c>
      <c r="U982" s="5">
        <v>78.673333333333332</v>
      </c>
      <c r="V982" s="5">
        <v>76.556666666666658</v>
      </c>
      <c r="W982" s="5">
        <v>72.88</v>
      </c>
      <c r="X982" s="5">
        <v>70.413333333333341</v>
      </c>
      <c r="Y982" s="5">
        <v>68.36333333333333</v>
      </c>
      <c r="Z982" s="5">
        <v>66.853333333333325</v>
      </c>
      <c r="AA982" s="5">
        <v>65.856666666666669</v>
      </c>
      <c r="AB982" s="5">
        <v>64.446666666666673</v>
      </c>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row>
    <row r="983" spans="1:148">
      <c r="A983" s="2" t="s">
        <v>207</v>
      </c>
      <c r="B983" s="2" t="s">
        <v>82</v>
      </c>
      <c r="C983" s="2" t="s">
        <v>370</v>
      </c>
      <c r="D983" s="2" t="str">
        <f t="shared" si="15"/>
        <v>Kansas - Wichita-Oct</v>
      </c>
      <c r="E983" s="5">
        <v>53.92258064516129</v>
      </c>
      <c r="F983" s="5">
        <v>53.57741935483871</v>
      </c>
      <c r="G983" s="5">
        <v>52.92258064516129</v>
      </c>
      <c r="H983" s="5">
        <v>52.258064516129032</v>
      </c>
      <c r="I983" s="5">
        <v>51.303225806451614</v>
      </c>
      <c r="J983" s="5">
        <v>50.8</v>
      </c>
      <c r="K983" s="5">
        <v>50.951612903225808</v>
      </c>
      <c r="L983" s="5">
        <v>53.20645161290323</v>
      </c>
      <c r="M983" s="5">
        <v>57.154838709677421</v>
      </c>
      <c r="N983" s="5">
        <v>60.687096774193549</v>
      </c>
      <c r="O983" s="5">
        <v>63.741935483870968</v>
      </c>
      <c r="P983" s="5">
        <v>66.648387096774186</v>
      </c>
      <c r="Q983" s="5">
        <v>68.209677419354833</v>
      </c>
      <c r="R983" s="5">
        <v>69.735483870967741</v>
      </c>
      <c r="S983" s="5">
        <v>70.209677419354833</v>
      </c>
      <c r="T983" s="5">
        <v>69.903225806451616</v>
      </c>
      <c r="U983" s="5">
        <v>67.99354838709678</v>
      </c>
      <c r="V983" s="5">
        <v>64.251612903225805</v>
      </c>
      <c r="W983" s="5">
        <v>60.812903225806451</v>
      </c>
      <c r="X983" s="5">
        <v>58.458064516129035</v>
      </c>
      <c r="Y983" s="5">
        <v>56.903225806451616</v>
      </c>
      <c r="Z983" s="5">
        <v>55.896774193548389</v>
      </c>
      <c r="AA983" s="5">
        <v>54.945161290322581</v>
      </c>
      <c r="AB983" s="5">
        <v>54.396774193548389</v>
      </c>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row>
    <row r="984" spans="1:148">
      <c r="A984" s="2" t="s">
        <v>207</v>
      </c>
      <c r="B984" s="2" t="s">
        <v>83</v>
      </c>
      <c r="C984" s="2" t="s">
        <v>371</v>
      </c>
      <c r="D984" s="2" t="str">
        <f t="shared" si="15"/>
        <v>Kansas - Wichita-Nov</v>
      </c>
      <c r="E984" s="5">
        <v>38.49666666666667</v>
      </c>
      <c r="F984" s="5">
        <v>37.68</v>
      </c>
      <c r="G984" s="5">
        <v>36.82</v>
      </c>
      <c r="H984" s="5">
        <v>36.256666666666668</v>
      </c>
      <c r="I984" s="5">
        <v>35.75</v>
      </c>
      <c r="J984" s="5">
        <v>35.196666666666673</v>
      </c>
      <c r="K984" s="5">
        <v>36.963333333333338</v>
      </c>
      <c r="L984" s="5">
        <v>38.74</v>
      </c>
      <c r="M984" s="5">
        <v>40.573333333333338</v>
      </c>
      <c r="N984" s="5">
        <v>43.736666666666665</v>
      </c>
      <c r="O984" s="5">
        <v>46.906666666666666</v>
      </c>
      <c r="P984" s="5">
        <v>50.06666666666667</v>
      </c>
      <c r="Q984" s="5">
        <v>51.06</v>
      </c>
      <c r="R984" s="5">
        <v>52.033333333333331</v>
      </c>
      <c r="S984" s="5">
        <v>53.023333333333333</v>
      </c>
      <c r="T984" s="5">
        <v>50.736666666666665</v>
      </c>
      <c r="U984" s="5">
        <v>48.49666666666667</v>
      </c>
      <c r="V984" s="5">
        <v>46.203333333333333</v>
      </c>
      <c r="W984" s="5">
        <v>44.36</v>
      </c>
      <c r="X984" s="5">
        <v>42.473333333333336</v>
      </c>
      <c r="Y984" s="5">
        <v>40.613333333333337</v>
      </c>
      <c r="Z984" s="5">
        <v>40.06666666666667</v>
      </c>
      <c r="AA984" s="5">
        <v>39.553333333333327</v>
      </c>
      <c r="AB984" s="5">
        <v>38.993333333333332</v>
      </c>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row>
    <row r="985" spans="1:148">
      <c r="A985" s="2" t="s">
        <v>207</v>
      </c>
      <c r="B985" s="2" t="s">
        <v>84</v>
      </c>
      <c r="C985" s="2" t="s">
        <v>372</v>
      </c>
      <c r="D985" s="2" t="str">
        <f t="shared" si="15"/>
        <v>Kansas - Wichita-Dec</v>
      </c>
      <c r="E985" s="5">
        <v>29.312903225806455</v>
      </c>
      <c r="F985" s="5">
        <v>29.158064516129031</v>
      </c>
      <c r="G985" s="5">
        <v>28.774193548387096</v>
      </c>
      <c r="H985" s="5">
        <v>28.27741935483871</v>
      </c>
      <c r="I985" s="5">
        <v>28.235483870967741</v>
      </c>
      <c r="J985" s="5">
        <v>27.693548387096776</v>
      </c>
      <c r="K985" s="5">
        <v>27.319354838709678</v>
      </c>
      <c r="L985" s="5">
        <v>27.432258064516127</v>
      </c>
      <c r="M985" s="5">
        <v>29.429032258064513</v>
      </c>
      <c r="N985" s="5">
        <v>31.461290322580645</v>
      </c>
      <c r="O985" s="5">
        <v>33.261290322580642</v>
      </c>
      <c r="P985" s="5">
        <v>34.951612903225808</v>
      </c>
      <c r="Q985" s="5">
        <v>36.461290322580645</v>
      </c>
      <c r="R985" s="5">
        <v>37.348387096774189</v>
      </c>
      <c r="S985" s="5">
        <v>37.58387096774193</v>
      </c>
      <c r="T985" s="5">
        <v>36.832258064516125</v>
      </c>
      <c r="U985" s="5">
        <v>34.596774193548384</v>
      </c>
      <c r="V985" s="5">
        <v>32.738709677419351</v>
      </c>
      <c r="W985" s="5">
        <v>31.964516129032258</v>
      </c>
      <c r="X985" s="5">
        <v>31.070967741935487</v>
      </c>
      <c r="Y985" s="5">
        <v>30.425806451612903</v>
      </c>
      <c r="Z985" s="5">
        <v>29.548387096774192</v>
      </c>
      <c r="AA985" s="5">
        <v>29.219354838709677</v>
      </c>
      <c r="AB985" s="5">
        <v>28.806451612903224</v>
      </c>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row>
    <row r="986" spans="1:148">
      <c r="A986" s="2" t="s">
        <v>208</v>
      </c>
      <c r="B986" s="2" t="s">
        <v>73</v>
      </c>
      <c r="C986" s="2" t="s">
        <v>361</v>
      </c>
      <c r="D986" s="2" t="str">
        <f t="shared" si="15"/>
        <v>Kentucky - Covington-Jan</v>
      </c>
      <c r="E986" s="5">
        <v>27.651612903225807</v>
      </c>
      <c r="F986" s="5">
        <v>27.170967741935481</v>
      </c>
      <c r="G986" s="5">
        <v>26.693548387096776</v>
      </c>
      <c r="H986" s="5">
        <v>26.216129032258067</v>
      </c>
      <c r="I986" s="5">
        <v>25.719354838709677</v>
      </c>
      <c r="J986" s="5">
        <v>25.212903225806453</v>
      </c>
      <c r="K986" s="5">
        <v>24.719354838709677</v>
      </c>
      <c r="L986" s="5">
        <v>25.241935483870968</v>
      </c>
      <c r="M986" s="5">
        <v>25.735483870967741</v>
      </c>
      <c r="N986" s="5">
        <v>26.261290322580646</v>
      </c>
      <c r="O986" s="5">
        <v>27.835483870967742</v>
      </c>
      <c r="P986" s="5">
        <v>29.432258064516127</v>
      </c>
      <c r="Q986" s="5">
        <v>31.006451612903227</v>
      </c>
      <c r="R986" s="5">
        <v>31.493548387096773</v>
      </c>
      <c r="S986" s="5">
        <v>31.948387096774194</v>
      </c>
      <c r="T986" s="5">
        <v>32.435483870967744</v>
      </c>
      <c r="U986" s="5">
        <v>31.461290322580645</v>
      </c>
      <c r="V986" s="5">
        <v>30.480645161290322</v>
      </c>
      <c r="W986" s="5">
        <v>29.574193548387097</v>
      </c>
      <c r="X986" s="5">
        <v>29.316129032258065</v>
      </c>
      <c r="Y986" s="5">
        <v>29.122580645161289</v>
      </c>
      <c r="Z986" s="5">
        <v>28.890322580645162</v>
      </c>
      <c r="AA986" s="5">
        <v>28.464516129032258</v>
      </c>
      <c r="AB986" s="5">
        <v>28.022580645161291</v>
      </c>
    </row>
    <row r="987" spans="1:148">
      <c r="A987" s="2" t="s">
        <v>208</v>
      </c>
      <c r="B987" s="2" t="s">
        <v>74</v>
      </c>
      <c r="C987" s="2" t="s">
        <v>362</v>
      </c>
      <c r="D987" s="2" t="str">
        <f t="shared" si="15"/>
        <v>Kentucky - Covington-Feb</v>
      </c>
      <c r="E987" s="5">
        <v>29.939285714285713</v>
      </c>
      <c r="F987" s="5">
        <v>29.625</v>
      </c>
      <c r="G987" s="5">
        <v>29.103571428571428</v>
      </c>
      <c r="H987" s="5">
        <v>28.714285714285715</v>
      </c>
      <c r="I987" s="5">
        <v>28.346428571428572</v>
      </c>
      <c r="J987" s="5">
        <v>28.053571428571427</v>
      </c>
      <c r="K987" s="5">
        <v>27.557142857142857</v>
      </c>
      <c r="L987" s="5">
        <v>27.87142857142857</v>
      </c>
      <c r="M987" s="5">
        <v>29.314285714285713</v>
      </c>
      <c r="N987" s="5">
        <v>31.582142857142856</v>
      </c>
      <c r="O987" s="5">
        <v>33.285714285714285</v>
      </c>
      <c r="P987" s="5">
        <v>34.917857142857144</v>
      </c>
      <c r="Q987" s="5">
        <v>36.274999999999999</v>
      </c>
      <c r="R987" s="5">
        <v>37.067857142857143</v>
      </c>
      <c r="S987" s="5">
        <v>37.585714285714289</v>
      </c>
      <c r="T987" s="5">
        <v>37.982142857142854</v>
      </c>
      <c r="U987" s="5">
        <v>37.739285714285714</v>
      </c>
      <c r="V987" s="5">
        <v>35.789285714285718</v>
      </c>
      <c r="W987" s="5">
        <v>33.924999999999997</v>
      </c>
      <c r="X987" s="5">
        <v>33.06071428571429</v>
      </c>
      <c r="Y987" s="5">
        <v>32.5</v>
      </c>
      <c r="Z987" s="5">
        <v>31.75</v>
      </c>
      <c r="AA987" s="5">
        <v>31.317857142857143</v>
      </c>
      <c r="AB987" s="5">
        <v>30.607142857142858</v>
      </c>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row>
    <row r="988" spans="1:148">
      <c r="A988" s="2" t="s">
        <v>208</v>
      </c>
      <c r="B988" s="2" t="s">
        <v>75</v>
      </c>
      <c r="C988" s="2" t="s">
        <v>363</v>
      </c>
      <c r="D988" s="2" t="str">
        <f t="shared" si="15"/>
        <v>Kentucky - Covington-Mar</v>
      </c>
      <c r="E988" s="5">
        <v>41.57741935483871</v>
      </c>
      <c r="F988" s="5">
        <v>40.958064516129035</v>
      </c>
      <c r="G988" s="5">
        <v>40.37419354838709</v>
      </c>
      <c r="H988" s="5">
        <v>39.745161290322578</v>
      </c>
      <c r="I988" s="5">
        <v>39.190322580645166</v>
      </c>
      <c r="J988" s="5">
        <v>38.645161290322584</v>
      </c>
      <c r="K988" s="5">
        <v>38.067741935483866</v>
      </c>
      <c r="L988" s="5">
        <v>39.70967741935484</v>
      </c>
      <c r="M988" s="5">
        <v>41.319354838709678</v>
      </c>
      <c r="N988" s="5">
        <v>42.961290322580645</v>
      </c>
      <c r="O988" s="5">
        <v>45.016129032258064</v>
      </c>
      <c r="P988" s="5">
        <v>47.08064516129032</v>
      </c>
      <c r="Q988" s="5">
        <v>49.122580645161285</v>
      </c>
      <c r="R988" s="5">
        <v>49.925806451612907</v>
      </c>
      <c r="S988" s="5">
        <v>50.722580645161294</v>
      </c>
      <c r="T988" s="5">
        <v>51.525806451612901</v>
      </c>
      <c r="U988" s="5">
        <v>50.454838709677418</v>
      </c>
      <c r="V988" s="5">
        <v>49.393548387096779</v>
      </c>
      <c r="W988" s="5">
        <v>48.264516129032259</v>
      </c>
      <c r="X988" s="5">
        <v>47.025806451612901</v>
      </c>
      <c r="Y988" s="5">
        <v>45.825806451612898</v>
      </c>
      <c r="Z988" s="5">
        <v>44.622580645161285</v>
      </c>
      <c r="AA988" s="5">
        <v>43.883870967741942</v>
      </c>
      <c r="AB988" s="5">
        <v>43.174193548387102</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row>
    <row r="989" spans="1:148">
      <c r="A989" s="2" t="s">
        <v>208</v>
      </c>
      <c r="B989" s="2" t="s">
        <v>76</v>
      </c>
      <c r="C989" s="2" t="s">
        <v>364</v>
      </c>
      <c r="D989" s="2" t="str">
        <f t="shared" si="15"/>
        <v>Kentucky - Covington-Apr</v>
      </c>
      <c r="E989" s="5">
        <v>49.953333333333333</v>
      </c>
      <c r="F989" s="5">
        <v>49.156666666666666</v>
      </c>
      <c r="G989" s="5">
        <v>48.903333333333329</v>
      </c>
      <c r="H989" s="5">
        <v>48.123333333333335</v>
      </c>
      <c r="I989" s="5">
        <v>47.293333333333329</v>
      </c>
      <c r="J989" s="5">
        <v>46.92</v>
      </c>
      <c r="K989" s="5">
        <v>47.703333333333333</v>
      </c>
      <c r="L989" s="5">
        <v>51.266666666666666</v>
      </c>
      <c r="M989" s="5">
        <v>54.073333333333338</v>
      </c>
      <c r="N989" s="5">
        <v>56.643333333333331</v>
      </c>
      <c r="O989" s="5">
        <v>58.81</v>
      </c>
      <c r="P989" s="5">
        <v>60.413333333333334</v>
      </c>
      <c r="Q989" s="5">
        <v>61.763333333333335</v>
      </c>
      <c r="R989" s="5">
        <v>62.43666666666666</v>
      </c>
      <c r="S989" s="5">
        <v>62.506666666666668</v>
      </c>
      <c r="T989" s="5">
        <v>62.50333333333333</v>
      </c>
      <c r="U989" s="5">
        <v>61.983333333333334</v>
      </c>
      <c r="V989" s="5">
        <v>60.876666666666665</v>
      </c>
      <c r="W989" s="5">
        <v>58.693333333333335</v>
      </c>
      <c r="X989" s="5">
        <v>56.276666666666664</v>
      </c>
      <c r="Y989" s="5">
        <v>54.153333333333329</v>
      </c>
      <c r="Z989" s="5">
        <v>52.883333333333333</v>
      </c>
      <c r="AA989" s="5">
        <v>52</v>
      </c>
      <c r="AB989" s="5">
        <v>50.68333333333333</v>
      </c>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row>
    <row r="990" spans="1:148">
      <c r="A990" s="2" t="s">
        <v>208</v>
      </c>
      <c r="B990" s="2" t="s">
        <v>77</v>
      </c>
      <c r="C990" s="2" t="s">
        <v>365</v>
      </c>
      <c r="D990" s="2" t="str">
        <f t="shared" si="15"/>
        <v>Kentucky - Covington-May</v>
      </c>
      <c r="E990" s="5">
        <v>57.8</v>
      </c>
      <c r="F990" s="5">
        <v>56.961290322580645</v>
      </c>
      <c r="G990" s="5">
        <v>56.148387096774194</v>
      </c>
      <c r="H990" s="5">
        <v>55.283870967741933</v>
      </c>
      <c r="I990" s="5">
        <v>55.809677419354834</v>
      </c>
      <c r="J990" s="5">
        <v>56.3</v>
      </c>
      <c r="K990" s="5">
        <v>56.845161290322579</v>
      </c>
      <c r="L990" s="5">
        <v>59.780645161290323</v>
      </c>
      <c r="M990" s="5">
        <v>62.70645161290323</v>
      </c>
      <c r="N990" s="5">
        <v>65.632258064516122</v>
      </c>
      <c r="O990" s="5">
        <v>67.193548387096769</v>
      </c>
      <c r="P990" s="5">
        <v>68.764516129032259</v>
      </c>
      <c r="Q990" s="5">
        <v>70.309677419354841</v>
      </c>
      <c r="R990" s="5">
        <v>70.816129032258075</v>
      </c>
      <c r="S990" s="5">
        <v>71.248387096774181</v>
      </c>
      <c r="T990" s="5">
        <v>71.745161290322571</v>
      </c>
      <c r="U990" s="5">
        <v>70.50322580645161</v>
      </c>
      <c r="V990" s="5">
        <v>69.287096774193557</v>
      </c>
      <c r="W990" s="5">
        <v>68.048387096774192</v>
      </c>
      <c r="X990" s="5">
        <v>65.748387096774195</v>
      </c>
      <c r="Y990" s="5">
        <v>63.490322580645163</v>
      </c>
      <c r="Z990" s="5">
        <v>61.216129032258067</v>
      </c>
      <c r="AA990" s="5">
        <v>59.974193548387099</v>
      </c>
      <c r="AB990" s="5">
        <v>58.774193548387096</v>
      </c>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row>
    <row r="991" spans="1:148">
      <c r="A991" s="2" t="s">
        <v>208</v>
      </c>
      <c r="B991" s="2" t="s">
        <v>78</v>
      </c>
      <c r="C991" s="2" t="s">
        <v>366</v>
      </c>
      <c r="D991" s="2" t="str">
        <f t="shared" si="15"/>
        <v>Kentucky - Covington-Jun</v>
      </c>
      <c r="E991" s="5">
        <v>65.453333333333333</v>
      </c>
      <c r="F991" s="5">
        <v>64.923333333333332</v>
      </c>
      <c r="G991" s="5">
        <v>64.37</v>
      </c>
      <c r="H991" s="5">
        <v>63.776666666666664</v>
      </c>
      <c r="I991" s="5">
        <v>62.99</v>
      </c>
      <c r="J991" s="5">
        <v>63.196666666666673</v>
      </c>
      <c r="K991" s="5">
        <v>65.956666666666663</v>
      </c>
      <c r="L991" s="5">
        <v>68.546666666666667</v>
      </c>
      <c r="M991" s="5">
        <v>71.403333333333336</v>
      </c>
      <c r="N991" s="5">
        <v>74</v>
      </c>
      <c r="O991" s="5">
        <v>76.63666666666667</v>
      </c>
      <c r="P991" s="5">
        <v>78.426666666666677</v>
      </c>
      <c r="Q991" s="5">
        <v>79.943333333333342</v>
      </c>
      <c r="R991" s="5">
        <v>81.209999999999994</v>
      </c>
      <c r="S991" s="5">
        <v>82.403333333333336</v>
      </c>
      <c r="T991" s="5">
        <v>82.4</v>
      </c>
      <c r="U991" s="5">
        <v>81.643333333333345</v>
      </c>
      <c r="V991" s="5">
        <v>80.13666666666667</v>
      </c>
      <c r="W991" s="5">
        <v>78.303333333333327</v>
      </c>
      <c r="X991" s="5">
        <v>73.756666666666661</v>
      </c>
      <c r="Y991" s="5">
        <v>70.606666666666655</v>
      </c>
      <c r="Z991" s="5">
        <v>69.026666666666671</v>
      </c>
      <c r="AA991" s="5">
        <v>68.276666666666671</v>
      </c>
      <c r="AB991" s="5">
        <v>66.94</v>
      </c>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row>
    <row r="992" spans="1:148">
      <c r="A992" s="2" t="s">
        <v>208</v>
      </c>
      <c r="B992" s="2" t="s">
        <v>79</v>
      </c>
      <c r="C992" s="2" t="s">
        <v>367</v>
      </c>
      <c r="D992" s="2" t="str">
        <f t="shared" si="15"/>
        <v>Kentucky - Covington-Jul</v>
      </c>
      <c r="E992" s="5">
        <v>72.358064516129033</v>
      </c>
      <c r="F992" s="5">
        <v>71.641935483870967</v>
      </c>
      <c r="G992" s="5">
        <v>68.741935483870961</v>
      </c>
      <c r="H992" s="5">
        <v>67.632258064516122</v>
      </c>
      <c r="I992" s="5">
        <v>66.980645161290326</v>
      </c>
      <c r="J992" s="5">
        <v>66.967741935483872</v>
      </c>
      <c r="K992" s="5">
        <v>68.348387096774204</v>
      </c>
      <c r="L992" s="5">
        <v>70.9258064516129</v>
      </c>
      <c r="M992" s="5">
        <v>73.970967741935482</v>
      </c>
      <c r="N992" s="5">
        <v>76.054838709677412</v>
      </c>
      <c r="O992" s="5">
        <v>77.893548387096772</v>
      </c>
      <c r="P992" s="5">
        <v>79.58064516129032</v>
      </c>
      <c r="Q992" s="5">
        <v>80.719354838709677</v>
      </c>
      <c r="R992" s="5">
        <v>82.07741935483871</v>
      </c>
      <c r="S992" s="5">
        <v>82.477419354838716</v>
      </c>
      <c r="T992" s="5">
        <v>82.99677419354839</v>
      </c>
      <c r="U992" s="5">
        <v>82.687096774193549</v>
      </c>
      <c r="V992" s="5">
        <v>81.719354838709677</v>
      </c>
      <c r="W992" s="5">
        <v>80.070967741935476</v>
      </c>
      <c r="X992" s="5">
        <v>76.964516129032262</v>
      </c>
      <c r="Y992" s="5">
        <v>74.525806451612908</v>
      </c>
      <c r="Z992" s="5">
        <v>73.2</v>
      </c>
      <c r="AA992" s="5">
        <v>72.067741935483866</v>
      </c>
      <c r="AB992" s="5">
        <v>71.019354838709674</v>
      </c>
    </row>
    <row r="993" spans="1:148">
      <c r="A993" s="2" t="s">
        <v>208</v>
      </c>
      <c r="B993" s="2" t="s">
        <v>80</v>
      </c>
      <c r="C993" s="2" t="s">
        <v>368</v>
      </c>
      <c r="D993" s="2" t="str">
        <f t="shared" si="15"/>
        <v>Kentucky - Covington-Aug</v>
      </c>
      <c r="E993" s="5">
        <v>65.867741935483878</v>
      </c>
      <c r="F993" s="5">
        <v>64.91612903225807</v>
      </c>
      <c r="G993" s="5">
        <v>66.261290322580649</v>
      </c>
      <c r="H993" s="5">
        <v>65.480645161290326</v>
      </c>
      <c r="I993" s="5">
        <v>65.451612903225808</v>
      </c>
      <c r="J993" s="5">
        <v>64.896774193548382</v>
      </c>
      <c r="K993" s="5">
        <v>65.958064516129028</v>
      </c>
      <c r="L993" s="5">
        <v>69.229032258064507</v>
      </c>
      <c r="M993" s="5">
        <v>72.470967741935482</v>
      </c>
      <c r="N993" s="5">
        <v>74.980645161290326</v>
      </c>
      <c r="O993" s="5">
        <v>76.980645161290326</v>
      </c>
      <c r="P993" s="5">
        <v>78.99354838709678</v>
      </c>
      <c r="Q993" s="5">
        <v>80.451612903225808</v>
      </c>
      <c r="R993" s="5">
        <v>81.541935483870972</v>
      </c>
      <c r="S993" s="5">
        <v>82.338709677419359</v>
      </c>
      <c r="T993" s="5">
        <v>82.374193548387098</v>
      </c>
      <c r="U993" s="5">
        <v>81.374193548387098</v>
      </c>
      <c r="V993" s="5">
        <v>79.309677419354841</v>
      </c>
      <c r="W993" s="5">
        <v>77.196774193548379</v>
      </c>
      <c r="X993" s="5">
        <v>74.022580645161284</v>
      </c>
      <c r="Y993" s="5">
        <v>72.377419354838707</v>
      </c>
      <c r="Z993" s="5">
        <v>70.758064516129039</v>
      </c>
      <c r="AA993" s="5">
        <v>69.383870967741942</v>
      </c>
      <c r="AB993" s="5">
        <v>68.454838709677418</v>
      </c>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row>
    <row r="994" spans="1:148">
      <c r="A994" s="2" t="s">
        <v>208</v>
      </c>
      <c r="B994" s="2" t="s">
        <v>81</v>
      </c>
      <c r="C994" s="2" t="s">
        <v>369</v>
      </c>
      <c r="D994" s="2" t="str">
        <f t="shared" si="15"/>
        <v>Kentucky - Covington-Sep</v>
      </c>
      <c r="E994" s="5">
        <v>61.81666666666667</v>
      </c>
      <c r="F994" s="5">
        <v>60.656666666666666</v>
      </c>
      <c r="G994" s="5">
        <v>60.296666666666667</v>
      </c>
      <c r="H994" s="5">
        <v>59.873333333333335</v>
      </c>
      <c r="I994" s="5">
        <v>59.353333333333332</v>
      </c>
      <c r="J994" s="5">
        <v>58.606666666666669</v>
      </c>
      <c r="K994" s="5">
        <v>59.14</v>
      </c>
      <c r="L994" s="5">
        <v>62.37</v>
      </c>
      <c r="M994" s="5">
        <v>65.62</v>
      </c>
      <c r="N994" s="5">
        <v>69.14</v>
      </c>
      <c r="O994" s="5">
        <v>71.433333333333337</v>
      </c>
      <c r="P994" s="5">
        <v>73.483333333333334</v>
      </c>
      <c r="Q994" s="5">
        <v>74.89</v>
      </c>
      <c r="R994" s="5">
        <v>75.593333333333334</v>
      </c>
      <c r="S994" s="5">
        <v>75.87</v>
      </c>
      <c r="T994" s="5">
        <v>75.826666666666668</v>
      </c>
      <c r="U994" s="5">
        <v>75.243333333333339</v>
      </c>
      <c r="V994" s="5">
        <v>73.31</v>
      </c>
      <c r="W994" s="5">
        <v>70.14</v>
      </c>
      <c r="X994" s="5">
        <v>67.599999999999994</v>
      </c>
      <c r="Y994" s="5">
        <v>65.263333333333335</v>
      </c>
      <c r="Z994" s="5">
        <v>64.11666666666666</v>
      </c>
      <c r="AA994" s="5">
        <v>63.393333333333331</v>
      </c>
      <c r="AB994" s="5">
        <v>62.12</v>
      </c>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row>
    <row r="995" spans="1:148">
      <c r="A995" s="2" t="s">
        <v>208</v>
      </c>
      <c r="B995" s="2" t="s">
        <v>82</v>
      </c>
      <c r="C995" s="2" t="s">
        <v>370</v>
      </c>
      <c r="D995" s="2" t="str">
        <f t="shared" si="15"/>
        <v>Kentucky - Covington-Oct</v>
      </c>
      <c r="E995" s="5">
        <v>47.451612903225808</v>
      </c>
      <c r="F995" s="5">
        <v>46.664516129032258</v>
      </c>
      <c r="G995" s="5">
        <v>46.106451612903221</v>
      </c>
      <c r="H995" s="5">
        <v>45.267741935483869</v>
      </c>
      <c r="I995" s="5">
        <v>44.696774193548386</v>
      </c>
      <c r="J995" s="5">
        <v>44.441935483870971</v>
      </c>
      <c r="K995" s="5">
        <v>44.141935483870974</v>
      </c>
      <c r="L995" s="5">
        <v>46.306451612903224</v>
      </c>
      <c r="M995" s="5">
        <v>50.241935483870968</v>
      </c>
      <c r="N995" s="5">
        <v>54.203225806451613</v>
      </c>
      <c r="O995" s="5">
        <v>57.532258064516128</v>
      </c>
      <c r="P995" s="5">
        <v>59.925806451612907</v>
      </c>
      <c r="Q995" s="5">
        <v>61.638709677419357</v>
      </c>
      <c r="R995" s="5">
        <v>62.912903225806453</v>
      </c>
      <c r="S995" s="5">
        <v>63.451612903225808</v>
      </c>
      <c r="T995" s="5">
        <v>63.270967741935486</v>
      </c>
      <c r="U995" s="5">
        <v>61.958064516129035</v>
      </c>
      <c r="V995" s="5">
        <v>58.41612903225807</v>
      </c>
      <c r="W995" s="5">
        <v>55.061290322580646</v>
      </c>
      <c r="X995" s="5">
        <v>52.829032258064515</v>
      </c>
      <c r="Y995" s="5">
        <v>51.238709677419358</v>
      </c>
      <c r="Z995" s="5">
        <v>50.461290322580645</v>
      </c>
      <c r="AA995" s="5">
        <v>49.454838709677418</v>
      </c>
      <c r="AB995" s="5">
        <v>49.061290322580646</v>
      </c>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row>
    <row r="996" spans="1:148">
      <c r="A996" s="2" t="s">
        <v>208</v>
      </c>
      <c r="B996" s="2" t="s">
        <v>83</v>
      </c>
      <c r="C996" s="2" t="s">
        <v>371</v>
      </c>
      <c r="D996" s="2" t="str">
        <f t="shared" si="15"/>
        <v>Kentucky - Covington-Nov</v>
      </c>
      <c r="E996" s="5">
        <v>42.576666666666668</v>
      </c>
      <c r="F996" s="5">
        <v>41.833333333333336</v>
      </c>
      <c r="G996" s="5">
        <v>41.076666666666668</v>
      </c>
      <c r="H996" s="5">
        <v>40.423333333333332</v>
      </c>
      <c r="I996" s="5">
        <v>40.476666666666667</v>
      </c>
      <c r="J996" s="5">
        <v>40.130000000000003</v>
      </c>
      <c r="K996" s="5">
        <v>39.693333333333335</v>
      </c>
      <c r="L996" s="5">
        <v>39.606666666666669</v>
      </c>
      <c r="M996" s="5">
        <v>41.893333333333331</v>
      </c>
      <c r="N996" s="5">
        <v>43.976666666666667</v>
      </c>
      <c r="O996" s="5">
        <v>45.913333333333334</v>
      </c>
      <c r="P996" s="5">
        <v>47.586666666666666</v>
      </c>
      <c r="Q996" s="5">
        <v>48.573333333333338</v>
      </c>
      <c r="R996" s="5">
        <v>49.443333333333335</v>
      </c>
      <c r="S996" s="5">
        <v>49.43666666666666</v>
      </c>
      <c r="T996" s="5">
        <v>49.103333333333332</v>
      </c>
      <c r="U996" s="5">
        <v>47.873333333333335</v>
      </c>
      <c r="V996" s="5">
        <v>45.48</v>
      </c>
      <c r="W996" s="5">
        <v>44.656666666666666</v>
      </c>
      <c r="X996" s="5">
        <v>43.546666666666667</v>
      </c>
      <c r="Y996" s="5">
        <v>42.806666666666665</v>
      </c>
      <c r="Z996" s="5">
        <v>42.68</v>
      </c>
      <c r="AA996" s="5">
        <v>42.303333333333327</v>
      </c>
      <c r="AB996" s="5">
        <v>42.15</v>
      </c>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row>
    <row r="997" spans="1:148">
      <c r="A997" s="2" t="s">
        <v>208</v>
      </c>
      <c r="B997" s="2" t="s">
        <v>84</v>
      </c>
      <c r="C997" s="2" t="s">
        <v>372</v>
      </c>
      <c r="D997" s="2" t="str">
        <f t="shared" si="15"/>
        <v>Kentucky - Covington-Dec</v>
      </c>
      <c r="E997" s="5">
        <v>32.496774193548383</v>
      </c>
      <c r="F997" s="5">
        <v>31.761290322580646</v>
      </c>
      <c r="G997" s="5">
        <v>31.274193548387096</v>
      </c>
      <c r="H997" s="5">
        <v>30.929032258064513</v>
      </c>
      <c r="I997" s="5">
        <v>30.693548387096776</v>
      </c>
      <c r="J997" s="5">
        <v>30.583870967741937</v>
      </c>
      <c r="K997" s="5">
        <v>30.345161290322583</v>
      </c>
      <c r="L997" s="5">
        <v>30.083870967741937</v>
      </c>
      <c r="M997" s="5">
        <v>31.20967741935484</v>
      </c>
      <c r="N997" s="5">
        <v>33.032258064516128</v>
      </c>
      <c r="O997" s="5">
        <v>34.677419354838712</v>
      </c>
      <c r="P997" s="5">
        <v>36.229032258064514</v>
      </c>
      <c r="Q997" s="5">
        <v>37.00322580645161</v>
      </c>
      <c r="R997" s="5">
        <v>37.806451612903224</v>
      </c>
      <c r="S997" s="5">
        <v>37.464516129032262</v>
      </c>
      <c r="T997" s="5">
        <v>37.458064516129035</v>
      </c>
      <c r="U997" s="5">
        <v>36.529032258064518</v>
      </c>
      <c r="V997" s="5">
        <v>35.00322580645161</v>
      </c>
      <c r="W997" s="5">
        <v>34.28709677419355</v>
      </c>
      <c r="X997" s="5">
        <v>33.832258064516125</v>
      </c>
      <c r="Y997" s="5">
        <v>33.396774193548389</v>
      </c>
      <c r="Z997" s="5">
        <v>33.316129032258061</v>
      </c>
      <c r="AA997" s="5">
        <v>32.738709677419351</v>
      </c>
      <c r="AB997" s="5">
        <v>32.503225806451617</v>
      </c>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row>
    <row r="998" spans="1:148">
      <c r="A998" s="2" t="s">
        <v>209</v>
      </c>
      <c r="B998" s="2" t="s">
        <v>73</v>
      </c>
      <c r="C998" s="2" t="s">
        <v>361</v>
      </c>
      <c r="D998" s="2" t="str">
        <f t="shared" si="15"/>
        <v>Kentucky - Lexington-Jan</v>
      </c>
      <c r="E998" s="5">
        <v>28.9</v>
      </c>
      <c r="F998" s="5">
        <v>28.496774193548386</v>
      </c>
      <c r="G998" s="5">
        <v>28.051612903225806</v>
      </c>
      <c r="H998" s="5">
        <v>27.651612903225807</v>
      </c>
      <c r="I998" s="5">
        <v>27.238709677419354</v>
      </c>
      <c r="J998" s="5">
        <v>26.803225806451611</v>
      </c>
      <c r="K998" s="5">
        <v>26.396774193548385</v>
      </c>
      <c r="L998" s="5">
        <v>27.103225806451615</v>
      </c>
      <c r="M998" s="5">
        <v>27.838709677419356</v>
      </c>
      <c r="N998" s="5">
        <v>28.529032258064515</v>
      </c>
      <c r="O998" s="5">
        <v>30.158064516129031</v>
      </c>
      <c r="P998" s="5">
        <v>31.825806451612905</v>
      </c>
      <c r="Q998" s="5">
        <v>33.448387096774198</v>
      </c>
      <c r="R998" s="5">
        <v>33.92258064516129</v>
      </c>
      <c r="S998" s="5">
        <v>34.377419354838715</v>
      </c>
      <c r="T998" s="5">
        <v>34.835483870967742</v>
      </c>
      <c r="U998" s="5">
        <v>33.506451612903227</v>
      </c>
      <c r="V998" s="5">
        <v>32.196774193548386</v>
      </c>
      <c r="W998" s="5">
        <v>30.896774193548385</v>
      </c>
      <c r="X998" s="5">
        <v>30.477419354838709</v>
      </c>
      <c r="Y998" s="5">
        <v>30.080645161290324</v>
      </c>
      <c r="Z998" s="5">
        <v>29.664516129032258</v>
      </c>
      <c r="AA998" s="5">
        <v>29.348387096774193</v>
      </c>
      <c r="AB998" s="5">
        <v>29.009677419354837</v>
      </c>
    </row>
    <row r="999" spans="1:148">
      <c r="A999" s="2" t="s">
        <v>209</v>
      </c>
      <c r="B999" s="2" t="s">
        <v>74</v>
      </c>
      <c r="C999" s="2" t="s">
        <v>362</v>
      </c>
      <c r="D999" s="2" t="str">
        <f t="shared" si="15"/>
        <v>Kentucky - Lexington-Feb</v>
      </c>
      <c r="E999" s="5">
        <v>29.446428571428573</v>
      </c>
      <c r="F999" s="5">
        <v>28.75357142857143</v>
      </c>
      <c r="G999" s="5">
        <v>28.107142857142858</v>
      </c>
      <c r="H999" s="5">
        <v>27.428571428571427</v>
      </c>
      <c r="I999" s="5">
        <v>27.146428571428572</v>
      </c>
      <c r="J999" s="5">
        <v>26.889285714285712</v>
      </c>
      <c r="K999" s="5">
        <v>26.639285714285712</v>
      </c>
      <c r="L999" s="5">
        <v>28</v>
      </c>
      <c r="M999" s="5">
        <v>29.289285714285715</v>
      </c>
      <c r="N999" s="5">
        <v>30.646428571428572</v>
      </c>
      <c r="O999" s="5">
        <v>32.596428571428575</v>
      </c>
      <c r="P999" s="5">
        <v>34.535714285714285</v>
      </c>
      <c r="Q999" s="5">
        <v>36.482142857142854</v>
      </c>
      <c r="R999" s="5">
        <v>37.210714285714289</v>
      </c>
      <c r="S999" s="5">
        <v>37.932142857142857</v>
      </c>
      <c r="T999" s="5">
        <v>38.642857142857146</v>
      </c>
      <c r="U999" s="5">
        <v>37.225000000000001</v>
      </c>
      <c r="V999" s="5">
        <v>35.817857142857143</v>
      </c>
      <c r="W999" s="5">
        <v>34.360714285714288</v>
      </c>
      <c r="X999" s="5">
        <v>33.700000000000003</v>
      </c>
      <c r="Y999" s="5">
        <v>33.039285714285718</v>
      </c>
      <c r="Z999" s="5">
        <v>32.428571428571431</v>
      </c>
      <c r="AA999" s="5">
        <v>31.88214285714286</v>
      </c>
      <c r="AB999" s="5">
        <v>31.360714285714288</v>
      </c>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row>
    <row r="1000" spans="1:148">
      <c r="A1000" s="2" t="s">
        <v>209</v>
      </c>
      <c r="B1000" s="2" t="s">
        <v>75</v>
      </c>
      <c r="C1000" s="2" t="s">
        <v>363</v>
      </c>
      <c r="D1000" s="2" t="str">
        <f t="shared" si="15"/>
        <v>Kentucky - Lexington-Mar</v>
      </c>
      <c r="E1000" s="5">
        <v>38.409677419354843</v>
      </c>
      <c r="F1000" s="5">
        <v>37.754838709677422</v>
      </c>
      <c r="G1000" s="5">
        <v>37.096774193548384</v>
      </c>
      <c r="H1000" s="5">
        <v>36.429032258064517</v>
      </c>
      <c r="I1000" s="5">
        <v>36.109677419354838</v>
      </c>
      <c r="J1000" s="5">
        <v>35.825806451612898</v>
      </c>
      <c r="K1000" s="5">
        <v>35.512903225806454</v>
      </c>
      <c r="L1000" s="5">
        <v>37.677419354838712</v>
      </c>
      <c r="M1000" s="5">
        <v>39.86774193548387</v>
      </c>
      <c r="N1000" s="5">
        <v>42.025806451612901</v>
      </c>
      <c r="O1000" s="5">
        <v>43.722580645161294</v>
      </c>
      <c r="P1000" s="5">
        <v>45.409677419354843</v>
      </c>
      <c r="Q1000" s="5">
        <v>47.116129032258058</v>
      </c>
      <c r="R1000" s="5">
        <v>47.722580645161294</v>
      </c>
      <c r="S1000" s="5">
        <v>48.29032258064516</v>
      </c>
      <c r="T1000" s="5">
        <v>48.903225806451616</v>
      </c>
      <c r="U1000" s="5">
        <v>47.487096774193546</v>
      </c>
      <c r="V1000" s="5">
        <v>46.090322580645157</v>
      </c>
      <c r="W1000" s="5">
        <v>44.635483870967747</v>
      </c>
      <c r="X1000" s="5">
        <v>43.13225806451613</v>
      </c>
      <c r="Y1000" s="5">
        <v>41.609677419354838</v>
      </c>
      <c r="Z1000" s="5">
        <v>40.190322580645166</v>
      </c>
      <c r="AA1000" s="5">
        <v>39.467741935483872</v>
      </c>
      <c r="AB1000" s="5">
        <v>38.751612903225805</v>
      </c>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row>
    <row r="1001" spans="1:148">
      <c r="A1001" s="2" t="s">
        <v>209</v>
      </c>
      <c r="B1001" s="2" t="s">
        <v>76</v>
      </c>
      <c r="C1001" s="2" t="s">
        <v>364</v>
      </c>
      <c r="D1001" s="2" t="str">
        <f t="shared" si="15"/>
        <v>Kentucky - Lexington-Apr</v>
      </c>
      <c r="E1001" s="5">
        <v>53.03</v>
      </c>
      <c r="F1001" s="5">
        <v>52.243333333333332</v>
      </c>
      <c r="G1001" s="5">
        <v>51.49</v>
      </c>
      <c r="H1001" s="5">
        <v>50.693333333333335</v>
      </c>
      <c r="I1001" s="5">
        <v>50.093333333333334</v>
      </c>
      <c r="J1001" s="5">
        <v>49.443333333333335</v>
      </c>
      <c r="K1001" s="5">
        <v>48.803333333333327</v>
      </c>
      <c r="L1001" s="5">
        <v>51.676666666666662</v>
      </c>
      <c r="M1001" s="5">
        <v>54.556666666666665</v>
      </c>
      <c r="N1001" s="5">
        <v>57.426666666666662</v>
      </c>
      <c r="O1001" s="5">
        <v>59.58</v>
      </c>
      <c r="P1001" s="5">
        <v>61.74</v>
      </c>
      <c r="Q1001" s="5">
        <v>63.916666666666664</v>
      </c>
      <c r="R1001" s="5">
        <v>64.543333333333337</v>
      </c>
      <c r="S1001" s="5">
        <v>65.156666666666666</v>
      </c>
      <c r="T1001" s="5">
        <v>65.8</v>
      </c>
      <c r="U1001" s="5">
        <v>64.743333333333325</v>
      </c>
      <c r="V1001" s="5">
        <v>63.656666666666666</v>
      </c>
      <c r="W1001" s="5">
        <v>62.54</v>
      </c>
      <c r="X1001" s="5">
        <v>60.5</v>
      </c>
      <c r="Y1001" s="5">
        <v>58.49666666666667</v>
      </c>
      <c r="Z1001" s="5">
        <v>56.50333333333333</v>
      </c>
      <c r="AA1001" s="5">
        <v>55.623333333333335</v>
      </c>
      <c r="AB1001" s="5">
        <v>54.75</v>
      </c>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row>
    <row r="1002" spans="1:148">
      <c r="A1002" s="2" t="s">
        <v>209</v>
      </c>
      <c r="B1002" s="2" t="s">
        <v>77</v>
      </c>
      <c r="C1002" s="2" t="s">
        <v>365</v>
      </c>
      <c r="D1002" s="2" t="str">
        <f t="shared" si="15"/>
        <v>Kentucky - Lexington-May</v>
      </c>
      <c r="E1002" s="5">
        <v>58.438709677419354</v>
      </c>
      <c r="F1002" s="5">
        <v>57.345161290322579</v>
      </c>
      <c r="G1002" s="5">
        <v>56.251612903225805</v>
      </c>
      <c r="H1002" s="5">
        <v>55.164516129032258</v>
      </c>
      <c r="I1002" s="5">
        <v>55.645161290322584</v>
      </c>
      <c r="J1002" s="5">
        <v>56.193548387096776</v>
      </c>
      <c r="K1002" s="5">
        <v>56.687096774193549</v>
      </c>
      <c r="L1002" s="5">
        <v>59.674193548387102</v>
      </c>
      <c r="M1002" s="5">
        <v>62.658064516129038</v>
      </c>
      <c r="N1002" s="5">
        <v>65.629032258064512</v>
      </c>
      <c r="O1002" s="5">
        <v>67.00322580645161</v>
      </c>
      <c r="P1002" s="5">
        <v>68.409677419354836</v>
      </c>
      <c r="Q1002" s="5">
        <v>69.783870967741947</v>
      </c>
      <c r="R1002" s="5">
        <v>70.119354838709668</v>
      </c>
      <c r="S1002" s="5">
        <v>70.445161290322588</v>
      </c>
      <c r="T1002" s="5">
        <v>70.806451612903231</v>
      </c>
      <c r="U1002" s="5">
        <v>69.570967741935476</v>
      </c>
      <c r="V1002" s="5">
        <v>68.316129032258075</v>
      </c>
      <c r="W1002" s="5">
        <v>67.08387096774193</v>
      </c>
      <c r="X1002" s="5">
        <v>65.012903225806454</v>
      </c>
      <c r="Y1002" s="5">
        <v>62.977419354838709</v>
      </c>
      <c r="Z1002" s="5">
        <v>60.964516129032262</v>
      </c>
      <c r="AA1002" s="5">
        <v>59.980645161290326</v>
      </c>
      <c r="AB1002" s="5">
        <v>58.99677419354839</v>
      </c>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row>
    <row r="1003" spans="1:148">
      <c r="A1003" s="2" t="s">
        <v>209</v>
      </c>
      <c r="B1003" s="2" t="s">
        <v>78</v>
      </c>
      <c r="C1003" s="2" t="s">
        <v>366</v>
      </c>
      <c r="D1003" s="2" t="str">
        <f t="shared" si="15"/>
        <v>Kentucky - Lexington-Jun</v>
      </c>
      <c r="E1003" s="5">
        <v>66.926666666666662</v>
      </c>
      <c r="F1003" s="5">
        <v>66.2</v>
      </c>
      <c r="G1003" s="5">
        <v>64.983333333333334</v>
      </c>
      <c r="H1003" s="5">
        <v>64.403333333333336</v>
      </c>
      <c r="I1003" s="5">
        <v>63.943333333333335</v>
      </c>
      <c r="J1003" s="5">
        <v>64.273333333333341</v>
      </c>
      <c r="K1003" s="5">
        <v>66.913333333333341</v>
      </c>
      <c r="L1003" s="5">
        <v>70.45</v>
      </c>
      <c r="M1003" s="5">
        <v>73.553333333333327</v>
      </c>
      <c r="N1003" s="5">
        <v>75.703333333333333</v>
      </c>
      <c r="O1003" s="5">
        <v>77.736666666666665</v>
      </c>
      <c r="P1003" s="5">
        <v>79.333333333333329</v>
      </c>
      <c r="Q1003" s="5">
        <v>80.373333333333321</v>
      </c>
      <c r="R1003" s="5">
        <v>81.406666666666666</v>
      </c>
      <c r="S1003" s="5">
        <v>81.69</v>
      </c>
      <c r="T1003" s="5">
        <v>81.709999999999994</v>
      </c>
      <c r="U1003" s="5">
        <v>81.076666666666668</v>
      </c>
      <c r="V1003" s="5">
        <v>79.913333333333341</v>
      </c>
      <c r="W1003" s="5">
        <v>77.936666666666667</v>
      </c>
      <c r="X1003" s="5">
        <v>74.25</v>
      </c>
      <c r="Y1003" s="5">
        <v>71.86</v>
      </c>
      <c r="Z1003" s="5">
        <v>70.446666666666673</v>
      </c>
      <c r="AA1003" s="5">
        <v>69.523333333333326</v>
      </c>
      <c r="AB1003" s="5">
        <v>68.273333333333326</v>
      </c>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row>
    <row r="1004" spans="1:148">
      <c r="A1004" s="2" t="s">
        <v>209</v>
      </c>
      <c r="B1004" s="2" t="s">
        <v>79</v>
      </c>
      <c r="C1004" s="2" t="s">
        <v>367</v>
      </c>
      <c r="D1004" s="2" t="str">
        <f t="shared" si="15"/>
        <v>Kentucky - Lexington-Jul</v>
      </c>
      <c r="E1004" s="5">
        <v>70.58709677419354</v>
      </c>
      <c r="F1004" s="5">
        <v>70.00322580645161</v>
      </c>
      <c r="G1004" s="5">
        <v>67.351612903225814</v>
      </c>
      <c r="H1004" s="5">
        <v>66.741935483870961</v>
      </c>
      <c r="I1004" s="5">
        <v>67.132258064516122</v>
      </c>
      <c r="J1004" s="5">
        <v>67.50645161290322</v>
      </c>
      <c r="K1004" s="5">
        <v>67.9258064516129</v>
      </c>
      <c r="L1004" s="5">
        <v>70.645161290322577</v>
      </c>
      <c r="M1004" s="5">
        <v>73.380645161290332</v>
      </c>
      <c r="N1004" s="5">
        <v>76.103225806451604</v>
      </c>
      <c r="O1004" s="5">
        <v>77.532258064516128</v>
      </c>
      <c r="P1004" s="5">
        <v>78.983870967741936</v>
      </c>
      <c r="Q1004" s="5">
        <v>80.41290322580646</v>
      </c>
      <c r="R1004" s="5">
        <v>80.329032258064515</v>
      </c>
      <c r="S1004" s="5">
        <v>80.196774193548379</v>
      </c>
      <c r="T1004" s="5">
        <v>80.099999999999994</v>
      </c>
      <c r="U1004" s="5">
        <v>78.883870967741942</v>
      </c>
      <c r="V1004" s="5">
        <v>77.667741935483861</v>
      </c>
      <c r="W1004" s="5">
        <v>76.41290322580646</v>
      </c>
      <c r="X1004" s="5">
        <v>74.49677419354839</v>
      </c>
      <c r="Y1004" s="5">
        <v>72.661290322580641</v>
      </c>
      <c r="Z1004" s="5">
        <v>70.783870967741947</v>
      </c>
      <c r="AA1004" s="5">
        <v>69.932258064516134</v>
      </c>
      <c r="AB1004" s="5">
        <v>69.08709677419354</v>
      </c>
    </row>
    <row r="1005" spans="1:148">
      <c r="A1005" s="2" t="s">
        <v>209</v>
      </c>
      <c r="B1005" s="2" t="s">
        <v>80</v>
      </c>
      <c r="C1005" s="2" t="s">
        <v>368</v>
      </c>
      <c r="D1005" s="2" t="str">
        <f t="shared" si="15"/>
        <v>Kentucky - Lexington-Aug</v>
      </c>
      <c r="E1005" s="5">
        <v>64.619354838709683</v>
      </c>
      <c r="F1005" s="5">
        <v>63.777419354838706</v>
      </c>
      <c r="G1005" s="5">
        <v>64.890322580645162</v>
      </c>
      <c r="H1005" s="5">
        <v>64.516129032258064</v>
      </c>
      <c r="I1005" s="5">
        <v>64.154838709677421</v>
      </c>
      <c r="J1005" s="5">
        <v>63.37419354838709</v>
      </c>
      <c r="K1005" s="5">
        <v>64.590322580645164</v>
      </c>
      <c r="L1005" s="5">
        <v>68.261290322580649</v>
      </c>
      <c r="M1005" s="5">
        <v>72.067741935483866</v>
      </c>
      <c r="N1005" s="5">
        <v>75.329032258064515</v>
      </c>
      <c r="O1005" s="5">
        <v>77.354838709677423</v>
      </c>
      <c r="P1005" s="5">
        <v>79.161290322580641</v>
      </c>
      <c r="Q1005" s="5">
        <v>80.212903225806443</v>
      </c>
      <c r="R1005" s="5">
        <v>80.458064516129028</v>
      </c>
      <c r="S1005" s="5">
        <v>81.0741935483871</v>
      </c>
      <c r="T1005" s="5">
        <v>80.977419354838716</v>
      </c>
      <c r="U1005" s="5">
        <v>80.596774193548384</v>
      </c>
      <c r="V1005" s="5">
        <v>79.019354838709674</v>
      </c>
      <c r="W1005" s="5">
        <v>76.174193548387095</v>
      </c>
      <c r="X1005" s="5">
        <v>72.758064516129039</v>
      </c>
      <c r="Y1005" s="5">
        <v>71.08709677419354</v>
      </c>
      <c r="Z1005" s="5">
        <v>69.741935483870961</v>
      </c>
      <c r="AA1005" s="5">
        <v>68.725806451612897</v>
      </c>
      <c r="AB1005" s="5">
        <v>67.825806451612905</v>
      </c>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row>
    <row r="1006" spans="1:148">
      <c r="A1006" s="2" t="s">
        <v>209</v>
      </c>
      <c r="B1006" s="2" t="s">
        <v>81</v>
      </c>
      <c r="C1006" s="2" t="s">
        <v>369</v>
      </c>
      <c r="D1006" s="2" t="str">
        <f t="shared" si="15"/>
        <v>Kentucky - Lexington-Sep</v>
      </c>
      <c r="E1006" s="5">
        <v>62.833333333333336</v>
      </c>
      <c r="F1006" s="5">
        <v>62.086666666666666</v>
      </c>
      <c r="G1006" s="5">
        <v>61.833333333333336</v>
      </c>
      <c r="H1006" s="5">
        <v>61.46</v>
      </c>
      <c r="I1006" s="5">
        <v>61.113333333333337</v>
      </c>
      <c r="J1006" s="5">
        <v>60.39</v>
      </c>
      <c r="K1006" s="5">
        <v>60.75333333333333</v>
      </c>
      <c r="L1006" s="5">
        <v>62.98</v>
      </c>
      <c r="M1006" s="5">
        <v>65.693333333333328</v>
      </c>
      <c r="N1006" s="5">
        <v>68.583333333333329</v>
      </c>
      <c r="O1006" s="5">
        <v>70.813333333333333</v>
      </c>
      <c r="P1006" s="5">
        <v>72.416666666666671</v>
      </c>
      <c r="Q1006" s="5">
        <v>73.743333333333339</v>
      </c>
      <c r="R1006" s="5">
        <v>73.86666666666666</v>
      </c>
      <c r="S1006" s="5">
        <v>74.186666666666667</v>
      </c>
      <c r="T1006" s="5">
        <v>74.146666666666675</v>
      </c>
      <c r="U1006" s="5">
        <v>73.69</v>
      </c>
      <c r="V1006" s="5">
        <v>71.66</v>
      </c>
      <c r="W1006" s="5">
        <v>68.796666666666667</v>
      </c>
      <c r="X1006" s="5">
        <v>66.966666666666669</v>
      </c>
      <c r="Y1006" s="5">
        <v>65.63333333333334</v>
      </c>
      <c r="Z1006" s="5">
        <v>64.7</v>
      </c>
      <c r="AA1006" s="5">
        <v>64.086666666666659</v>
      </c>
      <c r="AB1006" s="5">
        <v>63.303333333333327</v>
      </c>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row>
    <row r="1007" spans="1:148">
      <c r="A1007" s="2" t="s">
        <v>209</v>
      </c>
      <c r="B1007" s="2" t="s">
        <v>82</v>
      </c>
      <c r="C1007" s="2" t="s">
        <v>370</v>
      </c>
      <c r="D1007" s="2" t="str">
        <f t="shared" si="15"/>
        <v>Kentucky - Lexington-Oct</v>
      </c>
      <c r="E1007" s="5">
        <v>51.658064516129038</v>
      </c>
      <c r="F1007" s="5">
        <v>51.012903225806454</v>
      </c>
      <c r="G1007" s="5">
        <v>50.4</v>
      </c>
      <c r="H1007" s="5">
        <v>49.748387096774195</v>
      </c>
      <c r="I1007" s="5">
        <v>49.435483870967744</v>
      </c>
      <c r="J1007" s="5">
        <v>49.151612903225811</v>
      </c>
      <c r="K1007" s="5">
        <v>48.838709677419352</v>
      </c>
      <c r="L1007" s="5">
        <v>52.112903225806448</v>
      </c>
      <c r="M1007" s="5">
        <v>55.412903225806453</v>
      </c>
      <c r="N1007" s="5">
        <v>58.703225806451613</v>
      </c>
      <c r="O1007" s="5">
        <v>60.71290322580645</v>
      </c>
      <c r="P1007" s="5">
        <v>62.70967741935484</v>
      </c>
      <c r="Q1007" s="5">
        <v>64.709677419354833</v>
      </c>
      <c r="R1007" s="5">
        <v>64.909677419354836</v>
      </c>
      <c r="S1007" s="5">
        <v>65.07096774193549</v>
      </c>
      <c r="T1007" s="5">
        <v>65.277419354838713</v>
      </c>
      <c r="U1007" s="5">
        <v>62.954838709677418</v>
      </c>
      <c r="V1007" s="5">
        <v>60.651612903225811</v>
      </c>
      <c r="W1007" s="5">
        <v>58.258064516129032</v>
      </c>
      <c r="X1007" s="5">
        <v>56.954838709677418</v>
      </c>
      <c r="Y1007" s="5">
        <v>55.667741935483875</v>
      </c>
      <c r="Z1007" s="5">
        <v>54.383870967741942</v>
      </c>
      <c r="AA1007" s="5">
        <v>53.377419354838715</v>
      </c>
      <c r="AB1007" s="5">
        <v>52.358064516129026</v>
      </c>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row>
    <row r="1008" spans="1:148">
      <c r="A1008" s="2" t="s">
        <v>209</v>
      </c>
      <c r="B1008" s="2" t="s">
        <v>83</v>
      </c>
      <c r="C1008" s="2" t="s">
        <v>371</v>
      </c>
      <c r="D1008" s="2" t="str">
        <f t="shared" si="15"/>
        <v>Kentucky - Lexington-Nov</v>
      </c>
      <c r="E1008" s="5">
        <v>43.113333333333337</v>
      </c>
      <c r="F1008" s="5">
        <v>42.46</v>
      </c>
      <c r="G1008" s="5">
        <v>41.83</v>
      </c>
      <c r="H1008" s="5">
        <v>41.156666666666666</v>
      </c>
      <c r="I1008" s="5">
        <v>40.516666666666666</v>
      </c>
      <c r="J1008" s="5">
        <v>39.893333333333331</v>
      </c>
      <c r="K1008" s="5">
        <v>39.233333333333334</v>
      </c>
      <c r="L1008" s="5">
        <v>41.623333333333335</v>
      </c>
      <c r="M1008" s="5">
        <v>43.973333333333336</v>
      </c>
      <c r="N1008" s="5">
        <v>46.373333333333335</v>
      </c>
      <c r="O1008" s="5">
        <v>48.513333333333335</v>
      </c>
      <c r="P1008" s="5">
        <v>50.64</v>
      </c>
      <c r="Q1008" s="5">
        <v>52.786666666666662</v>
      </c>
      <c r="R1008" s="5">
        <v>53.133333333333333</v>
      </c>
      <c r="S1008" s="5">
        <v>53.463333333333338</v>
      </c>
      <c r="T1008" s="5">
        <v>53.806666666666665</v>
      </c>
      <c r="U1008" s="5">
        <v>51.7</v>
      </c>
      <c r="V1008" s="5">
        <v>49.636666666666663</v>
      </c>
      <c r="W1008" s="5">
        <v>47.51</v>
      </c>
      <c r="X1008" s="5">
        <v>46.58</v>
      </c>
      <c r="Y1008" s="5">
        <v>45.666666666666664</v>
      </c>
      <c r="Z1008" s="5">
        <v>44.743333333333332</v>
      </c>
      <c r="AA1008" s="5">
        <v>43.92</v>
      </c>
      <c r="AB1008" s="5">
        <v>43.13</v>
      </c>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row>
    <row r="1009" spans="1:148">
      <c r="A1009" s="2" t="s">
        <v>209</v>
      </c>
      <c r="B1009" s="2" t="s">
        <v>84</v>
      </c>
      <c r="C1009" s="2" t="s">
        <v>372</v>
      </c>
      <c r="D1009" s="2" t="str">
        <f t="shared" si="15"/>
        <v>Kentucky - Lexington-Dec</v>
      </c>
      <c r="E1009" s="5">
        <v>32.916129032258063</v>
      </c>
      <c r="F1009" s="5">
        <v>32.648387096774194</v>
      </c>
      <c r="G1009" s="5">
        <v>32.361290322580643</v>
      </c>
      <c r="H1009" s="5">
        <v>32.1</v>
      </c>
      <c r="I1009" s="5">
        <v>31.764516129032259</v>
      </c>
      <c r="J1009" s="5">
        <v>31.464516129032258</v>
      </c>
      <c r="K1009" s="5">
        <v>31.141935483870967</v>
      </c>
      <c r="L1009" s="5">
        <v>32.190322580645159</v>
      </c>
      <c r="M1009" s="5">
        <v>33.245161290322578</v>
      </c>
      <c r="N1009" s="5">
        <v>34.303225806451614</v>
      </c>
      <c r="O1009" s="5">
        <v>36.058064516129029</v>
      </c>
      <c r="P1009" s="5">
        <v>37.758064516129032</v>
      </c>
      <c r="Q1009" s="5">
        <v>39.522580645161291</v>
      </c>
      <c r="R1009" s="5">
        <v>39.838709677419352</v>
      </c>
      <c r="S1009" s="5">
        <v>40.154838709677421</v>
      </c>
      <c r="T1009" s="5">
        <v>40.493548387096773</v>
      </c>
      <c r="U1009" s="5">
        <v>39.238709677419358</v>
      </c>
      <c r="V1009" s="5">
        <v>38.00322580645161</v>
      </c>
      <c r="W1009" s="5">
        <v>36.767741935483869</v>
      </c>
      <c r="X1009" s="5">
        <v>36.08387096774193</v>
      </c>
      <c r="Y1009" s="5">
        <v>35.432258064516134</v>
      </c>
      <c r="Z1009" s="5">
        <v>34.745161290322578</v>
      </c>
      <c r="AA1009" s="5">
        <v>34.261290322580642</v>
      </c>
      <c r="AB1009" s="5">
        <v>33.79354838709677</v>
      </c>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row>
    <row r="1010" spans="1:148">
      <c r="A1010" s="2" t="s">
        <v>210</v>
      </c>
      <c r="B1010" s="2" t="s">
        <v>73</v>
      </c>
      <c r="C1010" s="2" t="s">
        <v>361</v>
      </c>
      <c r="D1010" s="2" t="str">
        <f t="shared" si="15"/>
        <v>Kentucky - Louisville-Jan</v>
      </c>
      <c r="E1010" s="5">
        <v>29.148387096774194</v>
      </c>
      <c r="F1010" s="5">
        <v>28.57741935483871</v>
      </c>
      <c r="G1010" s="5">
        <v>28.480645161290322</v>
      </c>
      <c r="H1010" s="5">
        <v>28.112903225806452</v>
      </c>
      <c r="I1010" s="5">
        <v>27.896774193548385</v>
      </c>
      <c r="J1010" s="5">
        <v>27.583870967741937</v>
      </c>
      <c r="K1010" s="5">
        <v>27.558064516129029</v>
      </c>
      <c r="L1010" s="5">
        <v>27.612903225806452</v>
      </c>
      <c r="M1010" s="5">
        <v>28.458064516129035</v>
      </c>
      <c r="N1010" s="5">
        <v>30.63225806451613</v>
      </c>
      <c r="O1010" s="5">
        <v>32.635483870967747</v>
      </c>
      <c r="P1010" s="5">
        <v>34.361290322580643</v>
      </c>
      <c r="Q1010" s="5">
        <v>35.887096774193552</v>
      </c>
      <c r="R1010" s="5">
        <v>36.903225806451616</v>
      </c>
      <c r="S1010" s="5">
        <v>37.758064516129032</v>
      </c>
      <c r="T1010" s="5">
        <v>37.761290322580642</v>
      </c>
      <c r="U1010" s="5">
        <v>36.667741935483875</v>
      </c>
      <c r="V1010" s="5">
        <v>34.783870967741933</v>
      </c>
      <c r="W1010" s="5">
        <v>33.429032258064517</v>
      </c>
      <c r="X1010" s="5">
        <v>32.793548387096777</v>
      </c>
      <c r="Y1010" s="5">
        <v>32.167741935483875</v>
      </c>
      <c r="Z1010" s="5">
        <v>31.558064516129029</v>
      </c>
      <c r="AA1010" s="5">
        <v>30.654838709677417</v>
      </c>
      <c r="AB1010" s="5">
        <v>29.996774193548386</v>
      </c>
    </row>
    <row r="1011" spans="1:148">
      <c r="A1011" s="2" t="s">
        <v>210</v>
      </c>
      <c r="B1011" s="2" t="s">
        <v>74</v>
      </c>
      <c r="C1011" s="2" t="s">
        <v>362</v>
      </c>
      <c r="D1011" s="2" t="str">
        <f t="shared" si="15"/>
        <v>Kentucky - Louisville-Feb</v>
      </c>
      <c r="E1011" s="5">
        <v>31.810714285714287</v>
      </c>
      <c r="F1011" s="5">
        <v>31.592857142857145</v>
      </c>
      <c r="G1011" s="5">
        <v>31.221428571428572</v>
      </c>
      <c r="H1011" s="5">
        <v>30.7</v>
      </c>
      <c r="I1011" s="5">
        <v>30.439285714285713</v>
      </c>
      <c r="J1011" s="5">
        <v>30.37142857142857</v>
      </c>
      <c r="K1011" s="5">
        <v>30.010714285714283</v>
      </c>
      <c r="L1011" s="5">
        <v>29.542857142857144</v>
      </c>
      <c r="M1011" s="5">
        <v>30.639285714285712</v>
      </c>
      <c r="N1011" s="5">
        <v>32.103571428571428</v>
      </c>
      <c r="O1011" s="5">
        <v>33.835714285714282</v>
      </c>
      <c r="P1011" s="5">
        <v>35.25714285714286</v>
      </c>
      <c r="Q1011" s="5">
        <v>36.74285714285714</v>
      </c>
      <c r="R1011" s="5">
        <v>38.24285714285714</v>
      </c>
      <c r="S1011" s="5">
        <v>38.667857142857144</v>
      </c>
      <c r="T1011" s="5">
        <v>38.878571428571426</v>
      </c>
      <c r="U1011" s="5">
        <v>38.482142857142854</v>
      </c>
      <c r="V1011" s="5">
        <v>37.171428571428571</v>
      </c>
      <c r="W1011" s="5">
        <v>35.546428571428571</v>
      </c>
      <c r="X1011" s="5">
        <v>34.392857142857146</v>
      </c>
      <c r="Y1011" s="5">
        <v>33.346428571428575</v>
      </c>
      <c r="Z1011" s="5">
        <v>32.807142857142857</v>
      </c>
      <c r="AA1011" s="5">
        <v>32.146428571428572</v>
      </c>
      <c r="AB1011" s="5">
        <v>31.667857142857144</v>
      </c>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row>
    <row r="1012" spans="1:148">
      <c r="A1012" s="2" t="s">
        <v>210</v>
      </c>
      <c r="B1012" s="2" t="s">
        <v>75</v>
      </c>
      <c r="C1012" s="2" t="s">
        <v>363</v>
      </c>
      <c r="D1012" s="2" t="str">
        <f t="shared" si="15"/>
        <v>Kentucky - Louisville-Mar</v>
      </c>
      <c r="E1012" s="5">
        <v>43</v>
      </c>
      <c r="F1012" s="5">
        <v>42.187096774193549</v>
      </c>
      <c r="G1012" s="5">
        <v>41.329032258064515</v>
      </c>
      <c r="H1012" s="5">
        <v>40.506451612903227</v>
      </c>
      <c r="I1012" s="5">
        <v>40.119354838709675</v>
      </c>
      <c r="J1012" s="5">
        <v>39.738709677419358</v>
      </c>
      <c r="K1012" s="5">
        <v>39.358064516129026</v>
      </c>
      <c r="L1012" s="5">
        <v>41.464516129032262</v>
      </c>
      <c r="M1012" s="5">
        <v>43.58387096774193</v>
      </c>
      <c r="N1012" s="5">
        <v>45.70967741935484</v>
      </c>
      <c r="O1012" s="5">
        <v>47.770967741935486</v>
      </c>
      <c r="P1012" s="5">
        <v>49.812903225806451</v>
      </c>
      <c r="Q1012" s="5">
        <v>51.86774193548387</v>
      </c>
      <c r="R1012" s="5">
        <v>52.819354838709678</v>
      </c>
      <c r="S1012" s="5">
        <v>53.722580645161294</v>
      </c>
      <c r="T1012" s="5">
        <v>54.661290322580648</v>
      </c>
      <c r="U1012" s="5">
        <v>53.493548387096773</v>
      </c>
      <c r="V1012" s="5">
        <v>52.351612903225806</v>
      </c>
      <c r="W1012" s="5">
        <v>51.145161290322584</v>
      </c>
      <c r="X1012" s="5">
        <v>49.454838709677418</v>
      </c>
      <c r="Y1012" s="5">
        <v>47.8</v>
      </c>
      <c r="Z1012" s="5">
        <v>46.154838709677421</v>
      </c>
      <c r="AA1012" s="5">
        <v>45.225806451612904</v>
      </c>
      <c r="AB1012" s="5">
        <v>44.29032258064516</v>
      </c>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row>
    <row r="1013" spans="1:148">
      <c r="A1013" s="2" t="s">
        <v>210</v>
      </c>
      <c r="B1013" s="2" t="s">
        <v>76</v>
      </c>
      <c r="C1013" s="2" t="s">
        <v>364</v>
      </c>
      <c r="D1013" s="2" t="str">
        <f t="shared" si="15"/>
        <v>Kentucky - Louisville-Apr</v>
      </c>
      <c r="E1013" s="5">
        <v>53.346666666666671</v>
      </c>
      <c r="F1013" s="5">
        <v>52.62</v>
      </c>
      <c r="G1013" s="5">
        <v>51.976666666666667</v>
      </c>
      <c r="H1013" s="5">
        <v>51.25333333333333</v>
      </c>
      <c r="I1013" s="5">
        <v>50.74</v>
      </c>
      <c r="J1013" s="5">
        <v>50.326666666666668</v>
      </c>
      <c r="K1013" s="5">
        <v>49.81333333333334</v>
      </c>
      <c r="L1013" s="5">
        <v>52.556666666666665</v>
      </c>
      <c r="M1013" s="5">
        <v>55.306666666666665</v>
      </c>
      <c r="N1013" s="5">
        <v>58.036666666666662</v>
      </c>
      <c r="O1013" s="5">
        <v>60.41</v>
      </c>
      <c r="P1013" s="5">
        <v>62.763333333333335</v>
      </c>
      <c r="Q1013" s="5">
        <v>65.14</v>
      </c>
      <c r="R1013" s="5">
        <v>65.900000000000006</v>
      </c>
      <c r="S1013" s="5">
        <v>66.63666666666667</v>
      </c>
      <c r="T1013" s="5">
        <v>67.416666666666671</v>
      </c>
      <c r="U1013" s="5">
        <v>66.03</v>
      </c>
      <c r="V1013" s="5">
        <v>64.693333333333328</v>
      </c>
      <c r="W1013" s="5">
        <v>63.31666666666667</v>
      </c>
      <c r="X1013" s="5">
        <v>61.34</v>
      </c>
      <c r="Y1013" s="5">
        <v>59.416666666666664</v>
      </c>
      <c r="Z1013" s="5">
        <v>57.466666666666669</v>
      </c>
      <c r="AA1013" s="5">
        <v>56.226666666666667</v>
      </c>
      <c r="AB1013" s="5">
        <v>55.04</v>
      </c>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row>
    <row r="1014" spans="1:148">
      <c r="A1014" s="2" t="s">
        <v>210</v>
      </c>
      <c r="B1014" s="2" t="s">
        <v>77</v>
      </c>
      <c r="C1014" s="2" t="s">
        <v>365</v>
      </c>
      <c r="D1014" s="2" t="str">
        <f t="shared" si="15"/>
        <v>Kentucky - Louisville-May</v>
      </c>
      <c r="E1014" s="5">
        <v>62.103225806451611</v>
      </c>
      <c r="F1014" s="5">
        <v>60.854838709677416</v>
      </c>
      <c r="G1014" s="5">
        <v>60.106451612903221</v>
      </c>
      <c r="H1014" s="5">
        <v>59.425806451612907</v>
      </c>
      <c r="I1014" s="5">
        <v>59.048387096774192</v>
      </c>
      <c r="J1014" s="5">
        <v>58.754838709677422</v>
      </c>
      <c r="K1014" s="5">
        <v>60.409677419354843</v>
      </c>
      <c r="L1014" s="5">
        <v>63.3</v>
      </c>
      <c r="M1014" s="5">
        <v>66.161290322580641</v>
      </c>
      <c r="N1014" s="5">
        <v>68.841935483870969</v>
      </c>
      <c r="O1014" s="5">
        <v>70.761290322580649</v>
      </c>
      <c r="P1014" s="5">
        <v>72.261290322580649</v>
      </c>
      <c r="Q1014" s="5">
        <v>73.429032258064524</v>
      </c>
      <c r="R1014" s="5">
        <v>74.132258064516122</v>
      </c>
      <c r="S1014" s="5">
        <v>74.235483870967741</v>
      </c>
      <c r="T1014" s="5">
        <v>74.2</v>
      </c>
      <c r="U1014" s="5">
        <v>73.519354838709674</v>
      </c>
      <c r="V1014" s="5">
        <v>72.809677419354841</v>
      </c>
      <c r="W1014" s="5">
        <v>71.177419354838705</v>
      </c>
      <c r="X1014" s="5">
        <v>68.861290322580643</v>
      </c>
      <c r="Y1014" s="5">
        <v>66.809677419354841</v>
      </c>
      <c r="Z1014" s="5">
        <v>65.529032258064518</v>
      </c>
      <c r="AA1014" s="5">
        <v>64.474193548387092</v>
      </c>
      <c r="AB1014" s="5">
        <v>63.241935483870968</v>
      </c>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row>
    <row r="1015" spans="1:148">
      <c r="A1015" s="2" t="s">
        <v>210</v>
      </c>
      <c r="B1015" s="2" t="s">
        <v>78</v>
      </c>
      <c r="C1015" s="2" t="s">
        <v>366</v>
      </c>
      <c r="D1015" s="2" t="str">
        <f t="shared" si="15"/>
        <v>Kentucky - Louisville-Jun</v>
      </c>
      <c r="E1015" s="5">
        <v>68.41</v>
      </c>
      <c r="F1015" s="5">
        <v>67.666666666666671</v>
      </c>
      <c r="G1015" s="5">
        <v>66.99666666666667</v>
      </c>
      <c r="H1015" s="5">
        <v>66.25333333333333</v>
      </c>
      <c r="I1015" s="5">
        <v>66.61666666666666</v>
      </c>
      <c r="J1015" s="5">
        <v>67</v>
      </c>
      <c r="K1015" s="5">
        <v>67.353333333333325</v>
      </c>
      <c r="L1015" s="5">
        <v>70.540000000000006</v>
      </c>
      <c r="M1015" s="5">
        <v>73.72</v>
      </c>
      <c r="N1015" s="5">
        <v>76.896666666666675</v>
      </c>
      <c r="O1015" s="5">
        <v>78.593333333333334</v>
      </c>
      <c r="P1015" s="5">
        <v>80.34</v>
      </c>
      <c r="Q1015" s="5">
        <v>82.036666666666662</v>
      </c>
      <c r="R1015" s="5">
        <v>82.53</v>
      </c>
      <c r="S1015" s="5">
        <v>82.97</v>
      </c>
      <c r="T1015" s="5">
        <v>83.456666666666663</v>
      </c>
      <c r="U1015" s="5">
        <v>82.34</v>
      </c>
      <c r="V1015" s="5">
        <v>81.24666666666667</v>
      </c>
      <c r="W1015" s="5">
        <v>80.056666666666658</v>
      </c>
      <c r="X1015" s="5">
        <v>77.47</v>
      </c>
      <c r="Y1015" s="5">
        <v>74.956666666666663</v>
      </c>
      <c r="Z1015" s="5">
        <v>72.426666666666677</v>
      </c>
      <c r="AA1015" s="5">
        <v>71.19</v>
      </c>
      <c r="AB1015" s="5">
        <v>69.97</v>
      </c>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row>
    <row r="1016" spans="1:148">
      <c r="A1016" s="2" t="s">
        <v>210</v>
      </c>
      <c r="B1016" s="2" t="s">
        <v>79</v>
      </c>
      <c r="C1016" s="2" t="s">
        <v>367</v>
      </c>
      <c r="D1016" s="2" t="str">
        <f t="shared" si="15"/>
        <v>Kentucky - Louisville-Jul</v>
      </c>
      <c r="E1016" s="5">
        <v>74.041935483870972</v>
      </c>
      <c r="F1016" s="5">
        <v>73.122580645161293</v>
      </c>
      <c r="G1016" s="5">
        <v>70.135483870967732</v>
      </c>
      <c r="H1016" s="5">
        <v>69.441935483870964</v>
      </c>
      <c r="I1016" s="5">
        <v>69.019354838709674</v>
      </c>
      <c r="J1016" s="5">
        <v>68.529032258064518</v>
      </c>
      <c r="K1016" s="5">
        <v>70.209677419354833</v>
      </c>
      <c r="L1016" s="5">
        <v>73.348387096774204</v>
      </c>
      <c r="M1016" s="5">
        <v>76.406451612903226</v>
      </c>
      <c r="N1016" s="5">
        <v>79.3</v>
      </c>
      <c r="O1016" s="5">
        <v>81.658064516129031</v>
      </c>
      <c r="P1016" s="5">
        <v>83.50322580645161</v>
      </c>
      <c r="Q1016" s="5">
        <v>84.683870967741925</v>
      </c>
      <c r="R1016" s="5">
        <v>84.770967741935493</v>
      </c>
      <c r="S1016" s="5">
        <v>85.254838709677429</v>
      </c>
      <c r="T1016" s="5">
        <v>84.8</v>
      </c>
      <c r="U1016" s="5">
        <v>84.206451612903223</v>
      </c>
      <c r="V1016" s="5">
        <v>83.2</v>
      </c>
      <c r="W1016" s="5">
        <v>81.896774193548396</v>
      </c>
      <c r="X1016" s="5">
        <v>79.08709677419354</v>
      </c>
      <c r="Y1016" s="5">
        <v>76.887096774193552</v>
      </c>
      <c r="Z1016" s="5">
        <v>75.138709677419357</v>
      </c>
      <c r="AA1016" s="5">
        <v>73.741935483870961</v>
      </c>
      <c r="AB1016" s="5">
        <v>72.332258064516139</v>
      </c>
    </row>
    <row r="1017" spans="1:148">
      <c r="A1017" s="2" t="s">
        <v>210</v>
      </c>
      <c r="B1017" s="2" t="s">
        <v>80</v>
      </c>
      <c r="C1017" s="2" t="s">
        <v>368</v>
      </c>
      <c r="D1017" s="2" t="str">
        <f t="shared" si="15"/>
        <v>Kentucky - Louisville-Aug</v>
      </c>
      <c r="E1017" s="5">
        <v>68.009677419354844</v>
      </c>
      <c r="F1017" s="5">
        <v>67.203225806451613</v>
      </c>
      <c r="G1017" s="5">
        <v>68.883870967741942</v>
      </c>
      <c r="H1017" s="5">
        <v>68.570967741935476</v>
      </c>
      <c r="I1017" s="5">
        <v>67.99677419354839</v>
      </c>
      <c r="J1017" s="5">
        <v>67.677419354838705</v>
      </c>
      <c r="K1017" s="5">
        <v>68.08709677419354</v>
      </c>
      <c r="L1017" s="5">
        <v>70.570967741935476</v>
      </c>
      <c r="M1017" s="5">
        <v>73.50645161290322</v>
      </c>
      <c r="N1017" s="5">
        <v>76.467741935483872</v>
      </c>
      <c r="O1017" s="5">
        <v>78.696774193548379</v>
      </c>
      <c r="P1017" s="5">
        <v>80.709677419354833</v>
      </c>
      <c r="Q1017" s="5">
        <v>82.374193548387098</v>
      </c>
      <c r="R1017" s="5">
        <v>83.445161290322588</v>
      </c>
      <c r="S1017" s="5">
        <v>84.009677419354844</v>
      </c>
      <c r="T1017" s="5">
        <v>83.732258064516117</v>
      </c>
      <c r="U1017" s="5">
        <v>83.132258064516122</v>
      </c>
      <c r="V1017" s="5">
        <v>81.480645161290326</v>
      </c>
      <c r="W1017" s="5">
        <v>79.935483870967744</v>
      </c>
      <c r="X1017" s="5">
        <v>77.232258064516117</v>
      </c>
      <c r="Y1017" s="5">
        <v>75.474193548387092</v>
      </c>
      <c r="Z1017" s="5">
        <v>73.751612903225819</v>
      </c>
      <c r="AA1017" s="5">
        <v>72.429032258064524</v>
      </c>
      <c r="AB1017" s="5">
        <v>71.354838709677423</v>
      </c>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row>
    <row r="1018" spans="1:148">
      <c r="A1018" s="2" t="s">
        <v>210</v>
      </c>
      <c r="B1018" s="2" t="s">
        <v>81</v>
      </c>
      <c r="C1018" s="2" t="s">
        <v>369</v>
      </c>
      <c r="D1018" s="2" t="str">
        <f t="shared" si="15"/>
        <v>Kentucky - Louisville-Sep</v>
      </c>
      <c r="E1018" s="5">
        <v>65.05</v>
      </c>
      <c r="F1018" s="5">
        <v>64.34</v>
      </c>
      <c r="G1018" s="5">
        <v>63.636666666666663</v>
      </c>
      <c r="H1018" s="5">
        <v>62.93</v>
      </c>
      <c r="I1018" s="5">
        <v>62.21</v>
      </c>
      <c r="J1018" s="5">
        <v>61.68</v>
      </c>
      <c r="K1018" s="5">
        <v>61.536666666666662</v>
      </c>
      <c r="L1018" s="5">
        <v>63.796666666666667</v>
      </c>
      <c r="M1018" s="5">
        <v>66.773333333333341</v>
      </c>
      <c r="N1018" s="5">
        <v>69.62</v>
      </c>
      <c r="O1018" s="5">
        <v>72.183333333333337</v>
      </c>
      <c r="P1018" s="5">
        <v>74.14</v>
      </c>
      <c r="Q1018" s="5">
        <v>74.756666666666661</v>
      </c>
      <c r="R1018" s="5">
        <v>76.146666666666675</v>
      </c>
      <c r="S1018" s="5">
        <v>76.34</v>
      </c>
      <c r="T1018" s="5">
        <v>75.586666666666659</v>
      </c>
      <c r="U1018" s="5">
        <v>74.876666666666679</v>
      </c>
      <c r="V1018" s="5">
        <v>73.25</v>
      </c>
      <c r="W1018" s="5">
        <v>70.826666666666668</v>
      </c>
      <c r="X1018" s="5">
        <v>68.930000000000007</v>
      </c>
      <c r="Y1018" s="5">
        <v>67.576666666666668</v>
      </c>
      <c r="Z1018" s="5">
        <v>66.606666666666669</v>
      </c>
      <c r="AA1018" s="5">
        <v>65.8</v>
      </c>
      <c r="AB1018" s="5">
        <v>65.37</v>
      </c>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row>
    <row r="1019" spans="1:148">
      <c r="A1019" s="2" t="s">
        <v>210</v>
      </c>
      <c r="B1019" s="2" t="s">
        <v>82</v>
      </c>
      <c r="C1019" s="2" t="s">
        <v>370</v>
      </c>
      <c r="D1019" s="2" t="str">
        <f t="shared" si="15"/>
        <v>Kentucky - Louisville-Oct</v>
      </c>
      <c r="E1019" s="5">
        <v>52.358064516129026</v>
      </c>
      <c r="F1019" s="5">
        <v>51.164516129032258</v>
      </c>
      <c r="G1019" s="5">
        <v>50.112903225806448</v>
      </c>
      <c r="H1019" s="5">
        <v>49.70967741935484</v>
      </c>
      <c r="I1019" s="5">
        <v>49.270967741935486</v>
      </c>
      <c r="J1019" s="5">
        <v>49.12580645161291</v>
      </c>
      <c r="K1019" s="5">
        <v>48.912903225806453</v>
      </c>
      <c r="L1019" s="5">
        <v>49.970967741935482</v>
      </c>
      <c r="M1019" s="5">
        <v>53.593548387096774</v>
      </c>
      <c r="N1019" s="5">
        <v>57.745161290322578</v>
      </c>
      <c r="O1019" s="5">
        <v>61.783870967741933</v>
      </c>
      <c r="P1019" s="5">
        <v>64.167741935483875</v>
      </c>
      <c r="Q1019" s="5">
        <v>66.119354838709668</v>
      </c>
      <c r="R1019" s="5">
        <v>67.41290322580646</v>
      </c>
      <c r="S1019" s="5">
        <v>68</v>
      </c>
      <c r="T1019" s="5">
        <v>68.103225806451604</v>
      </c>
      <c r="U1019" s="5">
        <v>67.387096774193552</v>
      </c>
      <c r="V1019" s="5">
        <v>64.632258064516122</v>
      </c>
      <c r="W1019" s="5">
        <v>61.619354838709675</v>
      </c>
      <c r="X1019" s="5">
        <v>58.890322580645162</v>
      </c>
      <c r="Y1019" s="5">
        <v>56.816129032258061</v>
      </c>
      <c r="Z1019" s="5">
        <v>55.096774193548384</v>
      </c>
      <c r="AA1019" s="5">
        <v>53.932258064516134</v>
      </c>
      <c r="AB1019" s="5">
        <v>52.670967741935485</v>
      </c>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row>
    <row r="1020" spans="1:148">
      <c r="A1020" s="2" t="s">
        <v>210</v>
      </c>
      <c r="B1020" s="2" t="s">
        <v>83</v>
      </c>
      <c r="C1020" s="2" t="s">
        <v>371</v>
      </c>
      <c r="D1020" s="2" t="str">
        <f t="shared" si="15"/>
        <v>Kentucky - Louisville-Nov</v>
      </c>
      <c r="E1020" s="5">
        <v>44.26</v>
      </c>
      <c r="F1020" s="5">
        <v>43.483333333333334</v>
      </c>
      <c r="G1020" s="5">
        <v>42.986666666666665</v>
      </c>
      <c r="H1020" s="5">
        <v>42.603333333333332</v>
      </c>
      <c r="I1020" s="5">
        <v>41.893333333333331</v>
      </c>
      <c r="J1020" s="5">
        <v>41.43666666666666</v>
      </c>
      <c r="K1020" s="5">
        <v>41.24666666666667</v>
      </c>
      <c r="L1020" s="5">
        <v>41.383333333333333</v>
      </c>
      <c r="M1020" s="5">
        <v>43.356666666666669</v>
      </c>
      <c r="N1020" s="5">
        <v>46.00333333333333</v>
      </c>
      <c r="O1020" s="5">
        <v>48.54</v>
      </c>
      <c r="P1020" s="5">
        <v>51.22</v>
      </c>
      <c r="Q1020" s="5">
        <v>52.74666666666667</v>
      </c>
      <c r="R1020" s="5">
        <v>53.87</v>
      </c>
      <c r="S1020" s="5">
        <v>54.523333333333333</v>
      </c>
      <c r="T1020" s="5">
        <v>54.55</v>
      </c>
      <c r="U1020" s="5">
        <v>52.98</v>
      </c>
      <c r="V1020" s="5">
        <v>50.876666666666665</v>
      </c>
      <c r="W1020" s="5">
        <v>49.666666666666664</v>
      </c>
      <c r="X1020" s="5">
        <v>48.353333333333332</v>
      </c>
      <c r="Y1020" s="5">
        <v>47.043333333333329</v>
      </c>
      <c r="Z1020" s="5">
        <v>45.93333333333333</v>
      </c>
      <c r="AA1020" s="5">
        <v>45.23</v>
      </c>
      <c r="AB1020" s="5">
        <v>44.526666666666664</v>
      </c>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row>
    <row r="1021" spans="1:148">
      <c r="A1021" s="2" t="s">
        <v>210</v>
      </c>
      <c r="B1021" s="2" t="s">
        <v>84</v>
      </c>
      <c r="C1021" s="2" t="s">
        <v>372</v>
      </c>
      <c r="D1021" s="2" t="str">
        <f t="shared" si="15"/>
        <v>Kentucky - Louisville-Dec</v>
      </c>
      <c r="E1021" s="5">
        <v>36.619354838709675</v>
      </c>
      <c r="F1021" s="5">
        <v>36.225806451612904</v>
      </c>
      <c r="G1021" s="5">
        <v>35.970967741935482</v>
      </c>
      <c r="H1021" s="5">
        <v>35.406451612903226</v>
      </c>
      <c r="I1021" s="5">
        <v>35.258064516129032</v>
      </c>
      <c r="J1021" s="5">
        <v>34.91935483870968</v>
      </c>
      <c r="K1021" s="5">
        <v>34.674193548387102</v>
      </c>
      <c r="L1021" s="5">
        <v>34.635483870967747</v>
      </c>
      <c r="M1021" s="5">
        <v>35.58387096774193</v>
      </c>
      <c r="N1021" s="5">
        <v>36.983870967741936</v>
      </c>
      <c r="O1021" s="5">
        <v>39.061290322580646</v>
      </c>
      <c r="P1021" s="5">
        <v>40.638709677419357</v>
      </c>
      <c r="Q1021" s="5">
        <v>42.345161290322579</v>
      </c>
      <c r="R1021" s="5">
        <v>43.380645161290325</v>
      </c>
      <c r="S1021" s="5">
        <v>43.741935483870968</v>
      </c>
      <c r="T1021" s="5">
        <v>43.638709677419357</v>
      </c>
      <c r="U1021" s="5">
        <v>42.464516129032262</v>
      </c>
      <c r="V1021" s="5">
        <v>40.435483870967744</v>
      </c>
      <c r="W1021" s="5">
        <v>39.564516129032256</v>
      </c>
      <c r="X1021" s="5">
        <v>38.770967741935486</v>
      </c>
      <c r="Y1021" s="5">
        <v>37.964516129032262</v>
      </c>
      <c r="Z1021" s="5">
        <v>37.564516129032256</v>
      </c>
      <c r="AA1021" s="5">
        <v>36.980645161290326</v>
      </c>
      <c r="AB1021" s="5">
        <v>36.187096774193549</v>
      </c>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row>
    <row r="1022" spans="1:148">
      <c r="A1022" s="2" t="s">
        <v>211</v>
      </c>
      <c r="B1022" s="2" t="s">
        <v>73</v>
      </c>
      <c r="C1022" s="2" t="s">
        <v>361</v>
      </c>
      <c r="D1022" s="2" t="str">
        <f t="shared" si="15"/>
        <v>Louisiana - Baton Rouge-Jan</v>
      </c>
      <c r="E1022" s="5">
        <v>48.777419354838706</v>
      </c>
      <c r="F1022" s="5">
        <v>48.50322580645161</v>
      </c>
      <c r="G1022" s="5">
        <v>48.2</v>
      </c>
      <c r="H1022" s="5">
        <v>47.91612903225807</v>
      </c>
      <c r="I1022" s="5">
        <v>47.661290322580648</v>
      </c>
      <c r="J1022" s="5">
        <v>47.390322580645162</v>
      </c>
      <c r="K1022" s="5">
        <v>48.448387096774198</v>
      </c>
      <c r="L1022" s="5">
        <v>49.519354838709674</v>
      </c>
      <c r="M1022" s="5">
        <v>50.564516129032256</v>
      </c>
      <c r="N1022" s="5">
        <v>52.977419354838709</v>
      </c>
      <c r="O1022" s="5">
        <v>55.380645161290325</v>
      </c>
      <c r="P1022" s="5">
        <v>57.79032258064516</v>
      </c>
      <c r="Q1022" s="5">
        <v>58.58387096774193</v>
      </c>
      <c r="R1022" s="5">
        <v>59.37419354838709</v>
      </c>
      <c r="S1022" s="5">
        <v>60.167741935483875</v>
      </c>
      <c r="T1022" s="5">
        <v>58.541935483870965</v>
      </c>
      <c r="U1022" s="5">
        <v>56.925806451612907</v>
      </c>
      <c r="V1022" s="5">
        <v>55.306451612903224</v>
      </c>
      <c r="W1022" s="5">
        <v>53.990322580645163</v>
      </c>
      <c r="X1022" s="5">
        <v>52.696774193548386</v>
      </c>
      <c r="Y1022" s="5">
        <v>51.409677419354843</v>
      </c>
      <c r="Z1022" s="5">
        <v>50.796774193548387</v>
      </c>
      <c r="AA1022" s="5">
        <v>50.183870967741939</v>
      </c>
      <c r="AB1022" s="5">
        <v>49.587096774193547</v>
      </c>
    </row>
    <row r="1023" spans="1:148">
      <c r="A1023" s="2" t="s">
        <v>211</v>
      </c>
      <c r="B1023" s="2" t="s">
        <v>74</v>
      </c>
      <c r="C1023" s="2" t="s">
        <v>362</v>
      </c>
      <c r="D1023" s="2" t="str">
        <f t="shared" si="15"/>
        <v>Louisiana - Baton Rouge-Feb</v>
      </c>
      <c r="E1023" s="5">
        <v>49.31071428571429</v>
      </c>
      <c r="F1023" s="5">
        <v>48.717857142857142</v>
      </c>
      <c r="G1023" s="5">
        <v>48.128571428571426</v>
      </c>
      <c r="H1023" s="5">
        <v>47.657142857142858</v>
      </c>
      <c r="I1023" s="5">
        <v>47.178571428571431</v>
      </c>
      <c r="J1023" s="5">
        <v>46.7</v>
      </c>
      <c r="K1023" s="5">
        <v>47.996428571428574</v>
      </c>
      <c r="L1023" s="5">
        <v>49.2</v>
      </c>
      <c r="M1023" s="5">
        <v>50.432142857142857</v>
      </c>
      <c r="N1023" s="5">
        <v>53.174999999999997</v>
      </c>
      <c r="O1023" s="5">
        <v>55.914285714285711</v>
      </c>
      <c r="P1023" s="5">
        <v>58.653571428571425</v>
      </c>
      <c r="Q1023" s="5">
        <v>59.396428571428565</v>
      </c>
      <c r="R1023" s="5">
        <v>60.146428571428565</v>
      </c>
      <c r="S1023" s="5">
        <v>60.903571428571425</v>
      </c>
      <c r="T1023" s="5">
        <v>59.407142857142858</v>
      </c>
      <c r="U1023" s="5">
        <v>57.960714285714289</v>
      </c>
      <c r="V1023" s="5">
        <v>56.48571428571428</v>
      </c>
      <c r="W1023" s="5">
        <v>55.1</v>
      </c>
      <c r="X1023" s="5">
        <v>53.753571428571426</v>
      </c>
      <c r="Y1023" s="5">
        <v>52.421428571428571</v>
      </c>
      <c r="Z1023" s="5">
        <v>51.482142857142854</v>
      </c>
      <c r="AA1023" s="5">
        <v>50.625</v>
      </c>
      <c r="AB1023" s="5">
        <v>49.739285714285714</v>
      </c>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row>
    <row r="1024" spans="1:148">
      <c r="A1024" s="2" t="s">
        <v>211</v>
      </c>
      <c r="B1024" s="2" t="s">
        <v>75</v>
      </c>
      <c r="C1024" s="2" t="s">
        <v>363</v>
      </c>
      <c r="D1024" s="2" t="str">
        <f t="shared" si="15"/>
        <v>Louisiana - Baton Rouge-Mar</v>
      </c>
      <c r="E1024" s="5">
        <v>53.79032258064516</v>
      </c>
      <c r="F1024" s="5">
        <v>53.058064516129029</v>
      </c>
      <c r="G1024" s="5">
        <v>52.332258064516125</v>
      </c>
      <c r="H1024" s="5">
        <v>51.851612903225806</v>
      </c>
      <c r="I1024" s="5">
        <v>51.37096774193548</v>
      </c>
      <c r="J1024" s="5">
        <v>50.890322580645162</v>
      </c>
      <c r="K1024" s="5">
        <v>52.58387096774193</v>
      </c>
      <c r="L1024" s="5">
        <v>54.264516129032259</v>
      </c>
      <c r="M1024" s="5">
        <v>55.935483870967744</v>
      </c>
      <c r="N1024" s="5">
        <v>58.6</v>
      </c>
      <c r="O1024" s="5">
        <v>61.264516129032259</v>
      </c>
      <c r="P1024" s="5">
        <v>63.932258064516134</v>
      </c>
      <c r="Q1024" s="5">
        <v>65.093548387096774</v>
      </c>
      <c r="R1024" s="5">
        <v>66.254838709677429</v>
      </c>
      <c r="S1024" s="5">
        <v>67.409677419354836</v>
      </c>
      <c r="T1024" s="5">
        <v>65.880645161290317</v>
      </c>
      <c r="U1024" s="5">
        <v>64.341935483870969</v>
      </c>
      <c r="V1024" s="5">
        <v>62.803225806451614</v>
      </c>
      <c r="W1024" s="5">
        <v>60.848387096774189</v>
      </c>
      <c r="X1024" s="5">
        <v>58.967741935483872</v>
      </c>
      <c r="Y1024" s="5">
        <v>57.035483870967738</v>
      </c>
      <c r="Z1024" s="5">
        <v>56.274193548387096</v>
      </c>
      <c r="AA1024" s="5">
        <v>55.532258064516128</v>
      </c>
      <c r="AB1024" s="5">
        <v>54.767741935483869</v>
      </c>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row>
    <row r="1025" spans="1:148">
      <c r="A1025" s="2" t="s">
        <v>211</v>
      </c>
      <c r="B1025" s="2" t="s">
        <v>76</v>
      </c>
      <c r="C1025" s="2" t="s">
        <v>364</v>
      </c>
      <c r="D1025" s="2" t="str">
        <f t="shared" si="15"/>
        <v>Louisiana - Baton Rouge-Apr</v>
      </c>
      <c r="E1025" s="5">
        <v>61.393333333333331</v>
      </c>
      <c r="F1025" s="5">
        <v>60.466666666666669</v>
      </c>
      <c r="G1025" s="5">
        <v>59.803333333333327</v>
      </c>
      <c r="H1025" s="5">
        <v>59.143333333333331</v>
      </c>
      <c r="I1025" s="5">
        <v>58.43333333333333</v>
      </c>
      <c r="J1025" s="5">
        <v>58.116666666666667</v>
      </c>
      <c r="K1025" s="5">
        <v>60.21</v>
      </c>
      <c r="L1025" s="5">
        <v>63.72</v>
      </c>
      <c r="M1025" s="5">
        <v>67.943333333333328</v>
      </c>
      <c r="N1025" s="5">
        <v>71.19</v>
      </c>
      <c r="O1025" s="5">
        <v>72.963333333333338</v>
      </c>
      <c r="P1025" s="5">
        <v>74.459999999999994</v>
      </c>
      <c r="Q1025" s="5">
        <v>75.989999999999995</v>
      </c>
      <c r="R1025" s="5">
        <v>76.41</v>
      </c>
      <c r="S1025" s="5">
        <v>76.373333333333321</v>
      </c>
      <c r="T1025" s="5">
        <v>75.86666666666666</v>
      </c>
      <c r="U1025" s="5">
        <v>74.826666666666668</v>
      </c>
      <c r="V1025" s="5">
        <v>72.906666666666666</v>
      </c>
      <c r="W1025" s="5">
        <v>69.946666666666673</v>
      </c>
      <c r="X1025" s="5">
        <v>67.546666666666667</v>
      </c>
      <c r="Y1025" s="5">
        <v>66.12</v>
      </c>
      <c r="Z1025" s="5">
        <v>64.760000000000005</v>
      </c>
      <c r="AA1025" s="5">
        <v>63.81</v>
      </c>
      <c r="AB1025" s="5">
        <v>63.006666666666668</v>
      </c>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row>
    <row r="1026" spans="1:148">
      <c r="A1026" s="2" t="s">
        <v>211</v>
      </c>
      <c r="B1026" s="2" t="s">
        <v>77</v>
      </c>
      <c r="C1026" s="2" t="s">
        <v>365</v>
      </c>
      <c r="D1026" s="2" t="str">
        <f t="shared" si="15"/>
        <v>Louisiana - Baton Rouge-May</v>
      </c>
      <c r="E1026" s="5">
        <v>67.458064516129028</v>
      </c>
      <c r="F1026" s="5">
        <v>66.841935483870969</v>
      </c>
      <c r="G1026" s="5">
        <v>66.232258064516117</v>
      </c>
      <c r="H1026" s="5">
        <v>65.961290322580638</v>
      </c>
      <c r="I1026" s="5">
        <v>65.725806451612897</v>
      </c>
      <c r="J1026" s="5">
        <v>65.451612903225808</v>
      </c>
      <c r="K1026" s="5">
        <v>68.696774193548379</v>
      </c>
      <c r="L1026" s="5">
        <v>71.906451612903226</v>
      </c>
      <c r="M1026" s="5">
        <v>75.154838709677421</v>
      </c>
      <c r="N1026" s="5">
        <v>76.654838709677421</v>
      </c>
      <c r="O1026" s="5">
        <v>78.158064516129031</v>
      </c>
      <c r="P1026" s="5">
        <v>79.658064516129031</v>
      </c>
      <c r="Q1026" s="5">
        <v>80.190322580645159</v>
      </c>
      <c r="R1026" s="5">
        <v>80.651612903225796</v>
      </c>
      <c r="S1026" s="5">
        <v>81.170967741935485</v>
      </c>
      <c r="T1026" s="5">
        <v>80.145161290322577</v>
      </c>
      <c r="U1026" s="5">
        <v>79.145161290322577</v>
      </c>
      <c r="V1026" s="5">
        <v>78.116129032258058</v>
      </c>
      <c r="W1026" s="5">
        <v>75.845161290322579</v>
      </c>
      <c r="X1026" s="5">
        <v>73.58709677419354</v>
      </c>
      <c r="Y1026" s="5">
        <v>71.3</v>
      </c>
      <c r="Z1026" s="5">
        <v>70.187096774193549</v>
      </c>
      <c r="AA1026" s="5">
        <v>69.141935483870967</v>
      </c>
      <c r="AB1026" s="5">
        <v>68.032258064516128</v>
      </c>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row>
    <row r="1027" spans="1:148">
      <c r="A1027" s="2" t="s">
        <v>211</v>
      </c>
      <c r="B1027" s="2" t="s">
        <v>78</v>
      </c>
      <c r="C1027" s="2" t="s">
        <v>366</v>
      </c>
      <c r="D1027" s="2" t="str">
        <f t="shared" ref="D1027:D1090" si="16">CONCATENATE(A1027,"-",B1027)</f>
        <v>Louisiana - Baton Rouge-Jun</v>
      </c>
      <c r="E1027" s="5">
        <v>73.38666666666667</v>
      </c>
      <c r="F1027" s="5">
        <v>72.83</v>
      </c>
      <c r="G1027" s="5">
        <v>72.213333333333338</v>
      </c>
      <c r="H1027" s="5">
        <v>71.97</v>
      </c>
      <c r="I1027" s="5">
        <v>71.743333333333339</v>
      </c>
      <c r="J1027" s="5">
        <v>71.489999999999995</v>
      </c>
      <c r="K1027" s="5">
        <v>75.00333333333333</v>
      </c>
      <c r="L1027" s="5">
        <v>78.546666666666667</v>
      </c>
      <c r="M1027" s="5">
        <v>82.086666666666659</v>
      </c>
      <c r="N1027" s="5">
        <v>83.68</v>
      </c>
      <c r="O1027" s="5">
        <v>85.293333333333337</v>
      </c>
      <c r="P1027" s="5">
        <v>86.903333333333336</v>
      </c>
      <c r="Q1027" s="5">
        <v>86.99</v>
      </c>
      <c r="R1027" s="5">
        <v>87.086666666666659</v>
      </c>
      <c r="S1027" s="5">
        <v>87.18</v>
      </c>
      <c r="T1027" s="5">
        <v>85.453333333333333</v>
      </c>
      <c r="U1027" s="5">
        <v>83.79</v>
      </c>
      <c r="V1027" s="5">
        <v>82.06</v>
      </c>
      <c r="W1027" s="5">
        <v>80.313333333333333</v>
      </c>
      <c r="X1027" s="5">
        <v>78.623333333333321</v>
      </c>
      <c r="Y1027" s="5">
        <v>76.89</v>
      </c>
      <c r="Z1027" s="5">
        <v>75.95</v>
      </c>
      <c r="AA1027" s="5">
        <v>75.043333333333337</v>
      </c>
      <c r="AB1027" s="5">
        <v>74.123333333333321</v>
      </c>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row>
    <row r="1028" spans="1:148">
      <c r="A1028" s="2" t="s">
        <v>211</v>
      </c>
      <c r="B1028" s="2" t="s">
        <v>79</v>
      </c>
      <c r="C1028" s="2" t="s">
        <v>367</v>
      </c>
      <c r="D1028" s="2" t="str">
        <f t="shared" si="16"/>
        <v>Louisiana - Baton Rouge-Jul</v>
      </c>
      <c r="E1028" s="5">
        <v>77.038709677419348</v>
      </c>
      <c r="F1028" s="5">
        <v>76.687096774193549</v>
      </c>
      <c r="G1028" s="5">
        <v>73.619354838709668</v>
      </c>
      <c r="H1028" s="5">
        <v>73.329032258064515</v>
      </c>
      <c r="I1028" s="5">
        <v>73.064516129032256</v>
      </c>
      <c r="J1028" s="5">
        <v>72.732258064516117</v>
      </c>
      <c r="K1028" s="5">
        <v>76.190322580645159</v>
      </c>
      <c r="L1028" s="5">
        <v>79.664516129032251</v>
      </c>
      <c r="M1028" s="5">
        <v>83.090322580645164</v>
      </c>
      <c r="N1028" s="5">
        <v>84.558064516129036</v>
      </c>
      <c r="O1028" s="5">
        <v>86.038709677419348</v>
      </c>
      <c r="P1028" s="5">
        <v>87.516129032258064</v>
      </c>
      <c r="Q1028" s="5">
        <v>87.209677419354833</v>
      </c>
      <c r="R1028" s="5">
        <v>86.851612903225814</v>
      </c>
      <c r="S1028" s="5">
        <v>86.5741935483871</v>
      </c>
      <c r="T1028" s="5">
        <v>85.135483870967732</v>
      </c>
      <c r="U1028" s="5">
        <v>83.738709677419351</v>
      </c>
      <c r="V1028" s="5">
        <v>82.3</v>
      </c>
      <c r="W1028" s="5">
        <v>80.658064516129031</v>
      </c>
      <c r="X1028" s="5">
        <v>79.041935483870972</v>
      </c>
      <c r="Y1028" s="5">
        <v>77.393548387096772</v>
      </c>
      <c r="Z1028" s="5">
        <v>76.590322580645164</v>
      </c>
      <c r="AA1028" s="5">
        <v>75.848387096774204</v>
      </c>
      <c r="AB1028" s="5">
        <v>75.045161290322582</v>
      </c>
    </row>
    <row r="1029" spans="1:148">
      <c r="A1029" s="2" t="s">
        <v>211</v>
      </c>
      <c r="B1029" s="2" t="s">
        <v>80</v>
      </c>
      <c r="C1029" s="2" t="s">
        <v>368</v>
      </c>
      <c r="D1029" s="2" t="str">
        <f t="shared" si="16"/>
        <v>Louisiana - Baton Rouge-Aug</v>
      </c>
      <c r="E1029" s="5">
        <v>72.690322580645159</v>
      </c>
      <c r="F1029" s="5">
        <v>72.112903225806448</v>
      </c>
      <c r="G1029" s="5">
        <v>74.209677419354833</v>
      </c>
      <c r="H1029" s="5">
        <v>73.735483870967741</v>
      </c>
      <c r="I1029" s="5">
        <v>73.538709677419348</v>
      </c>
      <c r="J1029" s="5">
        <v>73.261290322580649</v>
      </c>
      <c r="K1029" s="5">
        <v>75.732258064516117</v>
      </c>
      <c r="L1029" s="5">
        <v>79.41935483870968</v>
      </c>
      <c r="M1029" s="5">
        <v>83.0741935483871</v>
      </c>
      <c r="N1029" s="5">
        <v>85.461290322580652</v>
      </c>
      <c r="O1029" s="5">
        <v>87.312903225806451</v>
      </c>
      <c r="P1029" s="5">
        <v>87.735483870967741</v>
      </c>
      <c r="Q1029" s="5">
        <v>87.451612903225808</v>
      </c>
      <c r="R1029" s="5">
        <v>86.790322580645167</v>
      </c>
      <c r="S1029" s="5">
        <v>86.825806451612905</v>
      </c>
      <c r="T1029" s="5">
        <v>85.50645161290322</v>
      </c>
      <c r="U1029" s="5">
        <v>84.193548387096769</v>
      </c>
      <c r="V1029" s="5">
        <v>83.554838709677412</v>
      </c>
      <c r="W1029" s="5">
        <v>81.2</v>
      </c>
      <c r="X1029" s="5">
        <v>79.370967741935488</v>
      </c>
      <c r="Y1029" s="5">
        <v>78.2</v>
      </c>
      <c r="Z1029" s="5">
        <v>77.309677419354841</v>
      </c>
      <c r="AA1029" s="5">
        <v>76.441935483870964</v>
      </c>
      <c r="AB1029" s="5">
        <v>75.825806451612905</v>
      </c>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row>
    <row r="1030" spans="1:148">
      <c r="A1030" s="2" t="s">
        <v>211</v>
      </c>
      <c r="B1030" s="2" t="s">
        <v>81</v>
      </c>
      <c r="C1030" s="2" t="s">
        <v>369</v>
      </c>
      <c r="D1030" s="2" t="str">
        <f t="shared" si="16"/>
        <v>Louisiana - Baton Rouge-Sep</v>
      </c>
      <c r="E1030" s="5">
        <v>70.413333333333341</v>
      </c>
      <c r="F1030" s="5">
        <v>69.86</v>
      </c>
      <c r="G1030" s="5">
        <v>69.27</v>
      </c>
      <c r="H1030" s="5">
        <v>69.00333333333333</v>
      </c>
      <c r="I1030" s="5">
        <v>68.766666666666666</v>
      </c>
      <c r="J1030" s="5">
        <v>68.510000000000005</v>
      </c>
      <c r="K1030" s="5">
        <v>71.423333333333332</v>
      </c>
      <c r="L1030" s="5">
        <v>74.38333333333334</v>
      </c>
      <c r="M1030" s="5">
        <v>77.306666666666658</v>
      </c>
      <c r="N1030" s="5">
        <v>79.313333333333333</v>
      </c>
      <c r="O1030" s="5">
        <v>81.273333333333326</v>
      </c>
      <c r="P1030" s="5">
        <v>83.266666666666666</v>
      </c>
      <c r="Q1030" s="5">
        <v>83.65</v>
      </c>
      <c r="R1030" s="5">
        <v>83.983333333333334</v>
      </c>
      <c r="S1030" s="5">
        <v>84.356666666666655</v>
      </c>
      <c r="T1030" s="5">
        <v>82.53</v>
      </c>
      <c r="U1030" s="5">
        <v>80.680000000000007</v>
      </c>
      <c r="V1030" s="5">
        <v>78.86</v>
      </c>
      <c r="W1030" s="5">
        <v>76.943333333333342</v>
      </c>
      <c r="X1030" s="5">
        <v>75.086666666666659</v>
      </c>
      <c r="Y1030" s="5">
        <v>73.2</v>
      </c>
      <c r="Z1030" s="5">
        <v>72.38333333333334</v>
      </c>
      <c r="AA1030" s="5">
        <v>71.61333333333333</v>
      </c>
      <c r="AB1030" s="5">
        <v>70.790000000000006</v>
      </c>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row>
    <row r="1031" spans="1:148">
      <c r="A1031" s="2" t="s">
        <v>211</v>
      </c>
      <c r="B1031" s="2" t="s">
        <v>82</v>
      </c>
      <c r="C1031" s="2" t="s">
        <v>370</v>
      </c>
      <c r="D1031" s="2" t="str">
        <f t="shared" si="16"/>
        <v>Louisiana - Baton Rouge-Oct</v>
      </c>
      <c r="E1031" s="5">
        <v>61.2</v>
      </c>
      <c r="F1031" s="5">
        <v>60.022580645161291</v>
      </c>
      <c r="G1031" s="5">
        <v>59.248387096774195</v>
      </c>
      <c r="H1031" s="5">
        <v>58.774193548387096</v>
      </c>
      <c r="I1031" s="5">
        <v>58.851612903225806</v>
      </c>
      <c r="J1031" s="5">
        <v>58.680645161290322</v>
      </c>
      <c r="K1031" s="5">
        <v>59.429032258064517</v>
      </c>
      <c r="L1031" s="5">
        <v>63.58387096774193</v>
      </c>
      <c r="M1031" s="5">
        <v>68.370967741935488</v>
      </c>
      <c r="N1031" s="5">
        <v>72.2</v>
      </c>
      <c r="O1031" s="5">
        <v>75.106451612903228</v>
      </c>
      <c r="P1031" s="5">
        <v>77.2</v>
      </c>
      <c r="Q1031" s="5">
        <v>78.261290322580649</v>
      </c>
      <c r="R1031" s="5">
        <v>78.990322580645156</v>
      </c>
      <c r="S1031" s="5">
        <v>79.274193548387103</v>
      </c>
      <c r="T1031" s="5">
        <v>78.696774193548379</v>
      </c>
      <c r="U1031" s="5">
        <v>76.541935483870972</v>
      </c>
      <c r="V1031" s="5">
        <v>71.980645161290326</v>
      </c>
      <c r="W1031" s="5">
        <v>69.219354838709677</v>
      </c>
      <c r="X1031" s="5">
        <v>67.196774193548379</v>
      </c>
      <c r="Y1031" s="5">
        <v>66.019354838709674</v>
      </c>
      <c r="Z1031" s="5">
        <v>64.738709677419351</v>
      </c>
      <c r="AA1031" s="5">
        <v>63.303225806451614</v>
      </c>
      <c r="AB1031" s="5">
        <v>62.248387096774195</v>
      </c>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row>
    <row r="1032" spans="1:148">
      <c r="A1032" s="2" t="s">
        <v>211</v>
      </c>
      <c r="B1032" s="2" t="s">
        <v>83</v>
      </c>
      <c r="C1032" s="2" t="s">
        <v>371</v>
      </c>
      <c r="D1032" s="2" t="str">
        <f t="shared" si="16"/>
        <v>Louisiana - Baton Rouge-Nov</v>
      </c>
      <c r="E1032" s="5">
        <v>55.756666666666668</v>
      </c>
      <c r="F1032" s="5">
        <v>55.25</v>
      </c>
      <c r="G1032" s="5">
        <v>54.963333333333338</v>
      </c>
      <c r="H1032" s="5">
        <v>54.33</v>
      </c>
      <c r="I1032" s="5">
        <v>54.19</v>
      </c>
      <c r="J1032" s="5">
        <v>53.873333333333335</v>
      </c>
      <c r="K1032" s="5">
        <v>53.903333333333329</v>
      </c>
      <c r="L1032" s="5">
        <v>56.676666666666662</v>
      </c>
      <c r="M1032" s="5">
        <v>60.84</v>
      </c>
      <c r="N1032" s="5">
        <v>65.353333333333325</v>
      </c>
      <c r="O1032" s="5">
        <v>68.946666666666673</v>
      </c>
      <c r="P1032" s="5">
        <v>71.36333333333333</v>
      </c>
      <c r="Q1032" s="5">
        <v>72.75333333333333</v>
      </c>
      <c r="R1032" s="5">
        <v>73.17</v>
      </c>
      <c r="S1032" s="5">
        <v>73.293333333333337</v>
      </c>
      <c r="T1032" s="5">
        <v>72.486666666666665</v>
      </c>
      <c r="U1032" s="5">
        <v>69.596666666666664</v>
      </c>
      <c r="V1032" s="5">
        <v>65.356666666666669</v>
      </c>
      <c r="W1032" s="5">
        <v>62.783333333333331</v>
      </c>
      <c r="X1032" s="5">
        <v>61.03</v>
      </c>
      <c r="Y1032" s="5">
        <v>59.51</v>
      </c>
      <c r="Z1032" s="5">
        <v>58.293333333333329</v>
      </c>
      <c r="AA1032" s="5">
        <v>56.99666666666667</v>
      </c>
      <c r="AB1032" s="5">
        <v>56.293333333333329</v>
      </c>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row>
    <row r="1033" spans="1:148">
      <c r="A1033" s="2" t="s">
        <v>211</v>
      </c>
      <c r="B1033" s="2" t="s">
        <v>84</v>
      </c>
      <c r="C1033" s="2" t="s">
        <v>372</v>
      </c>
      <c r="D1033" s="2" t="str">
        <f t="shared" si="16"/>
        <v>Louisiana - Baton Rouge-Dec</v>
      </c>
      <c r="E1033" s="5">
        <v>48.148387096774194</v>
      </c>
      <c r="F1033" s="5">
        <v>47.551612903225802</v>
      </c>
      <c r="G1033" s="5">
        <v>47.187096774193549</v>
      </c>
      <c r="H1033" s="5">
        <v>46.654838709677421</v>
      </c>
      <c r="I1033" s="5">
        <v>46.58064516129032</v>
      </c>
      <c r="J1033" s="5">
        <v>46.158064516129038</v>
      </c>
      <c r="K1033" s="5">
        <v>46.383870967741942</v>
      </c>
      <c r="L1033" s="5">
        <v>47.770967741935486</v>
      </c>
      <c r="M1033" s="5">
        <v>51.116129032258058</v>
      </c>
      <c r="N1033" s="5">
        <v>54.222580645161294</v>
      </c>
      <c r="O1033" s="5">
        <v>57.074193548387093</v>
      </c>
      <c r="P1033" s="5">
        <v>59.016129032258064</v>
      </c>
      <c r="Q1033" s="5">
        <v>60.377419354838715</v>
      </c>
      <c r="R1033" s="5">
        <v>60.835483870967742</v>
      </c>
      <c r="S1033" s="5">
        <v>60.70967741935484</v>
      </c>
      <c r="T1033" s="5">
        <v>60.20645161290323</v>
      </c>
      <c r="U1033" s="5">
        <v>58.093548387096774</v>
      </c>
      <c r="V1033" s="5">
        <v>55.696774193548386</v>
      </c>
      <c r="W1033" s="5">
        <v>53.887096774193552</v>
      </c>
      <c r="X1033" s="5">
        <v>52.777419354838706</v>
      </c>
      <c r="Y1033" s="5">
        <v>51.49677419354839</v>
      </c>
      <c r="Z1033" s="5">
        <v>50.7</v>
      </c>
      <c r="AA1033" s="5">
        <v>49.961290322580645</v>
      </c>
      <c r="AB1033" s="5">
        <v>49.345161290322579</v>
      </c>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row>
    <row r="1034" spans="1:148">
      <c r="A1034" s="2" t="s">
        <v>212</v>
      </c>
      <c r="B1034" s="2" t="s">
        <v>73</v>
      </c>
      <c r="C1034" s="2" t="s">
        <v>361</v>
      </c>
      <c r="D1034" s="2" t="str">
        <f t="shared" si="16"/>
        <v>Louisiana - Lake Charles-Jan</v>
      </c>
      <c r="E1034" s="5">
        <v>45.041935483870965</v>
      </c>
      <c r="F1034" s="5">
        <v>44.616129032258058</v>
      </c>
      <c r="G1034" s="5">
        <v>44.216129032258067</v>
      </c>
      <c r="H1034" s="5">
        <v>43.91935483870968</v>
      </c>
      <c r="I1034" s="5">
        <v>43.645161290322584</v>
      </c>
      <c r="J1034" s="5">
        <v>43.361290322580643</v>
      </c>
      <c r="K1034" s="5">
        <v>44.187096774193549</v>
      </c>
      <c r="L1034" s="5">
        <v>44.99677419354839</v>
      </c>
      <c r="M1034" s="5">
        <v>45.825806451612898</v>
      </c>
      <c r="N1034" s="5">
        <v>47.974193548387099</v>
      </c>
      <c r="O1034" s="5">
        <v>50.090322580645157</v>
      </c>
      <c r="P1034" s="5">
        <v>52.222580645161294</v>
      </c>
      <c r="Q1034" s="5">
        <v>53.190322580645166</v>
      </c>
      <c r="R1034" s="5">
        <v>54.180645161290322</v>
      </c>
      <c r="S1034" s="5">
        <v>55.145161290322584</v>
      </c>
      <c r="T1034" s="5">
        <v>53.719354838709677</v>
      </c>
      <c r="U1034" s="5">
        <v>52.296774193548387</v>
      </c>
      <c r="V1034" s="5">
        <v>50.864516129032253</v>
      </c>
      <c r="W1034" s="5">
        <v>49.78709677419355</v>
      </c>
      <c r="X1034" s="5">
        <v>48.696774193548386</v>
      </c>
      <c r="Y1034" s="5">
        <v>47.62903225806452</v>
      </c>
      <c r="Z1034" s="5">
        <v>46.99677419354839</v>
      </c>
      <c r="AA1034" s="5">
        <v>46.403225806451616</v>
      </c>
      <c r="AB1034" s="5">
        <v>45.79354838709677</v>
      </c>
    </row>
    <row r="1035" spans="1:148">
      <c r="A1035" s="2" t="s">
        <v>212</v>
      </c>
      <c r="B1035" s="2" t="s">
        <v>74</v>
      </c>
      <c r="C1035" s="2" t="s">
        <v>362</v>
      </c>
      <c r="D1035" s="2" t="str">
        <f t="shared" si="16"/>
        <v>Louisiana - Lake Charles-Feb</v>
      </c>
      <c r="E1035" s="5">
        <v>47.50714285714286</v>
      </c>
      <c r="F1035" s="5">
        <v>46.975000000000001</v>
      </c>
      <c r="G1035" s="5">
        <v>46.410714285714285</v>
      </c>
      <c r="H1035" s="5">
        <v>45.864285714285714</v>
      </c>
      <c r="I1035" s="5">
        <v>45.364285714285714</v>
      </c>
      <c r="J1035" s="5">
        <v>44.807142857142857</v>
      </c>
      <c r="K1035" s="5">
        <v>46.11071428571428</v>
      </c>
      <c r="L1035" s="5">
        <v>47.421428571428571</v>
      </c>
      <c r="M1035" s="5">
        <v>48.73571428571428</v>
      </c>
      <c r="N1035" s="5">
        <v>51.089285714285715</v>
      </c>
      <c r="O1035" s="5">
        <v>53.4</v>
      </c>
      <c r="P1035" s="5">
        <v>55.75</v>
      </c>
      <c r="Q1035" s="5">
        <v>56.825000000000003</v>
      </c>
      <c r="R1035" s="5">
        <v>57.864285714285714</v>
      </c>
      <c r="S1035" s="5">
        <v>58.932142857142857</v>
      </c>
      <c r="T1035" s="5">
        <v>57.628571428571426</v>
      </c>
      <c r="U1035" s="5">
        <v>56.353571428571435</v>
      </c>
      <c r="V1035" s="5">
        <v>55.046428571428571</v>
      </c>
      <c r="W1035" s="5">
        <v>53.26428571428572</v>
      </c>
      <c r="X1035" s="5">
        <v>51.5</v>
      </c>
      <c r="Y1035" s="5">
        <v>49.771428571428565</v>
      </c>
      <c r="Z1035" s="5">
        <v>49.082142857142856</v>
      </c>
      <c r="AA1035" s="5">
        <v>48.385714285714286</v>
      </c>
      <c r="AB1035" s="5">
        <v>47.68928571428571</v>
      </c>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row>
    <row r="1036" spans="1:148">
      <c r="A1036" s="2" t="s">
        <v>212</v>
      </c>
      <c r="B1036" s="2" t="s">
        <v>75</v>
      </c>
      <c r="C1036" s="2" t="s">
        <v>363</v>
      </c>
      <c r="D1036" s="2" t="str">
        <f t="shared" si="16"/>
        <v>Louisiana - Lake Charles-Mar</v>
      </c>
      <c r="E1036" s="5">
        <v>55.529032258064518</v>
      </c>
      <c r="F1036" s="5">
        <v>55.151612903225811</v>
      </c>
      <c r="G1036" s="5">
        <v>54.825806451612898</v>
      </c>
      <c r="H1036" s="5">
        <v>54.41935483870968</v>
      </c>
      <c r="I1036" s="5">
        <v>54.229032258064514</v>
      </c>
      <c r="J1036" s="5">
        <v>54.170967741935485</v>
      </c>
      <c r="K1036" s="5">
        <v>54.474193548387099</v>
      </c>
      <c r="L1036" s="5">
        <v>56.816129032258061</v>
      </c>
      <c r="M1036" s="5">
        <v>59.335483870967742</v>
      </c>
      <c r="N1036" s="5">
        <v>61.883870967741942</v>
      </c>
      <c r="O1036" s="5">
        <v>64.322580645161295</v>
      </c>
      <c r="P1036" s="5">
        <v>65.954838709677418</v>
      </c>
      <c r="Q1036" s="5">
        <v>67.703225806451613</v>
      </c>
      <c r="R1036" s="5">
        <v>68.790322580645167</v>
      </c>
      <c r="S1036" s="5">
        <v>68.680645161290315</v>
      </c>
      <c r="T1036" s="5">
        <v>68.245161290322571</v>
      </c>
      <c r="U1036" s="5">
        <v>66.741935483870961</v>
      </c>
      <c r="V1036" s="5">
        <v>64.458064516129028</v>
      </c>
      <c r="W1036" s="5">
        <v>60.987096774193546</v>
      </c>
      <c r="X1036" s="5">
        <v>59.277419354838706</v>
      </c>
      <c r="Y1036" s="5">
        <v>58.12903225806452</v>
      </c>
      <c r="Z1036" s="5">
        <v>57.361290322580643</v>
      </c>
      <c r="AA1036" s="5">
        <v>56.590322580645157</v>
      </c>
      <c r="AB1036" s="5">
        <v>56.203225806451613</v>
      </c>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row>
    <row r="1037" spans="1:148">
      <c r="A1037" s="2" t="s">
        <v>212</v>
      </c>
      <c r="B1037" s="2" t="s">
        <v>76</v>
      </c>
      <c r="C1037" s="2" t="s">
        <v>364</v>
      </c>
      <c r="D1037" s="2" t="str">
        <f t="shared" si="16"/>
        <v>Louisiana - Lake Charles-Apr</v>
      </c>
      <c r="E1037" s="5">
        <v>63.1</v>
      </c>
      <c r="F1037" s="5">
        <v>62.653333333333329</v>
      </c>
      <c r="G1037" s="5">
        <v>62.49666666666667</v>
      </c>
      <c r="H1037" s="5">
        <v>61.926666666666662</v>
      </c>
      <c r="I1037" s="5">
        <v>61.853333333333332</v>
      </c>
      <c r="J1037" s="5">
        <v>61.803333333333327</v>
      </c>
      <c r="K1037" s="5">
        <v>63.82</v>
      </c>
      <c r="L1037" s="5">
        <v>67.013333333333335</v>
      </c>
      <c r="M1037" s="5">
        <v>69.493333333333339</v>
      </c>
      <c r="N1037" s="5">
        <v>71.583333333333329</v>
      </c>
      <c r="O1037" s="5">
        <v>73.03</v>
      </c>
      <c r="P1037" s="5">
        <v>74.356666666666655</v>
      </c>
      <c r="Q1037" s="5">
        <v>75.516666666666666</v>
      </c>
      <c r="R1037" s="5">
        <v>75.926666666666677</v>
      </c>
      <c r="S1037" s="5">
        <v>75.743333333333339</v>
      </c>
      <c r="T1037" s="5">
        <v>75.36333333333333</v>
      </c>
      <c r="U1037" s="5">
        <v>74.266666666666666</v>
      </c>
      <c r="V1037" s="5">
        <v>72.483333333333334</v>
      </c>
      <c r="W1037" s="5">
        <v>69.44</v>
      </c>
      <c r="X1037" s="5">
        <v>67.44</v>
      </c>
      <c r="Y1037" s="5">
        <v>66.336666666666659</v>
      </c>
      <c r="Z1037" s="5">
        <v>65.63333333333334</v>
      </c>
      <c r="AA1037" s="5">
        <v>64.83</v>
      </c>
      <c r="AB1037" s="5">
        <v>64.45</v>
      </c>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row>
    <row r="1038" spans="1:148">
      <c r="A1038" s="2" t="s">
        <v>212</v>
      </c>
      <c r="B1038" s="2" t="s">
        <v>77</v>
      </c>
      <c r="C1038" s="2" t="s">
        <v>365</v>
      </c>
      <c r="D1038" s="2" t="str">
        <f t="shared" si="16"/>
        <v>Louisiana - Lake Charles-May</v>
      </c>
      <c r="E1038" s="5">
        <v>69.380645161290332</v>
      </c>
      <c r="F1038" s="5">
        <v>69.022580645161284</v>
      </c>
      <c r="G1038" s="5">
        <v>68.225806451612897</v>
      </c>
      <c r="H1038" s="5">
        <v>67.9258064516129</v>
      </c>
      <c r="I1038" s="5">
        <v>67.50645161290322</v>
      </c>
      <c r="J1038" s="5">
        <v>67.783870967741947</v>
      </c>
      <c r="K1038" s="5">
        <v>71.219354838709677</v>
      </c>
      <c r="L1038" s="5">
        <v>74.938709677419354</v>
      </c>
      <c r="M1038" s="5">
        <v>77.045161290322582</v>
      </c>
      <c r="N1038" s="5">
        <v>79.07741935483871</v>
      </c>
      <c r="O1038" s="5">
        <v>80.570967741935476</v>
      </c>
      <c r="P1038" s="5">
        <v>81.935483870967744</v>
      </c>
      <c r="Q1038" s="5">
        <v>83.170967741935485</v>
      </c>
      <c r="R1038" s="5">
        <v>83.5</v>
      </c>
      <c r="S1038" s="5">
        <v>83.354838709677423</v>
      </c>
      <c r="T1038" s="5">
        <v>83.125806451612902</v>
      </c>
      <c r="U1038" s="5">
        <v>81.822580645161295</v>
      </c>
      <c r="V1038" s="5">
        <v>80.206451612903223</v>
      </c>
      <c r="W1038" s="5">
        <v>76.91935483870968</v>
      </c>
      <c r="X1038" s="5">
        <v>74.548387096774192</v>
      </c>
      <c r="Y1038" s="5">
        <v>72.864516129032268</v>
      </c>
      <c r="Z1038" s="5">
        <v>71.938709677419354</v>
      </c>
      <c r="AA1038" s="5">
        <v>71.048387096774192</v>
      </c>
      <c r="AB1038" s="5">
        <v>70.296774193548387</v>
      </c>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row>
    <row r="1039" spans="1:148">
      <c r="A1039" s="2" t="s">
        <v>212</v>
      </c>
      <c r="B1039" s="2" t="s">
        <v>78</v>
      </c>
      <c r="C1039" s="2" t="s">
        <v>366</v>
      </c>
      <c r="D1039" s="2" t="str">
        <f t="shared" si="16"/>
        <v>Louisiana - Lake Charles-Jun</v>
      </c>
      <c r="E1039" s="5">
        <v>74.61666666666666</v>
      </c>
      <c r="F1039" s="5">
        <v>74.146666666666675</v>
      </c>
      <c r="G1039" s="5">
        <v>73.900000000000006</v>
      </c>
      <c r="H1039" s="5">
        <v>73.453333333333333</v>
      </c>
      <c r="I1039" s="5">
        <v>73.413333333333341</v>
      </c>
      <c r="J1039" s="5">
        <v>73.59</v>
      </c>
      <c r="K1039" s="5">
        <v>76.743333333333339</v>
      </c>
      <c r="L1039" s="5">
        <v>79.973333333333329</v>
      </c>
      <c r="M1039" s="5">
        <v>81.953333333333333</v>
      </c>
      <c r="N1039" s="5">
        <v>83.17</v>
      </c>
      <c r="O1039" s="5">
        <v>84.663333333333341</v>
      </c>
      <c r="P1039" s="5">
        <v>85.853333333333325</v>
      </c>
      <c r="Q1039" s="5">
        <v>85.756666666666661</v>
      </c>
      <c r="R1039" s="5">
        <v>86.086666666666659</v>
      </c>
      <c r="S1039" s="5">
        <v>85.586666666666659</v>
      </c>
      <c r="T1039" s="5">
        <v>85.876666666666679</v>
      </c>
      <c r="U1039" s="5">
        <v>84.50333333333333</v>
      </c>
      <c r="V1039" s="5">
        <v>82.676666666666677</v>
      </c>
      <c r="W1039" s="5">
        <v>80.680000000000007</v>
      </c>
      <c r="X1039" s="5">
        <v>78.42</v>
      </c>
      <c r="Y1039" s="5">
        <v>77.44</v>
      </c>
      <c r="Z1039" s="5">
        <v>76.156666666666666</v>
      </c>
      <c r="AA1039" s="5">
        <v>75.653333333333336</v>
      </c>
      <c r="AB1039" s="5">
        <v>75.106666666666655</v>
      </c>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row>
    <row r="1040" spans="1:148">
      <c r="A1040" s="2" t="s">
        <v>212</v>
      </c>
      <c r="B1040" s="2" t="s">
        <v>79</v>
      </c>
      <c r="C1040" s="2" t="s">
        <v>367</v>
      </c>
      <c r="D1040" s="2" t="str">
        <f t="shared" si="16"/>
        <v>Louisiana - Lake Charles-Jul</v>
      </c>
      <c r="E1040" s="5">
        <v>78.490322580645156</v>
      </c>
      <c r="F1040" s="5">
        <v>78.07741935483871</v>
      </c>
      <c r="G1040" s="5">
        <v>75.341935483870969</v>
      </c>
      <c r="H1040" s="5">
        <v>74.99354838709678</v>
      </c>
      <c r="I1040" s="5">
        <v>74.709677419354833</v>
      </c>
      <c r="J1040" s="5">
        <v>74.883870967741942</v>
      </c>
      <c r="K1040" s="5">
        <v>77.532258064516128</v>
      </c>
      <c r="L1040" s="5">
        <v>80.819354838709685</v>
      </c>
      <c r="M1040" s="5">
        <v>83.07741935483871</v>
      </c>
      <c r="N1040" s="5">
        <v>85.025806451612908</v>
      </c>
      <c r="O1040" s="5">
        <v>86.067741935483866</v>
      </c>
      <c r="P1040" s="5">
        <v>86.474193548387092</v>
      </c>
      <c r="Q1040" s="5">
        <v>87.174193548387095</v>
      </c>
      <c r="R1040" s="5">
        <v>87.225806451612897</v>
      </c>
      <c r="S1040" s="5">
        <v>87.280645161290323</v>
      </c>
      <c r="T1040" s="5">
        <v>86.738709677419351</v>
      </c>
      <c r="U1040" s="5">
        <v>84.41935483870968</v>
      </c>
      <c r="V1040" s="5">
        <v>83.141935483870967</v>
      </c>
      <c r="W1040" s="5">
        <v>80.745161290322571</v>
      </c>
      <c r="X1040" s="5">
        <v>78.509677419354844</v>
      </c>
      <c r="Y1040" s="5">
        <v>77.703225806451613</v>
      </c>
      <c r="Z1040" s="5">
        <v>76.938709677419354</v>
      </c>
      <c r="AA1040" s="5">
        <v>76.612903225806448</v>
      </c>
      <c r="AB1040" s="5">
        <v>76.2</v>
      </c>
    </row>
    <row r="1041" spans="1:148">
      <c r="A1041" s="2" t="s">
        <v>212</v>
      </c>
      <c r="B1041" s="2" t="s">
        <v>80</v>
      </c>
      <c r="C1041" s="2" t="s">
        <v>368</v>
      </c>
      <c r="D1041" s="2" t="str">
        <f t="shared" si="16"/>
        <v>Louisiana - Lake Charles-Aug</v>
      </c>
      <c r="E1041" s="5">
        <v>73.541935483870972</v>
      </c>
      <c r="F1041" s="5">
        <v>73.2</v>
      </c>
      <c r="G1041" s="5">
        <v>75.167741935483861</v>
      </c>
      <c r="H1041" s="5">
        <v>74.91290322580646</v>
      </c>
      <c r="I1041" s="5">
        <v>74.551612903225802</v>
      </c>
      <c r="J1041" s="5">
        <v>74.306451612903231</v>
      </c>
      <c r="K1041" s="5">
        <v>75.945161290322588</v>
      </c>
      <c r="L1041" s="5">
        <v>79.287096774193557</v>
      </c>
      <c r="M1041" s="5">
        <v>82.293548387096777</v>
      </c>
      <c r="N1041" s="5">
        <v>84.709677419354833</v>
      </c>
      <c r="O1041" s="5">
        <v>86.216129032258053</v>
      </c>
      <c r="P1041" s="5">
        <v>87.058064516129036</v>
      </c>
      <c r="Q1041" s="5">
        <v>86.977419354838716</v>
      </c>
      <c r="R1041" s="5">
        <v>87.283870967741947</v>
      </c>
      <c r="S1041" s="5">
        <v>87.770967741935493</v>
      </c>
      <c r="T1041" s="5">
        <v>87.367741935483878</v>
      </c>
      <c r="U1041" s="5">
        <v>86.158064516129031</v>
      </c>
      <c r="V1041" s="5">
        <v>84.251612903225819</v>
      </c>
      <c r="W1041" s="5">
        <v>80.670967741935485</v>
      </c>
      <c r="X1041" s="5">
        <v>78.751612903225819</v>
      </c>
      <c r="Y1041" s="5">
        <v>78.022580645161284</v>
      </c>
      <c r="Z1041" s="5">
        <v>77.209677419354833</v>
      </c>
      <c r="AA1041" s="5">
        <v>76.825806451612905</v>
      </c>
      <c r="AB1041" s="5">
        <v>76.461290322580652</v>
      </c>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row>
    <row r="1042" spans="1:148">
      <c r="A1042" s="2" t="s">
        <v>212</v>
      </c>
      <c r="B1042" s="2" t="s">
        <v>81</v>
      </c>
      <c r="C1042" s="2" t="s">
        <v>369</v>
      </c>
      <c r="D1042" s="2" t="str">
        <f t="shared" si="16"/>
        <v>Louisiana - Lake Charles-Sep</v>
      </c>
      <c r="E1042" s="5">
        <v>71.99666666666667</v>
      </c>
      <c r="F1042" s="5">
        <v>71.63333333333334</v>
      </c>
      <c r="G1042" s="5">
        <v>71.543333333333337</v>
      </c>
      <c r="H1042" s="5">
        <v>71.103333333333325</v>
      </c>
      <c r="I1042" s="5">
        <v>70.766666666666666</v>
      </c>
      <c r="J1042" s="5">
        <v>70.50333333333333</v>
      </c>
      <c r="K1042" s="5">
        <v>71.586666666666659</v>
      </c>
      <c r="L1042" s="5">
        <v>75.400000000000006</v>
      </c>
      <c r="M1042" s="5">
        <v>78.896666666666675</v>
      </c>
      <c r="N1042" s="5">
        <v>81.459999999999994</v>
      </c>
      <c r="O1042" s="5">
        <v>83.426666666666677</v>
      </c>
      <c r="P1042" s="5">
        <v>85.02</v>
      </c>
      <c r="Q1042" s="5">
        <v>85.86333333333333</v>
      </c>
      <c r="R1042" s="5">
        <v>86.256666666666661</v>
      </c>
      <c r="S1042" s="5">
        <v>85.943333333333342</v>
      </c>
      <c r="T1042" s="5">
        <v>84.796666666666667</v>
      </c>
      <c r="U1042" s="5">
        <v>82.256666666666661</v>
      </c>
      <c r="V1042" s="5">
        <v>79.206666666666663</v>
      </c>
      <c r="W1042" s="5">
        <v>76.31</v>
      </c>
      <c r="X1042" s="5">
        <v>74.813333333333333</v>
      </c>
      <c r="Y1042" s="5">
        <v>73.896666666666675</v>
      </c>
      <c r="Z1042" s="5">
        <v>73.38666666666667</v>
      </c>
      <c r="AA1042" s="5">
        <v>72.8</v>
      </c>
      <c r="AB1042" s="5">
        <v>72.319999999999993</v>
      </c>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row>
    <row r="1043" spans="1:148">
      <c r="A1043" s="2" t="s">
        <v>212</v>
      </c>
      <c r="B1043" s="2" t="s">
        <v>82</v>
      </c>
      <c r="C1043" s="2" t="s">
        <v>370</v>
      </c>
      <c r="D1043" s="2" t="str">
        <f t="shared" si="16"/>
        <v>Louisiana - Lake Charles-Oct</v>
      </c>
      <c r="E1043" s="5">
        <v>62.590322580645157</v>
      </c>
      <c r="F1043" s="5">
        <v>62.158064516129038</v>
      </c>
      <c r="G1043" s="5">
        <v>61.477419354838709</v>
      </c>
      <c r="H1043" s="5">
        <v>60.941935483870971</v>
      </c>
      <c r="I1043" s="5">
        <v>60.116129032258058</v>
      </c>
      <c r="J1043" s="5">
        <v>59.848387096774189</v>
      </c>
      <c r="K1043" s="5">
        <v>60.677419354838712</v>
      </c>
      <c r="L1043" s="5">
        <v>64.58387096774193</v>
      </c>
      <c r="M1043" s="5">
        <v>68.654838709677421</v>
      </c>
      <c r="N1043" s="5">
        <v>72.3</v>
      </c>
      <c r="O1043" s="5">
        <v>75.096774193548384</v>
      </c>
      <c r="P1043" s="5">
        <v>76.725806451612897</v>
      </c>
      <c r="Q1043" s="5">
        <v>77.283870967741947</v>
      </c>
      <c r="R1043" s="5">
        <v>77.764516129032259</v>
      </c>
      <c r="S1043" s="5">
        <v>77.516129032258064</v>
      </c>
      <c r="T1043" s="5">
        <v>76.545161290322582</v>
      </c>
      <c r="U1043" s="5">
        <v>74.2</v>
      </c>
      <c r="V1043" s="5">
        <v>69.483870967741936</v>
      </c>
      <c r="W1043" s="5">
        <v>66.929032258064524</v>
      </c>
      <c r="X1043" s="5">
        <v>65.603225806451618</v>
      </c>
      <c r="Y1043" s="5">
        <v>64.970967741935482</v>
      </c>
      <c r="Z1043" s="5">
        <v>63.948387096774198</v>
      </c>
      <c r="AA1043" s="5">
        <v>63.190322580645166</v>
      </c>
      <c r="AB1043" s="5">
        <v>62.767741935483869</v>
      </c>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row>
    <row r="1044" spans="1:148">
      <c r="A1044" s="2" t="s">
        <v>212</v>
      </c>
      <c r="B1044" s="2" t="s">
        <v>83</v>
      </c>
      <c r="C1044" s="2" t="s">
        <v>371</v>
      </c>
      <c r="D1044" s="2" t="str">
        <f t="shared" si="16"/>
        <v>Louisiana - Lake Charles-Nov</v>
      </c>
      <c r="E1044" s="5">
        <v>57</v>
      </c>
      <c r="F1044" s="5">
        <v>56.343333333333334</v>
      </c>
      <c r="G1044" s="5">
        <v>55.593333333333334</v>
      </c>
      <c r="H1044" s="5">
        <v>55.18666666666666</v>
      </c>
      <c r="I1044" s="5">
        <v>54.486666666666665</v>
      </c>
      <c r="J1044" s="5">
        <v>54.65</v>
      </c>
      <c r="K1044" s="5">
        <v>54.96</v>
      </c>
      <c r="L1044" s="5">
        <v>57.356666666666669</v>
      </c>
      <c r="M1044" s="5">
        <v>60.833333333333336</v>
      </c>
      <c r="N1044" s="5">
        <v>64.319999999999993</v>
      </c>
      <c r="O1044" s="5">
        <v>66.73</v>
      </c>
      <c r="P1044" s="5">
        <v>68.476666666666674</v>
      </c>
      <c r="Q1044" s="5">
        <v>69.75</v>
      </c>
      <c r="R1044" s="5">
        <v>70.61</v>
      </c>
      <c r="S1044" s="5">
        <v>70.546666666666667</v>
      </c>
      <c r="T1044" s="5">
        <v>69.790000000000006</v>
      </c>
      <c r="U1044" s="5">
        <v>67.11</v>
      </c>
      <c r="V1044" s="5">
        <v>63.216666666666669</v>
      </c>
      <c r="W1044" s="5">
        <v>60.883333333333333</v>
      </c>
      <c r="X1044" s="5">
        <v>60.01</v>
      </c>
      <c r="Y1044" s="5">
        <v>59.02</v>
      </c>
      <c r="Z1044" s="5">
        <v>57.943333333333335</v>
      </c>
      <c r="AA1044" s="5">
        <v>57.2</v>
      </c>
      <c r="AB1044" s="5">
        <v>57.00333333333333</v>
      </c>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row>
    <row r="1045" spans="1:148">
      <c r="A1045" s="2" t="s">
        <v>212</v>
      </c>
      <c r="B1045" s="2" t="s">
        <v>84</v>
      </c>
      <c r="C1045" s="2" t="s">
        <v>372</v>
      </c>
      <c r="D1045" s="2" t="str">
        <f t="shared" si="16"/>
        <v>Louisiana - Lake Charles-Dec</v>
      </c>
      <c r="E1045" s="5">
        <v>48.883870967741942</v>
      </c>
      <c r="F1045" s="5">
        <v>48.516129032258064</v>
      </c>
      <c r="G1045" s="5">
        <v>48.306451612903224</v>
      </c>
      <c r="H1045" s="5">
        <v>48.12903225806452</v>
      </c>
      <c r="I1045" s="5">
        <v>47.87096774193548</v>
      </c>
      <c r="J1045" s="5">
        <v>47.193548387096776</v>
      </c>
      <c r="K1045" s="5">
        <v>47.535483870967738</v>
      </c>
      <c r="L1045" s="5">
        <v>48.258064516129032</v>
      </c>
      <c r="M1045" s="5">
        <v>51.135483870967747</v>
      </c>
      <c r="N1045" s="5">
        <v>53.609677419354838</v>
      </c>
      <c r="O1045" s="5">
        <v>56.103225806451611</v>
      </c>
      <c r="P1045" s="5">
        <v>57.932258064516134</v>
      </c>
      <c r="Q1045" s="5">
        <v>59.351612903225806</v>
      </c>
      <c r="R1045" s="5">
        <v>60.061290322580646</v>
      </c>
      <c r="S1045" s="5">
        <v>60.654838709677421</v>
      </c>
      <c r="T1045" s="5">
        <v>59.758064516129032</v>
      </c>
      <c r="U1045" s="5">
        <v>57.63225806451613</v>
      </c>
      <c r="V1045" s="5">
        <v>54.380645161290325</v>
      </c>
      <c r="W1045" s="5">
        <v>52.861290322580643</v>
      </c>
      <c r="X1045" s="5">
        <v>52.141935483870974</v>
      </c>
      <c r="Y1045" s="5">
        <v>51.193548387096776</v>
      </c>
      <c r="Z1045" s="5">
        <v>50.648387096774194</v>
      </c>
      <c r="AA1045" s="5">
        <v>50.08064516129032</v>
      </c>
      <c r="AB1045" s="5">
        <v>49.7</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row>
    <row r="1046" spans="1:148">
      <c r="A1046" s="2" t="s">
        <v>213</v>
      </c>
      <c r="B1046" s="2" t="s">
        <v>73</v>
      </c>
      <c r="C1046" s="2" t="s">
        <v>361</v>
      </c>
      <c r="D1046" s="2" t="str">
        <f t="shared" si="16"/>
        <v>Louisiana - New Orleans-Jan</v>
      </c>
      <c r="E1046" s="5">
        <v>49.877419354838715</v>
      </c>
      <c r="F1046" s="5">
        <v>49.741935483870968</v>
      </c>
      <c r="G1046" s="5">
        <v>49.70645161290323</v>
      </c>
      <c r="H1046" s="5">
        <v>49.593548387096774</v>
      </c>
      <c r="I1046" s="5">
        <v>49.116129032258058</v>
      </c>
      <c r="J1046" s="5">
        <v>48.816129032258061</v>
      </c>
      <c r="K1046" s="5">
        <v>48.777419354838706</v>
      </c>
      <c r="L1046" s="5">
        <v>50.096774193548384</v>
      </c>
      <c r="M1046" s="5">
        <v>53.316129032258061</v>
      </c>
      <c r="N1046" s="5">
        <v>56.090322580645157</v>
      </c>
      <c r="O1046" s="5">
        <v>58.151612903225811</v>
      </c>
      <c r="P1046" s="5">
        <v>59.693548387096776</v>
      </c>
      <c r="Q1046" s="5">
        <v>60.838709677419352</v>
      </c>
      <c r="R1046" s="5">
        <v>61.138709677419357</v>
      </c>
      <c r="S1046" s="5">
        <v>61</v>
      </c>
      <c r="T1046" s="5">
        <v>60.406451612903226</v>
      </c>
      <c r="U1046" s="5">
        <v>58.035483870967738</v>
      </c>
      <c r="V1046" s="5">
        <v>55.677419354838712</v>
      </c>
      <c r="W1046" s="5">
        <v>53.887096774193552</v>
      </c>
      <c r="X1046" s="5">
        <v>53.07741935483871</v>
      </c>
      <c r="Y1046" s="5">
        <v>52.641935483870974</v>
      </c>
      <c r="Z1046" s="5">
        <v>52.377419354838715</v>
      </c>
      <c r="AA1046" s="5">
        <v>51.529032258064518</v>
      </c>
      <c r="AB1046" s="5">
        <v>51.096774193548384</v>
      </c>
    </row>
    <row r="1047" spans="1:148">
      <c r="A1047" s="2" t="s">
        <v>213</v>
      </c>
      <c r="B1047" s="2" t="s">
        <v>74</v>
      </c>
      <c r="C1047" s="2" t="s">
        <v>362</v>
      </c>
      <c r="D1047" s="2" t="str">
        <f t="shared" si="16"/>
        <v>Louisiana - New Orleans-Feb</v>
      </c>
      <c r="E1047" s="5">
        <v>49.035714285714285</v>
      </c>
      <c r="F1047" s="5">
        <v>48.592857142857142</v>
      </c>
      <c r="G1047" s="5">
        <v>48.092857142857142</v>
      </c>
      <c r="H1047" s="5">
        <v>47.753571428571426</v>
      </c>
      <c r="I1047" s="5">
        <v>47.417857142857144</v>
      </c>
      <c r="J1047" s="5">
        <v>47.067857142857143</v>
      </c>
      <c r="K1047" s="5">
        <v>48.635714285714286</v>
      </c>
      <c r="L1047" s="5">
        <v>50.18928571428571</v>
      </c>
      <c r="M1047" s="5">
        <v>51.771428571428565</v>
      </c>
      <c r="N1047" s="5">
        <v>53.81428571428571</v>
      </c>
      <c r="O1047" s="5">
        <v>55.846428571428575</v>
      </c>
      <c r="P1047" s="5">
        <v>57.907142857142858</v>
      </c>
      <c r="Q1047" s="5">
        <v>58.521428571428565</v>
      </c>
      <c r="R1047" s="5">
        <v>59.2</v>
      </c>
      <c r="S1047" s="5">
        <v>59.803571428571431</v>
      </c>
      <c r="T1047" s="5">
        <v>58.371428571428574</v>
      </c>
      <c r="U1047" s="5">
        <v>56.942857142857143</v>
      </c>
      <c r="V1047" s="5">
        <v>55.489285714285714</v>
      </c>
      <c r="W1047" s="5">
        <v>54.078571428571429</v>
      </c>
      <c r="X1047" s="5">
        <v>52.664285714285711</v>
      </c>
      <c r="Y1047" s="5">
        <v>51.267857142857146</v>
      </c>
      <c r="Z1047" s="5">
        <v>50.539285714285711</v>
      </c>
      <c r="AA1047" s="5">
        <v>49.832142857142856</v>
      </c>
      <c r="AB1047" s="5">
        <v>49.092857142857142</v>
      </c>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row>
    <row r="1048" spans="1:148">
      <c r="A1048" s="2" t="s">
        <v>213</v>
      </c>
      <c r="B1048" s="2" t="s">
        <v>75</v>
      </c>
      <c r="C1048" s="2" t="s">
        <v>363</v>
      </c>
      <c r="D1048" s="2" t="str">
        <f t="shared" si="16"/>
        <v>Louisiana - New Orleans-Mar</v>
      </c>
      <c r="E1048" s="5">
        <v>55.803225806451614</v>
      </c>
      <c r="F1048" s="5">
        <v>55.261290322580642</v>
      </c>
      <c r="G1048" s="5">
        <v>54.738709677419358</v>
      </c>
      <c r="H1048" s="5">
        <v>54.154838709677421</v>
      </c>
      <c r="I1048" s="5">
        <v>53.574193548387093</v>
      </c>
      <c r="J1048" s="5">
        <v>52.967741935483872</v>
      </c>
      <c r="K1048" s="5">
        <v>55.274193548387096</v>
      </c>
      <c r="L1048" s="5">
        <v>57.558064516129029</v>
      </c>
      <c r="M1048" s="5">
        <v>59.832258064516125</v>
      </c>
      <c r="N1048" s="5">
        <v>61.63225806451613</v>
      </c>
      <c r="O1048" s="5">
        <v>63.387096774193552</v>
      </c>
      <c r="P1048" s="5">
        <v>65.174193548387095</v>
      </c>
      <c r="Q1048" s="5">
        <v>65.99677419354839</v>
      </c>
      <c r="R1048" s="5">
        <v>66.854838709677423</v>
      </c>
      <c r="S1048" s="5">
        <v>67.674193548387095</v>
      </c>
      <c r="T1048" s="5">
        <v>66.509677419354844</v>
      </c>
      <c r="U1048" s="5">
        <v>65.316129032258061</v>
      </c>
      <c r="V1048" s="5">
        <v>64.164516129032251</v>
      </c>
      <c r="W1048" s="5">
        <v>62.180645161290322</v>
      </c>
      <c r="X1048" s="5">
        <v>60.316129032258061</v>
      </c>
      <c r="Y1048" s="5">
        <v>58.42258064516129</v>
      </c>
      <c r="Z1048" s="5">
        <v>57.751612903225805</v>
      </c>
      <c r="AA1048" s="5">
        <v>57.158064516129038</v>
      </c>
      <c r="AB1048" s="5">
        <v>56.522580645161291</v>
      </c>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row>
    <row r="1049" spans="1:148">
      <c r="A1049" s="2" t="s">
        <v>213</v>
      </c>
      <c r="B1049" s="2" t="s">
        <v>76</v>
      </c>
      <c r="C1049" s="2" t="s">
        <v>364</v>
      </c>
      <c r="D1049" s="2" t="str">
        <f t="shared" si="16"/>
        <v>Louisiana - New Orleans-Apr</v>
      </c>
      <c r="E1049" s="5">
        <v>63.716666666666669</v>
      </c>
      <c r="F1049" s="5">
        <v>62.843333333333334</v>
      </c>
      <c r="G1049" s="5">
        <v>62.026666666666664</v>
      </c>
      <c r="H1049" s="5">
        <v>61.756666666666668</v>
      </c>
      <c r="I1049" s="5">
        <v>61.43</v>
      </c>
      <c r="J1049" s="5">
        <v>61.18</v>
      </c>
      <c r="K1049" s="5">
        <v>64.563333333333333</v>
      </c>
      <c r="L1049" s="5">
        <v>67.953333333333333</v>
      </c>
      <c r="M1049" s="5">
        <v>70.069999999999993</v>
      </c>
      <c r="N1049" s="5">
        <v>72.016666666666666</v>
      </c>
      <c r="O1049" s="5">
        <v>73.673333333333332</v>
      </c>
      <c r="P1049" s="5">
        <v>75.010000000000005</v>
      </c>
      <c r="Q1049" s="5">
        <v>75.64</v>
      </c>
      <c r="R1049" s="5">
        <v>76.34</v>
      </c>
      <c r="S1049" s="5">
        <v>76.306666666666658</v>
      </c>
      <c r="T1049" s="5">
        <v>76.076666666666668</v>
      </c>
      <c r="U1049" s="5">
        <v>75</v>
      </c>
      <c r="V1049" s="5">
        <v>72.446666666666673</v>
      </c>
      <c r="W1049" s="5">
        <v>69.676666666666677</v>
      </c>
      <c r="X1049" s="5">
        <v>68.016666666666666</v>
      </c>
      <c r="Y1049" s="5">
        <v>66.986666666666665</v>
      </c>
      <c r="Z1049" s="5">
        <v>65.92</v>
      </c>
      <c r="AA1049" s="5">
        <v>65.043333333333337</v>
      </c>
      <c r="AB1049" s="5">
        <v>64.61333333333333</v>
      </c>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row>
    <row r="1050" spans="1:148">
      <c r="A1050" s="2" t="s">
        <v>213</v>
      </c>
      <c r="B1050" s="2" t="s">
        <v>77</v>
      </c>
      <c r="C1050" s="2" t="s">
        <v>365</v>
      </c>
      <c r="D1050" s="2" t="str">
        <f t="shared" si="16"/>
        <v>Louisiana - New Orleans-May</v>
      </c>
      <c r="E1050" s="5">
        <v>69.806451612903231</v>
      </c>
      <c r="F1050" s="5">
        <v>68.909677419354836</v>
      </c>
      <c r="G1050" s="5">
        <v>68.106451612903228</v>
      </c>
      <c r="H1050" s="5">
        <v>67.545161290322582</v>
      </c>
      <c r="I1050" s="5">
        <v>67.4258064516129</v>
      </c>
      <c r="J1050" s="5">
        <v>68.306451612903231</v>
      </c>
      <c r="K1050" s="5">
        <v>73.245161290322571</v>
      </c>
      <c r="L1050" s="5">
        <v>75.754838709677429</v>
      </c>
      <c r="M1050" s="5">
        <v>77.567741935483866</v>
      </c>
      <c r="N1050" s="5">
        <v>79.122580645161293</v>
      </c>
      <c r="O1050" s="5">
        <v>80.248387096774181</v>
      </c>
      <c r="P1050" s="5">
        <v>81.509677419354844</v>
      </c>
      <c r="Q1050" s="5">
        <v>81.974193548387092</v>
      </c>
      <c r="R1050" s="5">
        <v>82.161290322580641</v>
      </c>
      <c r="S1050" s="5">
        <v>81.709677419354833</v>
      </c>
      <c r="T1050" s="5">
        <v>81.409677419354836</v>
      </c>
      <c r="U1050" s="5">
        <v>80.877419354838707</v>
      </c>
      <c r="V1050" s="5">
        <v>79.206451612903223</v>
      </c>
      <c r="W1050" s="5">
        <v>76.167741935483861</v>
      </c>
      <c r="X1050" s="5">
        <v>74.203225806451613</v>
      </c>
      <c r="Y1050" s="5">
        <v>73.048387096774192</v>
      </c>
      <c r="Z1050" s="5">
        <v>72.154838709677421</v>
      </c>
      <c r="AA1050" s="5">
        <v>71.08709677419354</v>
      </c>
      <c r="AB1050" s="5">
        <v>70.264516129032259</v>
      </c>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row>
    <row r="1051" spans="1:148">
      <c r="A1051" s="2" t="s">
        <v>213</v>
      </c>
      <c r="B1051" s="2" t="s">
        <v>78</v>
      </c>
      <c r="C1051" s="2" t="s">
        <v>366</v>
      </c>
      <c r="D1051" s="2" t="str">
        <f t="shared" si="16"/>
        <v>Louisiana - New Orleans-Jun</v>
      </c>
      <c r="E1051" s="5">
        <v>74.276666666666671</v>
      </c>
      <c r="F1051" s="5">
        <v>73.463333333333338</v>
      </c>
      <c r="G1051" s="5">
        <v>73.006666666666661</v>
      </c>
      <c r="H1051" s="5">
        <v>72.313333333333333</v>
      </c>
      <c r="I1051" s="5">
        <v>72.13</v>
      </c>
      <c r="J1051" s="5">
        <v>73.803333333333327</v>
      </c>
      <c r="K1051" s="5">
        <v>80.236666666666665</v>
      </c>
      <c r="L1051" s="5">
        <v>82.943333333333342</v>
      </c>
      <c r="M1051" s="5">
        <v>84.5</v>
      </c>
      <c r="N1051" s="5">
        <v>85.77</v>
      </c>
      <c r="O1051" s="5">
        <v>86.546666666666667</v>
      </c>
      <c r="P1051" s="5">
        <v>87.063333333333333</v>
      </c>
      <c r="Q1051" s="5">
        <v>87.39</v>
      </c>
      <c r="R1051" s="5">
        <v>86.023333333333326</v>
      </c>
      <c r="S1051" s="5">
        <v>86.596666666666664</v>
      </c>
      <c r="T1051" s="5">
        <v>85.416666666666671</v>
      </c>
      <c r="U1051" s="5">
        <v>84.49</v>
      </c>
      <c r="V1051" s="5">
        <v>82.833333333333329</v>
      </c>
      <c r="W1051" s="5">
        <v>79.936666666666667</v>
      </c>
      <c r="X1051" s="5">
        <v>77.966666666666669</v>
      </c>
      <c r="Y1051" s="5">
        <v>77.040000000000006</v>
      </c>
      <c r="Z1051" s="5">
        <v>76.356666666666655</v>
      </c>
      <c r="AA1051" s="5">
        <v>75.66</v>
      </c>
      <c r="AB1051" s="5">
        <v>75.176666666666677</v>
      </c>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row>
    <row r="1052" spans="1:148">
      <c r="A1052" s="2" t="s">
        <v>213</v>
      </c>
      <c r="B1052" s="2" t="s">
        <v>79</v>
      </c>
      <c r="C1052" s="2" t="s">
        <v>367</v>
      </c>
      <c r="D1052" s="2" t="str">
        <f t="shared" si="16"/>
        <v>Louisiana - New Orleans-Jul</v>
      </c>
      <c r="E1052" s="5">
        <v>78.832258064516139</v>
      </c>
      <c r="F1052" s="5">
        <v>78.332258064516139</v>
      </c>
      <c r="G1052" s="5">
        <v>75.264516129032259</v>
      </c>
      <c r="H1052" s="5">
        <v>75.209677419354833</v>
      </c>
      <c r="I1052" s="5">
        <v>75.167741935483861</v>
      </c>
      <c r="J1052" s="5">
        <v>75.103225806451604</v>
      </c>
      <c r="K1052" s="5">
        <v>78.454838709677418</v>
      </c>
      <c r="L1052" s="5">
        <v>81.790322580645167</v>
      </c>
      <c r="M1052" s="5">
        <v>85.151612903225796</v>
      </c>
      <c r="N1052" s="5">
        <v>85.945161290322588</v>
      </c>
      <c r="O1052" s="5">
        <v>86.735483870967741</v>
      </c>
      <c r="P1052" s="5">
        <v>87.525806451612908</v>
      </c>
      <c r="Q1052" s="5">
        <v>87.870967741935488</v>
      </c>
      <c r="R1052" s="5">
        <v>88.122580645161293</v>
      </c>
      <c r="S1052" s="5">
        <v>88.438709677419354</v>
      </c>
      <c r="T1052" s="5">
        <v>87.383870967741942</v>
      </c>
      <c r="U1052" s="5">
        <v>86.374193548387098</v>
      </c>
      <c r="V1052" s="5">
        <v>85.319354838709685</v>
      </c>
      <c r="W1052" s="5">
        <v>83.232258064516117</v>
      </c>
      <c r="X1052" s="5">
        <v>81.219354838709677</v>
      </c>
      <c r="Y1052" s="5">
        <v>79.196774193548379</v>
      </c>
      <c r="Z1052" s="5">
        <v>78.445161290322588</v>
      </c>
      <c r="AA1052" s="5">
        <v>77.754838709677429</v>
      </c>
      <c r="AB1052" s="5">
        <v>77.00322580645161</v>
      </c>
    </row>
    <row r="1053" spans="1:148">
      <c r="A1053" s="2" t="s">
        <v>213</v>
      </c>
      <c r="B1053" s="2" t="s">
        <v>80</v>
      </c>
      <c r="C1053" s="2" t="s">
        <v>368</v>
      </c>
      <c r="D1053" s="2" t="str">
        <f t="shared" si="16"/>
        <v>Louisiana - New Orleans-Aug</v>
      </c>
      <c r="E1053" s="5">
        <v>72.92258064516129</v>
      </c>
      <c r="F1053" s="5">
        <v>72.4258064516129</v>
      </c>
      <c r="G1053" s="5">
        <v>74.406451612903226</v>
      </c>
      <c r="H1053" s="5">
        <v>74.07741935483871</v>
      </c>
      <c r="I1053" s="5">
        <v>73.774193548387103</v>
      </c>
      <c r="J1053" s="5">
        <v>73.406451612903226</v>
      </c>
      <c r="K1053" s="5">
        <v>76.651612903225796</v>
      </c>
      <c r="L1053" s="5">
        <v>79.909677419354836</v>
      </c>
      <c r="M1053" s="5">
        <v>83.164516129032251</v>
      </c>
      <c r="N1053" s="5">
        <v>84.174193548387095</v>
      </c>
      <c r="O1053" s="5">
        <v>85.241935483870961</v>
      </c>
      <c r="P1053" s="5">
        <v>86.241935483870961</v>
      </c>
      <c r="Q1053" s="5">
        <v>86.232258064516117</v>
      </c>
      <c r="R1053" s="5">
        <v>86.235483870967741</v>
      </c>
      <c r="S1053" s="5">
        <v>86.229032258064507</v>
      </c>
      <c r="T1053" s="5">
        <v>85.08064516129032</v>
      </c>
      <c r="U1053" s="5">
        <v>83.929032258064524</v>
      </c>
      <c r="V1053" s="5">
        <v>82.770967741935493</v>
      </c>
      <c r="W1053" s="5">
        <v>81.041935483870972</v>
      </c>
      <c r="X1053" s="5">
        <v>79.332258064516139</v>
      </c>
      <c r="Y1053" s="5">
        <v>77.645161290322577</v>
      </c>
      <c r="Z1053" s="5">
        <v>77.054838709677412</v>
      </c>
      <c r="AA1053" s="5">
        <v>76.516129032258064</v>
      </c>
      <c r="AB1053" s="5">
        <v>75.935483870967744</v>
      </c>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row>
    <row r="1054" spans="1:148">
      <c r="A1054" s="2" t="s">
        <v>213</v>
      </c>
      <c r="B1054" s="2" t="s">
        <v>81</v>
      </c>
      <c r="C1054" s="2" t="s">
        <v>369</v>
      </c>
      <c r="D1054" s="2" t="str">
        <f t="shared" si="16"/>
        <v>Louisiana - New Orleans-Sep</v>
      </c>
      <c r="E1054" s="5">
        <v>73.13333333333334</v>
      </c>
      <c r="F1054" s="5">
        <v>72.353333333333325</v>
      </c>
      <c r="G1054" s="5">
        <v>71.87</v>
      </c>
      <c r="H1054" s="5">
        <v>71.706666666666663</v>
      </c>
      <c r="I1054" s="5">
        <v>71.48</v>
      </c>
      <c r="J1054" s="5">
        <v>71.163333333333341</v>
      </c>
      <c r="K1054" s="5">
        <v>73.963333333333338</v>
      </c>
      <c r="L1054" s="5">
        <v>77.486666666666665</v>
      </c>
      <c r="M1054" s="5">
        <v>79.676666666666677</v>
      </c>
      <c r="N1054" s="5">
        <v>81.39</v>
      </c>
      <c r="O1054" s="5">
        <v>82.11333333333333</v>
      </c>
      <c r="P1054" s="5">
        <v>83.23</v>
      </c>
      <c r="Q1054" s="5">
        <v>83.803333333333327</v>
      </c>
      <c r="R1054" s="5">
        <v>84.4</v>
      </c>
      <c r="S1054" s="5">
        <v>84.22</v>
      </c>
      <c r="T1054" s="5">
        <v>83.266666666666666</v>
      </c>
      <c r="U1054" s="5">
        <v>81.466666666666669</v>
      </c>
      <c r="V1054" s="5">
        <v>78.42</v>
      </c>
      <c r="W1054" s="5">
        <v>75.856666666666655</v>
      </c>
      <c r="X1054" s="5">
        <v>74.989999999999995</v>
      </c>
      <c r="Y1054" s="5">
        <v>74.343333333333334</v>
      </c>
      <c r="Z1054" s="5">
        <v>73.66</v>
      </c>
      <c r="AA1054" s="5">
        <v>73.193333333333342</v>
      </c>
      <c r="AB1054" s="5">
        <v>73.346666666666664</v>
      </c>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row>
    <row r="1055" spans="1:148">
      <c r="A1055" s="2" t="s">
        <v>213</v>
      </c>
      <c r="B1055" s="2" t="s">
        <v>82</v>
      </c>
      <c r="C1055" s="2" t="s">
        <v>370</v>
      </c>
      <c r="D1055" s="2" t="str">
        <f t="shared" si="16"/>
        <v>Louisiana - New Orleans-Oct</v>
      </c>
      <c r="E1055" s="5">
        <v>63.987096774193546</v>
      </c>
      <c r="F1055" s="5">
        <v>63.322580645161288</v>
      </c>
      <c r="G1055" s="5">
        <v>62.616129032258058</v>
      </c>
      <c r="H1055" s="5">
        <v>62.309677419354834</v>
      </c>
      <c r="I1055" s="5">
        <v>62.019354838709674</v>
      </c>
      <c r="J1055" s="5">
        <v>61.719354838709677</v>
      </c>
      <c r="K1055" s="5">
        <v>64.545161290322582</v>
      </c>
      <c r="L1055" s="5">
        <v>67.338709677419359</v>
      </c>
      <c r="M1055" s="5">
        <v>70.151612903225796</v>
      </c>
      <c r="N1055" s="5">
        <v>71.761290322580649</v>
      </c>
      <c r="O1055" s="5">
        <v>73.390322580645162</v>
      </c>
      <c r="P1055" s="5">
        <v>75.00645161290322</v>
      </c>
      <c r="Q1055" s="5">
        <v>75.409677419354836</v>
      </c>
      <c r="R1055" s="5">
        <v>75.796774193548387</v>
      </c>
      <c r="S1055" s="5">
        <v>76.206451612903223</v>
      </c>
      <c r="T1055" s="5">
        <v>73.92258064516129</v>
      </c>
      <c r="U1055" s="5">
        <v>71.609677419354838</v>
      </c>
      <c r="V1055" s="5">
        <v>69.332258064516139</v>
      </c>
      <c r="W1055" s="5">
        <v>68.054838709677412</v>
      </c>
      <c r="X1055" s="5">
        <v>66.761290322580649</v>
      </c>
      <c r="Y1055" s="5">
        <v>65.483870967741936</v>
      </c>
      <c r="Z1055" s="5">
        <v>65.129032258064512</v>
      </c>
      <c r="AA1055" s="5">
        <v>64.770967741935493</v>
      </c>
      <c r="AB1055" s="5">
        <v>64.4258064516129</v>
      </c>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row>
    <row r="1056" spans="1:148">
      <c r="A1056" s="2" t="s">
        <v>213</v>
      </c>
      <c r="B1056" s="2" t="s">
        <v>83</v>
      </c>
      <c r="C1056" s="2" t="s">
        <v>371</v>
      </c>
      <c r="D1056" s="2" t="str">
        <f t="shared" si="16"/>
        <v>Louisiana - New Orleans-Nov</v>
      </c>
      <c r="E1056" s="5">
        <v>57.39</v>
      </c>
      <c r="F1056" s="5">
        <v>57.04</v>
      </c>
      <c r="G1056" s="5">
        <v>56.396666666666668</v>
      </c>
      <c r="H1056" s="5">
        <v>56.04</v>
      </c>
      <c r="I1056" s="5">
        <v>55.66</v>
      </c>
      <c r="J1056" s="5">
        <v>55.826666666666668</v>
      </c>
      <c r="K1056" s="5">
        <v>56.5</v>
      </c>
      <c r="L1056" s="5">
        <v>59.963333333333338</v>
      </c>
      <c r="M1056" s="5">
        <v>62.74</v>
      </c>
      <c r="N1056" s="5">
        <v>65.263333333333335</v>
      </c>
      <c r="O1056" s="5">
        <v>67.06</v>
      </c>
      <c r="P1056" s="5">
        <v>68.23</v>
      </c>
      <c r="Q1056" s="5">
        <v>69.19</v>
      </c>
      <c r="R1056" s="5">
        <v>69.37</v>
      </c>
      <c r="S1056" s="5">
        <v>69.743333333333339</v>
      </c>
      <c r="T1056" s="5">
        <v>68.573333333333323</v>
      </c>
      <c r="U1056" s="5">
        <v>65.510000000000005</v>
      </c>
      <c r="V1056" s="5">
        <v>61.896666666666668</v>
      </c>
      <c r="W1056" s="5">
        <v>60.86</v>
      </c>
      <c r="X1056" s="5">
        <v>60.073333333333338</v>
      </c>
      <c r="Y1056" s="5">
        <v>59.323333333333338</v>
      </c>
      <c r="Z1056" s="5">
        <v>59.156666666666666</v>
      </c>
      <c r="AA1056" s="5">
        <v>58.443333333333335</v>
      </c>
      <c r="AB1056" s="5">
        <v>57.743333333333332</v>
      </c>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row>
    <row r="1057" spans="1:148">
      <c r="A1057" s="2" t="s">
        <v>213</v>
      </c>
      <c r="B1057" s="2" t="s">
        <v>84</v>
      </c>
      <c r="C1057" s="2" t="s">
        <v>372</v>
      </c>
      <c r="D1057" s="2" t="str">
        <f t="shared" si="16"/>
        <v>Louisiana - New Orleans-Dec</v>
      </c>
      <c r="E1057" s="5">
        <v>51.667741935483875</v>
      </c>
      <c r="F1057" s="5">
        <v>51.341935483870962</v>
      </c>
      <c r="G1057" s="5">
        <v>51.170967741935485</v>
      </c>
      <c r="H1057" s="5">
        <v>51.058064516129029</v>
      </c>
      <c r="I1057" s="5">
        <v>51.08064516129032</v>
      </c>
      <c r="J1057" s="5">
        <v>50.612903225806448</v>
      </c>
      <c r="K1057" s="5">
        <v>49.770967741935486</v>
      </c>
      <c r="L1057" s="5">
        <v>51.483870967741936</v>
      </c>
      <c r="M1057" s="5">
        <v>54.541935483870965</v>
      </c>
      <c r="N1057" s="5">
        <v>56.770967741935486</v>
      </c>
      <c r="O1057" s="5">
        <v>58.587096774193547</v>
      </c>
      <c r="P1057" s="5">
        <v>59.980645161290326</v>
      </c>
      <c r="Q1057" s="5">
        <v>60.112903225806448</v>
      </c>
      <c r="R1057" s="5">
        <v>60.883870967741942</v>
      </c>
      <c r="S1057" s="5">
        <v>60.974193548387099</v>
      </c>
      <c r="T1057" s="5">
        <v>59.935483870967744</v>
      </c>
      <c r="U1057" s="5">
        <v>57.264516129032259</v>
      </c>
      <c r="V1057" s="5">
        <v>55.061290322580646</v>
      </c>
      <c r="W1057" s="5">
        <v>53.774193548387096</v>
      </c>
      <c r="X1057" s="5">
        <v>53.106451612903221</v>
      </c>
      <c r="Y1057" s="5">
        <v>52.777419354838706</v>
      </c>
      <c r="Z1057" s="5">
        <v>52.270967741935486</v>
      </c>
      <c r="AA1057" s="5">
        <v>52.354838709677416</v>
      </c>
      <c r="AB1057" s="5">
        <v>52.103225806451611</v>
      </c>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row>
    <row r="1058" spans="1:148">
      <c r="A1058" s="2" t="s">
        <v>214</v>
      </c>
      <c r="B1058" s="2" t="s">
        <v>73</v>
      </c>
      <c r="C1058" s="2" t="s">
        <v>361</v>
      </c>
      <c r="D1058" s="2" t="str">
        <f t="shared" si="16"/>
        <v>Louisiana - Shrevport-Jan</v>
      </c>
      <c r="E1058" s="5">
        <v>42.761290322580642</v>
      </c>
      <c r="F1058" s="5">
        <v>42.103225806451611</v>
      </c>
      <c r="G1058" s="5">
        <v>41.512903225806454</v>
      </c>
      <c r="H1058" s="5">
        <v>41.08387096774193</v>
      </c>
      <c r="I1058" s="5">
        <v>40.677419354838712</v>
      </c>
      <c r="J1058" s="5">
        <v>40.219354838709677</v>
      </c>
      <c r="K1058" s="5">
        <v>41.316129032258061</v>
      </c>
      <c r="L1058" s="5">
        <v>42.354838709677416</v>
      </c>
      <c r="M1058" s="5">
        <v>43.432258064516134</v>
      </c>
      <c r="N1058" s="5">
        <v>46.193548387096776</v>
      </c>
      <c r="O1058" s="5">
        <v>48.909677419354843</v>
      </c>
      <c r="P1058" s="5">
        <v>51.658064516129038</v>
      </c>
      <c r="Q1058" s="5">
        <v>53.119354838709675</v>
      </c>
      <c r="R1058" s="5">
        <v>54.551612903225802</v>
      </c>
      <c r="S1058" s="5">
        <v>56.029032258064518</v>
      </c>
      <c r="T1058" s="5">
        <v>54.535483870967738</v>
      </c>
      <c r="U1058" s="5">
        <v>53.048387096774192</v>
      </c>
      <c r="V1058" s="5">
        <v>51.574193548387093</v>
      </c>
      <c r="W1058" s="5">
        <v>49.935483870967744</v>
      </c>
      <c r="X1058" s="5">
        <v>48.319354838709678</v>
      </c>
      <c r="Y1058" s="5">
        <v>46.738709677419358</v>
      </c>
      <c r="Z1058" s="5">
        <v>45.780645161290323</v>
      </c>
      <c r="AA1058" s="5">
        <v>44.848387096774189</v>
      </c>
      <c r="AB1058" s="5">
        <v>43.909677419354843</v>
      </c>
    </row>
    <row r="1059" spans="1:148">
      <c r="A1059" s="2" t="s">
        <v>214</v>
      </c>
      <c r="B1059" s="2" t="s">
        <v>74</v>
      </c>
      <c r="C1059" s="2" t="s">
        <v>362</v>
      </c>
      <c r="D1059" s="2" t="str">
        <f t="shared" si="16"/>
        <v>Louisiana - Shrevport-Feb</v>
      </c>
      <c r="E1059" s="5">
        <v>44.142857142857146</v>
      </c>
      <c r="F1059" s="5">
        <v>43.414285714285711</v>
      </c>
      <c r="G1059" s="5">
        <v>42.660714285714285</v>
      </c>
      <c r="H1059" s="5">
        <v>42.253571428571426</v>
      </c>
      <c r="I1059" s="5">
        <v>41.846428571428575</v>
      </c>
      <c r="J1059" s="5">
        <v>41.421428571428571</v>
      </c>
      <c r="K1059" s="5">
        <v>42.089285714285715</v>
      </c>
      <c r="L1059" s="5">
        <v>42.792857142857144</v>
      </c>
      <c r="M1059" s="5">
        <v>43.489285714285714</v>
      </c>
      <c r="N1059" s="5">
        <v>46.024999999999999</v>
      </c>
      <c r="O1059" s="5">
        <v>48.532142857142858</v>
      </c>
      <c r="P1059" s="5">
        <v>51.075000000000003</v>
      </c>
      <c r="Q1059" s="5">
        <v>52.342857142857142</v>
      </c>
      <c r="R1059" s="5">
        <v>53.664285714285711</v>
      </c>
      <c r="S1059" s="5">
        <v>54.942857142857143</v>
      </c>
      <c r="T1059" s="5">
        <v>54.003571428571426</v>
      </c>
      <c r="U1059" s="5">
        <v>53.05</v>
      </c>
      <c r="V1059" s="5">
        <v>52.135714285714286</v>
      </c>
      <c r="W1059" s="5">
        <v>50.364285714285714</v>
      </c>
      <c r="X1059" s="5">
        <v>48.628571428571426</v>
      </c>
      <c r="Y1059" s="5">
        <v>46.946428571428569</v>
      </c>
      <c r="Z1059" s="5">
        <v>46.042857142857144</v>
      </c>
      <c r="AA1059" s="5">
        <v>45.178571428571431</v>
      </c>
      <c r="AB1059" s="5">
        <v>44.3</v>
      </c>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row>
    <row r="1060" spans="1:148">
      <c r="A1060" s="2" t="s">
        <v>214</v>
      </c>
      <c r="B1060" s="2" t="s">
        <v>75</v>
      </c>
      <c r="C1060" s="2" t="s">
        <v>363</v>
      </c>
      <c r="D1060" s="2" t="str">
        <f t="shared" si="16"/>
        <v>Louisiana - Shrevport-Mar</v>
      </c>
      <c r="E1060" s="5">
        <v>53.977419354838709</v>
      </c>
      <c r="F1060" s="5">
        <v>53.041935483870965</v>
      </c>
      <c r="G1060" s="5">
        <v>52.122580645161285</v>
      </c>
      <c r="H1060" s="5">
        <v>51.5</v>
      </c>
      <c r="I1060" s="5">
        <v>50.912903225806453</v>
      </c>
      <c r="J1060" s="5">
        <v>50.264516129032259</v>
      </c>
      <c r="K1060" s="5">
        <v>53.006451612903227</v>
      </c>
      <c r="L1060" s="5">
        <v>55.79032258064516</v>
      </c>
      <c r="M1060" s="5">
        <v>58.548387096774192</v>
      </c>
      <c r="N1060" s="5">
        <v>61.477419354838709</v>
      </c>
      <c r="O1060" s="5">
        <v>64.454838709677418</v>
      </c>
      <c r="P1060" s="5">
        <v>67.387096774193552</v>
      </c>
      <c r="Q1060" s="5">
        <v>68.145161290322577</v>
      </c>
      <c r="R1060" s="5">
        <v>68.893548387096772</v>
      </c>
      <c r="S1060" s="5">
        <v>69.641935483870967</v>
      </c>
      <c r="T1060" s="5">
        <v>68.403225806451616</v>
      </c>
      <c r="U1060" s="5">
        <v>67.138709677419357</v>
      </c>
      <c r="V1060" s="5">
        <v>65.890322580645162</v>
      </c>
      <c r="W1060" s="5">
        <v>63.196774193548386</v>
      </c>
      <c r="X1060" s="5">
        <v>60.512903225806454</v>
      </c>
      <c r="Y1060" s="5">
        <v>57.848387096774189</v>
      </c>
      <c r="Z1060" s="5">
        <v>57.019354838709674</v>
      </c>
      <c r="AA1060" s="5">
        <v>56.232258064516131</v>
      </c>
      <c r="AB1060" s="5">
        <v>55.432258064516134</v>
      </c>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row>
    <row r="1061" spans="1:148">
      <c r="A1061" s="2" t="s">
        <v>214</v>
      </c>
      <c r="B1061" s="2" t="s">
        <v>76</v>
      </c>
      <c r="C1061" s="2" t="s">
        <v>364</v>
      </c>
      <c r="D1061" s="2" t="str">
        <f t="shared" si="16"/>
        <v>Louisiana - Shrevport-Apr</v>
      </c>
      <c r="E1061" s="5">
        <v>61.273333333333333</v>
      </c>
      <c r="F1061" s="5">
        <v>60.546666666666667</v>
      </c>
      <c r="G1061" s="5">
        <v>59.213333333333338</v>
      </c>
      <c r="H1061" s="5">
        <v>58.593333333333334</v>
      </c>
      <c r="I1061" s="5">
        <v>57.91</v>
      </c>
      <c r="J1061" s="5">
        <v>57.43666666666666</v>
      </c>
      <c r="K1061" s="5">
        <v>59.82</v>
      </c>
      <c r="L1061" s="5">
        <v>62.71</v>
      </c>
      <c r="M1061" s="5">
        <v>65.486666666666665</v>
      </c>
      <c r="N1061" s="5">
        <v>68.476666666666674</v>
      </c>
      <c r="O1061" s="5">
        <v>70.8</v>
      </c>
      <c r="P1061" s="5">
        <v>72.55</v>
      </c>
      <c r="Q1061" s="5">
        <v>74.313333333333333</v>
      </c>
      <c r="R1061" s="5">
        <v>75.38</v>
      </c>
      <c r="S1061" s="5">
        <v>76.413333333333341</v>
      </c>
      <c r="T1061" s="5">
        <v>75.97</v>
      </c>
      <c r="U1061" s="5">
        <v>74.916666666666671</v>
      </c>
      <c r="V1061" s="5">
        <v>72.686666666666667</v>
      </c>
      <c r="W1061" s="5">
        <v>68.24666666666667</v>
      </c>
      <c r="X1061" s="5">
        <v>65.81</v>
      </c>
      <c r="Y1061" s="5">
        <v>64.42</v>
      </c>
      <c r="Z1061" s="5">
        <v>63.626666666666665</v>
      </c>
      <c r="AA1061" s="5">
        <v>62.546666666666667</v>
      </c>
      <c r="AB1061" s="5">
        <v>62.25333333333333</v>
      </c>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row>
    <row r="1062" spans="1:148">
      <c r="A1062" s="2" t="s">
        <v>214</v>
      </c>
      <c r="B1062" s="2" t="s">
        <v>77</v>
      </c>
      <c r="C1062" s="2" t="s">
        <v>365</v>
      </c>
      <c r="D1062" s="2" t="str">
        <f t="shared" si="16"/>
        <v>Louisiana - Shrevport-May</v>
      </c>
      <c r="E1062" s="5">
        <v>66.519354838709674</v>
      </c>
      <c r="F1062" s="5">
        <v>65.909677419354836</v>
      </c>
      <c r="G1062" s="5">
        <v>64.945161290322574</v>
      </c>
      <c r="H1062" s="5">
        <v>64.590322580645164</v>
      </c>
      <c r="I1062" s="5">
        <v>64.222580645161287</v>
      </c>
      <c r="J1062" s="5">
        <v>64.267741935483869</v>
      </c>
      <c r="K1062" s="5">
        <v>67.370967741935488</v>
      </c>
      <c r="L1062" s="5">
        <v>70.067741935483866</v>
      </c>
      <c r="M1062" s="5">
        <v>72.967741935483872</v>
      </c>
      <c r="N1062" s="5">
        <v>75.41290322580646</v>
      </c>
      <c r="O1062" s="5">
        <v>77.50322580645161</v>
      </c>
      <c r="P1062" s="5">
        <v>78.854838709677423</v>
      </c>
      <c r="Q1062" s="5">
        <v>79.990322580645156</v>
      </c>
      <c r="R1062" s="5">
        <v>80.667741935483861</v>
      </c>
      <c r="S1062" s="5">
        <v>79.709677419354833</v>
      </c>
      <c r="T1062" s="5">
        <v>79.329032258064515</v>
      </c>
      <c r="U1062" s="5">
        <v>78.822580645161295</v>
      </c>
      <c r="V1062" s="5">
        <v>77.229032258064507</v>
      </c>
      <c r="W1062" s="5">
        <v>74.351612903225814</v>
      </c>
      <c r="X1062" s="5">
        <v>71.190322580645159</v>
      </c>
      <c r="Y1062" s="5">
        <v>69.309677419354841</v>
      </c>
      <c r="Z1062" s="5">
        <v>68.390322580645162</v>
      </c>
      <c r="AA1062" s="5">
        <v>67.638709677419357</v>
      </c>
      <c r="AB1062" s="5">
        <v>67.193548387096769</v>
      </c>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row>
    <row r="1063" spans="1:148">
      <c r="A1063" s="2" t="s">
        <v>214</v>
      </c>
      <c r="B1063" s="2" t="s">
        <v>78</v>
      </c>
      <c r="C1063" s="2" t="s">
        <v>366</v>
      </c>
      <c r="D1063" s="2" t="str">
        <f t="shared" si="16"/>
        <v>Louisiana - Shrevport-Jun</v>
      </c>
      <c r="E1063" s="5">
        <v>71.896666666666675</v>
      </c>
      <c r="F1063" s="5">
        <v>71.5</v>
      </c>
      <c r="G1063" s="5">
        <v>71.006666666666661</v>
      </c>
      <c r="H1063" s="5">
        <v>70.216666666666669</v>
      </c>
      <c r="I1063" s="5">
        <v>69.846666666666664</v>
      </c>
      <c r="J1063" s="5">
        <v>70.276666666666671</v>
      </c>
      <c r="K1063" s="5">
        <v>73.67</v>
      </c>
      <c r="L1063" s="5">
        <v>76.87</v>
      </c>
      <c r="M1063" s="5">
        <v>80.146666666666675</v>
      </c>
      <c r="N1063" s="5">
        <v>82.626666666666679</v>
      </c>
      <c r="O1063" s="5">
        <v>84.516666666666666</v>
      </c>
      <c r="P1063" s="5">
        <v>86.006666666666661</v>
      </c>
      <c r="Q1063" s="5">
        <v>86.676666666666677</v>
      </c>
      <c r="R1063" s="5">
        <v>86.813333333333333</v>
      </c>
      <c r="S1063" s="5">
        <v>86.92</v>
      </c>
      <c r="T1063" s="5">
        <v>86.403333333333336</v>
      </c>
      <c r="U1063" s="5">
        <v>84.803333333333327</v>
      </c>
      <c r="V1063" s="5">
        <v>83.006666666666661</v>
      </c>
      <c r="W1063" s="5">
        <v>80.236666666666665</v>
      </c>
      <c r="X1063" s="5">
        <v>76.643333333333345</v>
      </c>
      <c r="Y1063" s="5">
        <v>75.056666666666658</v>
      </c>
      <c r="Z1063" s="5">
        <v>74.103333333333325</v>
      </c>
      <c r="AA1063" s="5">
        <v>73.260000000000005</v>
      </c>
      <c r="AB1063" s="5">
        <v>72.833333333333329</v>
      </c>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row>
    <row r="1064" spans="1:148">
      <c r="A1064" s="2" t="s">
        <v>214</v>
      </c>
      <c r="B1064" s="2" t="s">
        <v>79</v>
      </c>
      <c r="C1064" s="2" t="s">
        <v>367</v>
      </c>
      <c r="D1064" s="2" t="str">
        <f t="shared" si="16"/>
        <v>Louisiana - Shrevport-Jul</v>
      </c>
      <c r="E1064" s="5">
        <v>78.393548387096772</v>
      </c>
      <c r="F1064" s="5">
        <v>77.564516129032256</v>
      </c>
      <c r="G1064" s="5">
        <v>74.735483870967741</v>
      </c>
      <c r="H1064" s="5">
        <v>74.393548387096772</v>
      </c>
      <c r="I1064" s="5">
        <v>73.674193548387095</v>
      </c>
      <c r="J1064" s="5">
        <v>73.219354838709677</v>
      </c>
      <c r="K1064" s="5">
        <v>75.658064516129031</v>
      </c>
      <c r="L1064" s="5">
        <v>78.567741935483866</v>
      </c>
      <c r="M1064" s="5">
        <v>81.335483870967749</v>
      </c>
      <c r="N1064" s="5">
        <v>83.361290322580643</v>
      </c>
      <c r="O1064" s="5">
        <v>84.935483870967744</v>
      </c>
      <c r="P1064" s="5">
        <v>86.138709677419357</v>
      </c>
      <c r="Q1064" s="5">
        <v>87.796774193548387</v>
      </c>
      <c r="R1064" s="5">
        <v>89.119354838709668</v>
      </c>
      <c r="S1064" s="5">
        <v>89.190322580645159</v>
      </c>
      <c r="T1064" s="5">
        <v>88.890322580645162</v>
      </c>
      <c r="U1064" s="5">
        <v>88.064516129032256</v>
      </c>
      <c r="V1064" s="5">
        <v>86.99677419354839</v>
      </c>
      <c r="W1064" s="5">
        <v>83.596774193548384</v>
      </c>
      <c r="X1064" s="5">
        <v>80.612903225806448</v>
      </c>
      <c r="Y1064" s="5">
        <v>79.025806451612908</v>
      </c>
      <c r="Z1064" s="5">
        <v>78.138709677419357</v>
      </c>
      <c r="AA1064" s="5">
        <v>77.380645161290332</v>
      </c>
      <c r="AB1064" s="5">
        <v>76.5</v>
      </c>
    </row>
    <row r="1065" spans="1:148">
      <c r="A1065" s="2" t="s">
        <v>214</v>
      </c>
      <c r="B1065" s="2" t="s">
        <v>80</v>
      </c>
      <c r="C1065" s="2" t="s">
        <v>368</v>
      </c>
      <c r="D1065" s="2" t="str">
        <f t="shared" si="16"/>
        <v>Louisiana - Shrevport-Aug</v>
      </c>
      <c r="E1065" s="5">
        <v>72.645161290322577</v>
      </c>
      <c r="F1065" s="5">
        <v>72.070967741935476</v>
      </c>
      <c r="G1065" s="5">
        <v>73.92258064516129</v>
      </c>
      <c r="H1065" s="5">
        <v>73.58387096774193</v>
      </c>
      <c r="I1065" s="5">
        <v>73.274193548387103</v>
      </c>
      <c r="J1065" s="5">
        <v>72.883870967741942</v>
      </c>
      <c r="K1065" s="5">
        <v>75.770967741935493</v>
      </c>
      <c r="L1065" s="5">
        <v>78.619354838709668</v>
      </c>
      <c r="M1065" s="5">
        <v>81.487096774193546</v>
      </c>
      <c r="N1065" s="5">
        <v>83.645161290322577</v>
      </c>
      <c r="O1065" s="5">
        <v>85.777419354838713</v>
      </c>
      <c r="P1065" s="5">
        <v>87.938709677419354</v>
      </c>
      <c r="Q1065" s="5">
        <v>88.248387096774181</v>
      </c>
      <c r="R1065" s="5">
        <v>88.474193548387092</v>
      </c>
      <c r="S1065" s="5">
        <v>88.780645161290323</v>
      </c>
      <c r="T1065" s="5">
        <v>87.287096774193557</v>
      </c>
      <c r="U1065" s="5">
        <v>85.741935483870961</v>
      </c>
      <c r="V1065" s="5">
        <v>84.241935483870961</v>
      </c>
      <c r="W1065" s="5">
        <v>82.151612903225796</v>
      </c>
      <c r="X1065" s="5">
        <v>80.122580645161293</v>
      </c>
      <c r="Y1065" s="5">
        <v>78.099999999999994</v>
      </c>
      <c r="Z1065" s="5">
        <v>77.258064516129039</v>
      </c>
      <c r="AA1065" s="5">
        <v>76.441935483870964</v>
      </c>
      <c r="AB1065" s="5">
        <v>75.629032258064512</v>
      </c>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row>
    <row r="1066" spans="1:148">
      <c r="A1066" s="2" t="s">
        <v>214</v>
      </c>
      <c r="B1066" s="2" t="s">
        <v>81</v>
      </c>
      <c r="C1066" s="2" t="s">
        <v>369</v>
      </c>
      <c r="D1066" s="2" t="str">
        <f t="shared" si="16"/>
        <v>Louisiana - Shrevport-Sep</v>
      </c>
      <c r="E1066" s="5">
        <v>68.853333333333325</v>
      </c>
      <c r="F1066" s="5">
        <v>68.323333333333323</v>
      </c>
      <c r="G1066" s="5">
        <v>67.73</v>
      </c>
      <c r="H1066" s="5">
        <v>66.91</v>
      </c>
      <c r="I1066" s="5">
        <v>66.813333333333333</v>
      </c>
      <c r="J1066" s="5">
        <v>66.36</v>
      </c>
      <c r="K1066" s="5">
        <v>67.78</v>
      </c>
      <c r="L1066" s="5">
        <v>71.44</v>
      </c>
      <c r="M1066" s="5">
        <v>75.53</v>
      </c>
      <c r="N1066" s="5">
        <v>79.293333333333337</v>
      </c>
      <c r="O1066" s="5">
        <v>81.87</v>
      </c>
      <c r="P1066" s="5">
        <v>83.776666666666671</v>
      </c>
      <c r="Q1066" s="5">
        <v>84.49666666666667</v>
      </c>
      <c r="R1066" s="5">
        <v>84.86</v>
      </c>
      <c r="S1066" s="5">
        <v>84.84</v>
      </c>
      <c r="T1066" s="5">
        <v>83.763333333333335</v>
      </c>
      <c r="U1066" s="5">
        <v>82.446666666666673</v>
      </c>
      <c r="V1066" s="5">
        <v>79.45</v>
      </c>
      <c r="W1066" s="5">
        <v>76.099999999999994</v>
      </c>
      <c r="X1066" s="5">
        <v>74.186666666666667</v>
      </c>
      <c r="Y1066" s="5">
        <v>72.343333333333334</v>
      </c>
      <c r="Z1066" s="5">
        <v>71.283333333333331</v>
      </c>
      <c r="AA1066" s="5">
        <v>70.453333333333333</v>
      </c>
      <c r="AB1066" s="5">
        <v>69.426666666666677</v>
      </c>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row>
    <row r="1067" spans="1:148">
      <c r="A1067" s="2" t="s">
        <v>214</v>
      </c>
      <c r="B1067" s="2" t="s">
        <v>82</v>
      </c>
      <c r="C1067" s="2" t="s">
        <v>370</v>
      </c>
      <c r="D1067" s="2" t="str">
        <f t="shared" si="16"/>
        <v>Louisiana - Shrevport-Oct</v>
      </c>
      <c r="E1067" s="5">
        <v>59.925806451612907</v>
      </c>
      <c r="F1067" s="5">
        <v>58.851612903225806</v>
      </c>
      <c r="G1067" s="5">
        <v>57.851612903225806</v>
      </c>
      <c r="H1067" s="5">
        <v>56.674193548387102</v>
      </c>
      <c r="I1067" s="5">
        <v>55.854838709677416</v>
      </c>
      <c r="J1067" s="5">
        <v>55.119354838709675</v>
      </c>
      <c r="K1067" s="5">
        <v>55.41612903225807</v>
      </c>
      <c r="L1067" s="5">
        <v>60.329032258064515</v>
      </c>
      <c r="M1067" s="5">
        <v>65.280645161290323</v>
      </c>
      <c r="N1067" s="5">
        <v>70.019354838709674</v>
      </c>
      <c r="O1067" s="5">
        <v>72.967741935483872</v>
      </c>
      <c r="P1067" s="5">
        <v>75.525806451612908</v>
      </c>
      <c r="Q1067" s="5">
        <v>76.91612903225807</v>
      </c>
      <c r="R1067" s="5">
        <v>77.712903225806443</v>
      </c>
      <c r="S1067" s="5">
        <v>77.951612903225808</v>
      </c>
      <c r="T1067" s="5">
        <v>77.354838709677423</v>
      </c>
      <c r="U1067" s="5">
        <v>75.454838709677418</v>
      </c>
      <c r="V1067" s="5">
        <v>70.738709677419351</v>
      </c>
      <c r="W1067" s="5">
        <v>66.909677419354836</v>
      </c>
      <c r="X1067" s="5">
        <v>64.993548387096766</v>
      </c>
      <c r="Y1067" s="5">
        <v>63.529032258064518</v>
      </c>
      <c r="Z1067" s="5">
        <v>62.603225806451611</v>
      </c>
      <c r="AA1067" s="5">
        <v>61.474193548387099</v>
      </c>
      <c r="AB1067" s="5">
        <v>60.62903225806452</v>
      </c>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row>
    <row r="1068" spans="1:148">
      <c r="A1068" s="2" t="s">
        <v>214</v>
      </c>
      <c r="B1068" s="2" t="s">
        <v>83</v>
      </c>
      <c r="C1068" s="2" t="s">
        <v>371</v>
      </c>
      <c r="D1068" s="2" t="str">
        <f t="shared" si="16"/>
        <v>Louisiana - Shrevport-Nov</v>
      </c>
      <c r="E1068" s="5">
        <v>51.51</v>
      </c>
      <c r="F1068" s="5">
        <v>51.06333333333334</v>
      </c>
      <c r="G1068" s="5">
        <v>50.953333333333333</v>
      </c>
      <c r="H1068" s="5">
        <v>50.79</v>
      </c>
      <c r="I1068" s="5">
        <v>50.553333333333327</v>
      </c>
      <c r="J1068" s="5">
        <v>49.993333333333332</v>
      </c>
      <c r="K1068" s="5">
        <v>49.993333333333332</v>
      </c>
      <c r="L1068" s="5">
        <v>51.79</v>
      </c>
      <c r="M1068" s="5">
        <v>54.783333333333331</v>
      </c>
      <c r="N1068" s="5">
        <v>57.723333333333336</v>
      </c>
      <c r="O1068" s="5">
        <v>60.24</v>
      </c>
      <c r="P1068" s="5">
        <v>61.223333333333336</v>
      </c>
      <c r="Q1068" s="5">
        <v>62.773333333333333</v>
      </c>
      <c r="R1068" s="5">
        <v>63.166666666666664</v>
      </c>
      <c r="S1068" s="5">
        <v>63.35</v>
      </c>
      <c r="T1068" s="5">
        <v>62.343333333333334</v>
      </c>
      <c r="U1068" s="5">
        <v>59.646666666666668</v>
      </c>
      <c r="V1068" s="5">
        <v>56.453333333333333</v>
      </c>
      <c r="W1068" s="5">
        <v>54.256666666666668</v>
      </c>
      <c r="X1068" s="5">
        <v>53.49666666666667</v>
      </c>
      <c r="Y1068" s="5">
        <v>53.203333333333333</v>
      </c>
      <c r="Z1068" s="5">
        <v>52.256666666666668</v>
      </c>
      <c r="AA1068" s="5">
        <v>51.84</v>
      </c>
      <c r="AB1068" s="5">
        <v>51.42</v>
      </c>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row>
    <row r="1069" spans="1:148">
      <c r="A1069" s="2" t="s">
        <v>214</v>
      </c>
      <c r="B1069" s="2" t="s">
        <v>84</v>
      </c>
      <c r="C1069" s="2" t="s">
        <v>372</v>
      </c>
      <c r="D1069" s="2" t="str">
        <f t="shared" si="16"/>
        <v>Louisiana - Shrevport-Dec</v>
      </c>
      <c r="E1069" s="5">
        <v>44.49677419354839</v>
      </c>
      <c r="F1069" s="5">
        <v>43.92258064516129</v>
      </c>
      <c r="G1069" s="5">
        <v>43.312903225806451</v>
      </c>
      <c r="H1069" s="5">
        <v>42.758064516129032</v>
      </c>
      <c r="I1069" s="5">
        <v>42.216129032258067</v>
      </c>
      <c r="J1069" s="5">
        <v>41.62580645161291</v>
      </c>
      <c r="K1069" s="5">
        <v>43.029032258064518</v>
      </c>
      <c r="L1069" s="5">
        <v>44.425806451612907</v>
      </c>
      <c r="M1069" s="5">
        <v>45.858064516129026</v>
      </c>
      <c r="N1069" s="5">
        <v>48.78709677419355</v>
      </c>
      <c r="O1069" s="5">
        <v>51.687096774193549</v>
      </c>
      <c r="P1069" s="5">
        <v>54.612903225806448</v>
      </c>
      <c r="Q1069" s="5">
        <v>55.658064516129038</v>
      </c>
      <c r="R1069" s="5">
        <v>56.725806451612904</v>
      </c>
      <c r="S1069" s="5">
        <v>57.770967741935486</v>
      </c>
      <c r="T1069" s="5">
        <v>55.364516129032253</v>
      </c>
      <c r="U1069" s="5">
        <v>52.964516129032262</v>
      </c>
      <c r="V1069" s="5">
        <v>50.564516129032256</v>
      </c>
      <c r="W1069" s="5">
        <v>49.522580645161291</v>
      </c>
      <c r="X1069" s="5">
        <v>48.532258064516128</v>
      </c>
      <c r="Y1069" s="5">
        <v>47.483870967741936</v>
      </c>
      <c r="Z1069" s="5">
        <v>46.806451612903224</v>
      </c>
      <c r="AA1069" s="5">
        <v>46.158064516129038</v>
      </c>
      <c r="AB1069" s="5">
        <v>45.487096774193546</v>
      </c>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row>
    <row r="1070" spans="1:148">
      <c r="A1070" s="2" t="s">
        <v>215</v>
      </c>
      <c r="B1070" s="2" t="s">
        <v>73</v>
      </c>
      <c r="C1070" s="2" t="s">
        <v>361</v>
      </c>
      <c r="D1070" s="2" t="str">
        <f t="shared" si="16"/>
        <v>Maine - Caribou-Jan</v>
      </c>
      <c r="E1070" s="5">
        <v>7.5774193548387094</v>
      </c>
      <c r="F1070" s="5">
        <v>7.209677419354839</v>
      </c>
      <c r="G1070" s="5">
        <v>6.6064516129032258</v>
      </c>
      <c r="H1070" s="5">
        <v>6.3645161290322587</v>
      </c>
      <c r="I1070" s="5">
        <v>6.0064516129032253</v>
      </c>
      <c r="J1070" s="5">
        <v>5.8096774193548386</v>
      </c>
      <c r="K1070" s="5">
        <v>5.2290322580645157</v>
      </c>
      <c r="L1070" s="5">
        <v>5.4870967741935486</v>
      </c>
      <c r="M1070" s="5">
        <v>6.8774193548387093</v>
      </c>
      <c r="N1070" s="5">
        <v>9.8129032258064512</v>
      </c>
      <c r="O1070" s="5">
        <v>12.054838709677419</v>
      </c>
      <c r="P1070" s="5">
        <v>14.261290322580646</v>
      </c>
      <c r="Q1070" s="5">
        <v>15.509677419354839</v>
      </c>
      <c r="R1070" s="5">
        <v>16.670967741935481</v>
      </c>
      <c r="S1070" s="5">
        <v>16.977419354838709</v>
      </c>
      <c r="T1070" s="5">
        <v>15.561290322580644</v>
      </c>
      <c r="U1070" s="5">
        <v>14.13225806451613</v>
      </c>
      <c r="V1070" s="5">
        <v>13.509677419354839</v>
      </c>
      <c r="W1070" s="5">
        <v>12.406451612903227</v>
      </c>
      <c r="X1070" s="5">
        <v>11.664516129032259</v>
      </c>
      <c r="Y1070" s="5">
        <v>10.948387096774193</v>
      </c>
      <c r="Z1070" s="5">
        <v>9.6838709677419352</v>
      </c>
      <c r="AA1070" s="5">
        <v>9</v>
      </c>
      <c r="AB1070" s="5">
        <v>8.3612903225806452</v>
      </c>
    </row>
    <row r="1071" spans="1:148">
      <c r="A1071" s="2" t="s">
        <v>215</v>
      </c>
      <c r="B1071" s="2" t="s">
        <v>74</v>
      </c>
      <c r="C1071" s="2" t="s">
        <v>362</v>
      </c>
      <c r="D1071" s="2" t="str">
        <f t="shared" si="16"/>
        <v>Maine - Caribou-Feb</v>
      </c>
      <c r="E1071" s="5">
        <v>9.8857142857142861</v>
      </c>
      <c r="F1071" s="5">
        <v>9.4285714285714288</v>
      </c>
      <c r="G1071" s="5">
        <v>8.9535714285714274</v>
      </c>
      <c r="H1071" s="5">
        <v>8.5</v>
      </c>
      <c r="I1071" s="5">
        <v>8.4714285714285715</v>
      </c>
      <c r="J1071" s="5">
        <v>8.4499999999999993</v>
      </c>
      <c r="K1071" s="5">
        <v>8.4785714285714295</v>
      </c>
      <c r="L1071" s="5">
        <v>10.192857142857141</v>
      </c>
      <c r="M1071" s="5">
        <v>11.892857142857142</v>
      </c>
      <c r="N1071" s="5">
        <v>13.610714285714286</v>
      </c>
      <c r="O1071" s="5">
        <v>15.414285714285715</v>
      </c>
      <c r="P1071" s="5">
        <v>17.228571428571428</v>
      </c>
      <c r="Q1071" s="5">
        <v>19.028571428571428</v>
      </c>
      <c r="R1071" s="5">
        <v>19.192857142857143</v>
      </c>
      <c r="S1071" s="5">
        <v>19.353571428571428</v>
      </c>
      <c r="T1071" s="5">
        <v>19.514285714285712</v>
      </c>
      <c r="U1071" s="5">
        <v>18.196428571428573</v>
      </c>
      <c r="V1071" s="5">
        <v>16.903571428571428</v>
      </c>
      <c r="W1071" s="5">
        <v>15.571428571428571</v>
      </c>
      <c r="X1071" s="5">
        <v>14.707142857142857</v>
      </c>
      <c r="Y1071" s="5">
        <v>13.828571428571427</v>
      </c>
      <c r="Z1071" s="5">
        <v>12.989285714285714</v>
      </c>
      <c r="AA1071" s="5">
        <v>11.889285714285714</v>
      </c>
      <c r="AB1071" s="5">
        <v>10.839285714285714</v>
      </c>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row>
    <row r="1072" spans="1:148">
      <c r="A1072" s="2" t="s">
        <v>215</v>
      </c>
      <c r="B1072" s="2" t="s">
        <v>75</v>
      </c>
      <c r="C1072" s="2" t="s">
        <v>363</v>
      </c>
      <c r="D1072" s="2" t="str">
        <f t="shared" si="16"/>
        <v>Maine - Caribou-Mar</v>
      </c>
      <c r="E1072" s="5">
        <v>21.441935483870971</v>
      </c>
      <c r="F1072" s="5">
        <v>20.603225806451615</v>
      </c>
      <c r="G1072" s="5">
        <v>19.819354838709678</v>
      </c>
      <c r="H1072" s="5">
        <v>19.019354838709678</v>
      </c>
      <c r="I1072" s="5">
        <v>18.219354838709677</v>
      </c>
      <c r="J1072" s="5">
        <v>18.070967741935487</v>
      </c>
      <c r="K1072" s="5">
        <v>18.580645161290324</v>
      </c>
      <c r="L1072" s="5">
        <v>20.712903225806453</v>
      </c>
      <c r="M1072" s="5">
        <v>22.687096774193545</v>
      </c>
      <c r="N1072" s="5">
        <v>25.119354838709679</v>
      </c>
      <c r="O1072" s="5">
        <v>27.125806451612902</v>
      </c>
      <c r="P1072" s="5">
        <v>28.567741935483873</v>
      </c>
      <c r="Q1072" s="5">
        <v>29.851612903225806</v>
      </c>
      <c r="R1072" s="5">
        <v>30.890322580645162</v>
      </c>
      <c r="S1072" s="5">
        <v>31.251612903225805</v>
      </c>
      <c r="T1072" s="5">
        <v>30.829032258064519</v>
      </c>
      <c r="U1072" s="5">
        <v>29.774193548387096</v>
      </c>
      <c r="V1072" s="5">
        <v>28.425806451612903</v>
      </c>
      <c r="W1072" s="5">
        <v>26.829032258064519</v>
      </c>
      <c r="X1072" s="5">
        <v>25.870967741935484</v>
      </c>
      <c r="Y1072" s="5">
        <v>24.932258064516127</v>
      </c>
      <c r="Z1072" s="5">
        <v>24.029032258064515</v>
      </c>
      <c r="AA1072" s="5">
        <v>23.07741935483871</v>
      </c>
      <c r="AB1072" s="5">
        <v>22.203225806451613</v>
      </c>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row>
    <row r="1073" spans="1:148">
      <c r="A1073" s="2" t="s">
        <v>215</v>
      </c>
      <c r="B1073" s="2" t="s">
        <v>76</v>
      </c>
      <c r="C1073" s="2" t="s">
        <v>364</v>
      </c>
      <c r="D1073" s="2" t="str">
        <f t="shared" si="16"/>
        <v>Maine - Caribou-Apr</v>
      </c>
      <c r="E1073" s="5">
        <v>31.113333333333333</v>
      </c>
      <c r="F1073" s="5">
        <v>30.6</v>
      </c>
      <c r="G1073" s="5">
        <v>30.08</v>
      </c>
      <c r="H1073" s="5">
        <v>29.553333333333335</v>
      </c>
      <c r="I1073" s="5">
        <v>30.45</v>
      </c>
      <c r="J1073" s="5">
        <v>31.346666666666668</v>
      </c>
      <c r="K1073" s="5">
        <v>32.243333333333332</v>
      </c>
      <c r="L1073" s="5">
        <v>34.270000000000003</v>
      </c>
      <c r="M1073" s="5">
        <v>36.266666666666666</v>
      </c>
      <c r="N1073" s="5">
        <v>38.276666666666664</v>
      </c>
      <c r="O1073" s="5">
        <v>39.549999999999997</v>
      </c>
      <c r="P1073" s="5">
        <v>40.846666666666671</v>
      </c>
      <c r="Q1073" s="5">
        <v>42.146666666666668</v>
      </c>
      <c r="R1073" s="5">
        <v>42.37</v>
      </c>
      <c r="S1073" s="5">
        <v>42.576666666666668</v>
      </c>
      <c r="T1073" s="5">
        <v>42.796666666666667</v>
      </c>
      <c r="U1073" s="5">
        <v>41.22</v>
      </c>
      <c r="V1073" s="5">
        <v>39.643333333333331</v>
      </c>
      <c r="W1073" s="5">
        <v>38.036666666666662</v>
      </c>
      <c r="X1073" s="5">
        <v>36.840000000000003</v>
      </c>
      <c r="Y1073" s="5">
        <v>35.68</v>
      </c>
      <c r="Z1073" s="5">
        <v>34.54</v>
      </c>
      <c r="AA1073" s="5">
        <v>33.626666666666665</v>
      </c>
      <c r="AB1073" s="5">
        <v>32.826666666666668</v>
      </c>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row>
    <row r="1074" spans="1:148">
      <c r="A1074" s="2" t="s">
        <v>215</v>
      </c>
      <c r="B1074" s="2" t="s">
        <v>77</v>
      </c>
      <c r="C1074" s="2" t="s">
        <v>365</v>
      </c>
      <c r="D1074" s="2" t="str">
        <f t="shared" si="16"/>
        <v>Maine - Caribou-May</v>
      </c>
      <c r="E1074" s="5">
        <v>45.809677419354834</v>
      </c>
      <c r="F1074" s="5">
        <v>44.987096774193546</v>
      </c>
      <c r="G1074" s="5">
        <v>44.061290322580646</v>
      </c>
      <c r="H1074" s="5">
        <v>43.216129032258067</v>
      </c>
      <c r="I1074" s="5">
        <v>42.274193548387096</v>
      </c>
      <c r="J1074" s="5">
        <v>44.109677419354838</v>
      </c>
      <c r="K1074" s="5">
        <v>46.909677419354843</v>
      </c>
      <c r="L1074" s="5">
        <v>49.883870967741942</v>
      </c>
      <c r="M1074" s="5">
        <v>52.638709677419357</v>
      </c>
      <c r="N1074" s="5">
        <v>54.748387096774195</v>
      </c>
      <c r="O1074" s="5">
        <v>56.57741935483871</v>
      </c>
      <c r="P1074" s="5">
        <v>58.780645161290323</v>
      </c>
      <c r="Q1074" s="5">
        <v>60.048387096774192</v>
      </c>
      <c r="R1074" s="5">
        <v>60.741935483870968</v>
      </c>
      <c r="S1074" s="5">
        <v>61.267741935483869</v>
      </c>
      <c r="T1074" s="5">
        <v>60.670967741935485</v>
      </c>
      <c r="U1074" s="5">
        <v>60.174193548387102</v>
      </c>
      <c r="V1074" s="5">
        <v>58.606451612903221</v>
      </c>
      <c r="W1074" s="5">
        <v>55.341935483870962</v>
      </c>
      <c r="X1074" s="5">
        <v>53.167741935483875</v>
      </c>
      <c r="Y1074" s="5">
        <v>50.816129032258061</v>
      </c>
      <c r="Z1074" s="5">
        <v>49.21290322580645</v>
      </c>
      <c r="AA1074" s="5">
        <v>47.92258064516129</v>
      </c>
      <c r="AB1074" s="5">
        <v>47.116129032258058</v>
      </c>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row>
    <row r="1075" spans="1:148">
      <c r="A1075" s="2" t="s">
        <v>215</v>
      </c>
      <c r="B1075" s="2" t="s">
        <v>78</v>
      </c>
      <c r="C1075" s="2" t="s">
        <v>366</v>
      </c>
      <c r="D1075" s="2" t="str">
        <f t="shared" si="16"/>
        <v>Maine - Caribou-Jun</v>
      </c>
      <c r="E1075" s="5">
        <v>53.31666666666667</v>
      </c>
      <c r="F1075" s="5">
        <v>52.583333333333336</v>
      </c>
      <c r="G1075" s="5">
        <v>52.043333333333329</v>
      </c>
      <c r="H1075" s="5">
        <v>51.38</v>
      </c>
      <c r="I1075" s="5">
        <v>52.46</v>
      </c>
      <c r="J1075" s="5">
        <v>54.363333333333337</v>
      </c>
      <c r="K1075" s="5">
        <v>56.68</v>
      </c>
      <c r="L1075" s="5">
        <v>58.85</v>
      </c>
      <c r="M1075" s="5">
        <v>61.2</v>
      </c>
      <c r="N1075" s="5">
        <v>63.213333333333338</v>
      </c>
      <c r="O1075" s="5">
        <v>64.846666666666664</v>
      </c>
      <c r="P1075" s="5">
        <v>65.926666666666662</v>
      </c>
      <c r="Q1075" s="5">
        <v>67.443333333333328</v>
      </c>
      <c r="R1075" s="5">
        <v>67.756666666666675</v>
      </c>
      <c r="S1075" s="5">
        <v>68.13</v>
      </c>
      <c r="T1075" s="5">
        <v>68.273333333333326</v>
      </c>
      <c r="U1075" s="5">
        <v>68.023333333333341</v>
      </c>
      <c r="V1075" s="5">
        <v>66.186666666666667</v>
      </c>
      <c r="W1075" s="5">
        <v>64.150000000000006</v>
      </c>
      <c r="X1075" s="5">
        <v>61.103333333333332</v>
      </c>
      <c r="Y1075" s="5">
        <v>59.39</v>
      </c>
      <c r="Z1075" s="5">
        <v>57.156666666666666</v>
      </c>
      <c r="AA1075" s="5">
        <v>55.756666666666668</v>
      </c>
      <c r="AB1075" s="5">
        <v>54.573333333333338</v>
      </c>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row>
    <row r="1076" spans="1:148">
      <c r="A1076" s="2" t="s">
        <v>215</v>
      </c>
      <c r="B1076" s="2" t="s">
        <v>79</v>
      </c>
      <c r="C1076" s="2" t="s">
        <v>367</v>
      </c>
      <c r="D1076" s="2" t="str">
        <f t="shared" si="16"/>
        <v>Maine - Caribou-Jul</v>
      </c>
      <c r="E1076" s="5">
        <v>62.13225806451613</v>
      </c>
      <c r="F1076" s="5">
        <v>61.651612903225811</v>
      </c>
      <c r="G1076" s="5">
        <v>59.193548387096776</v>
      </c>
      <c r="H1076" s="5">
        <v>58.696774193548386</v>
      </c>
      <c r="I1076" s="5">
        <v>58.106451612903221</v>
      </c>
      <c r="J1076" s="5">
        <v>58.9</v>
      </c>
      <c r="K1076" s="5">
        <v>61.345161290322579</v>
      </c>
      <c r="L1076" s="5">
        <v>63.670967741935485</v>
      </c>
      <c r="M1076" s="5">
        <v>66.041935483870972</v>
      </c>
      <c r="N1076" s="5">
        <v>68.548387096774192</v>
      </c>
      <c r="O1076" s="5">
        <v>70.164516129032251</v>
      </c>
      <c r="P1076" s="5">
        <v>71.42258064516129</v>
      </c>
      <c r="Q1076" s="5">
        <v>72.248387096774181</v>
      </c>
      <c r="R1076" s="5">
        <v>73.264516129032259</v>
      </c>
      <c r="S1076" s="5">
        <v>73.58387096774193</v>
      </c>
      <c r="T1076" s="5">
        <v>72.693548387096769</v>
      </c>
      <c r="U1076" s="5">
        <v>71.49677419354839</v>
      </c>
      <c r="V1076" s="5">
        <v>70.093548387096774</v>
      </c>
      <c r="W1076" s="5">
        <v>67.567741935483866</v>
      </c>
      <c r="X1076" s="5">
        <v>65.393548387096772</v>
      </c>
      <c r="Y1076" s="5">
        <v>63.980645161290326</v>
      </c>
      <c r="Z1076" s="5">
        <v>62.37419354838709</v>
      </c>
      <c r="AA1076" s="5">
        <v>61.303225806451614</v>
      </c>
      <c r="AB1076" s="5">
        <v>60.777419354838706</v>
      </c>
    </row>
    <row r="1077" spans="1:148">
      <c r="A1077" s="2" t="s">
        <v>215</v>
      </c>
      <c r="B1077" s="2" t="s">
        <v>80</v>
      </c>
      <c r="C1077" s="2" t="s">
        <v>368</v>
      </c>
      <c r="D1077" s="2" t="str">
        <f t="shared" si="16"/>
        <v>Maine - Caribou-Aug</v>
      </c>
      <c r="E1077" s="5">
        <v>54.522580645161291</v>
      </c>
      <c r="F1077" s="5">
        <v>53.467741935483872</v>
      </c>
      <c r="G1077" s="5">
        <v>54.741935483870968</v>
      </c>
      <c r="H1077" s="5">
        <v>54.151612903225811</v>
      </c>
      <c r="I1077" s="5">
        <v>53.803225806451614</v>
      </c>
      <c r="J1077" s="5">
        <v>54.809677419354834</v>
      </c>
      <c r="K1077" s="5">
        <v>57.28709677419355</v>
      </c>
      <c r="L1077" s="5">
        <v>60.035483870967738</v>
      </c>
      <c r="M1077" s="5">
        <v>62.961290322580645</v>
      </c>
      <c r="N1077" s="5">
        <v>65.270967741935493</v>
      </c>
      <c r="O1077" s="5">
        <v>67.019354838709674</v>
      </c>
      <c r="P1077" s="5">
        <v>68.7</v>
      </c>
      <c r="Q1077" s="5">
        <v>69.677419354838705</v>
      </c>
      <c r="R1077" s="5">
        <v>70.325806451612905</v>
      </c>
      <c r="S1077" s="5">
        <v>70.809677419354841</v>
      </c>
      <c r="T1077" s="5">
        <v>70.551612903225802</v>
      </c>
      <c r="U1077" s="5">
        <v>69.751612903225819</v>
      </c>
      <c r="V1077" s="5">
        <v>67.619354838709668</v>
      </c>
      <c r="W1077" s="5">
        <v>64.367741935483878</v>
      </c>
      <c r="X1077" s="5">
        <v>62.225806451612904</v>
      </c>
      <c r="Y1077" s="5">
        <v>60.458064516129035</v>
      </c>
      <c r="Z1077" s="5">
        <v>59.00322580645161</v>
      </c>
      <c r="AA1077" s="5">
        <v>57.925806451612907</v>
      </c>
      <c r="AB1077" s="5">
        <v>57.08064516129032</v>
      </c>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row>
    <row r="1078" spans="1:148">
      <c r="A1078" s="2" t="s">
        <v>215</v>
      </c>
      <c r="B1078" s="2" t="s">
        <v>81</v>
      </c>
      <c r="C1078" s="2" t="s">
        <v>369</v>
      </c>
      <c r="D1078" s="2" t="str">
        <f t="shared" si="16"/>
        <v>Maine - Caribou-Sep</v>
      </c>
      <c r="E1078" s="5">
        <v>50.09</v>
      </c>
      <c r="F1078" s="5">
        <v>49.68</v>
      </c>
      <c r="G1078" s="5">
        <v>49.276666666666664</v>
      </c>
      <c r="H1078" s="5">
        <v>48.85</v>
      </c>
      <c r="I1078" s="5">
        <v>49.24</v>
      </c>
      <c r="J1078" s="5">
        <v>49.656666666666666</v>
      </c>
      <c r="K1078" s="5">
        <v>50.086666666666666</v>
      </c>
      <c r="L1078" s="5">
        <v>52.536666666666662</v>
      </c>
      <c r="M1078" s="5">
        <v>54.99666666666667</v>
      </c>
      <c r="N1078" s="5">
        <v>57.453333333333333</v>
      </c>
      <c r="O1078" s="5">
        <v>58.726666666666667</v>
      </c>
      <c r="P1078" s="5">
        <v>59.99666666666667</v>
      </c>
      <c r="Q1078" s="5">
        <v>61.263333333333335</v>
      </c>
      <c r="R1078" s="5">
        <v>61.366666666666667</v>
      </c>
      <c r="S1078" s="5">
        <v>61.416666666666664</v>
      </c>
      <c r="T1078" s="5">
        <v>61.523333333333333</v>
      </c>
      <c r="U1078" s="5">
        <v>59.71</v>
      </c>
      <c r="V1078" s="5">
        <v>57.906666666666666</v>
      </c>
      <c r="W1078" s="5">
        <v>56.033333333333331</v>
      </c>
      <c r="X1078" s="5">
        <v>54.756666666666668</v>
      </c>
      <c r="Y1078" s="5">
        <v>53.46</v>
      </c>
      <c r="Z1078" s="5">
        <v>52.18333333333333</v>
      </c>
      <c r="AA1078" s="5">
        <v>51.403333333333329</v>
      </c>
      <c r="AB1078" s="5">
        <v>50.64</v>
      </c>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row>
    <row r="1079" spans="1:148">
      <c r="A1079" s="2" t="s">
        <v>215</v>
      </c>
      <c r="B1079" s="2" t="s">
        <v>82</v>
      </c>
      <c r="C1079" s="2" t="s">
        <v>370</v>
      </c>
      <c r="D1079" s="2" t="str">
        <f t="shared" si="16"/>
        <v>Maine - Caribou-Oct</v>
      </c>
      <c r="E1079" s="5">
        <v>40.438709677419354</v>
      </c>
      <c r="F1079" s="5">
        <v>39.770967741935486</v>
      </c>
      <c r="G1079" s="5">
        <v>39.12580645161291</v>
      </c>
      <c r="H1079" s="5">
        <v>38.435483870967744</v>
      </c>
      <c r="I1079" s="5">
        <v>38.70967741935484</v>
      </c>
      <c r="J1079" s="5">
        <v>39</v>
      </c>
      <c r="K1079" s="5">
        <v>39.306451612903224</v>
      </c>
      <c r="L1079" s="5">
        <v>41.680645161290322</v>
      </c>
      <c r="M1079" s="5">
        <v>44.025806451612901</v>
      </c>
      <c r="N1079" s="5">
        <v>46.380645161290325</v>
      </c>
      <c r="O1079" s="5">
        <v>47.693548387096776</v>
      </c>
      <c r="P1079" s="5">
        <v>49.035483870967738</v>
      </c>
      <c r="Q1079" s="5">
        <v>50.361290322580643</v>
      </c>
      <c r="R1079" s="5">
        <v>49.91935483870968</v>
      </c>
      <c r="S1079" s="5">
        <v>49.529032258064518</v>
      </c>
      <c r="T1079" s="5">
        <v>49.096774193548384</v>
      </c>
      <c r="U1079" s="5">
        <v>47.570967741935483</v>
      </c>
      <c r="V1079" s="5">
        <v>46.006451612903227</v>
      </c>
      <c r="W1079" s="5">
        <v>44.490322580645163</v>
      </c>
      <c r="X1079" s="5">
        <v>43.690322580645166</v>
      </c>
      <c r="Y1079" s="5">
        <v>42.938709677419354</v>
      </c>
      <c r="Z1079" s="5">
        <v>42.138709677419357</v>
      </c>
      <c r="AA1079" s="5">
        <v>41.635483870967747</v>
      </c>
      <c r="AB1079" s="5">
        <v>41.112903225806448</v>
      </c>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row>
    <row r="1080" spans="1:148">
      <c r="A1080" s="2" t="s">
        <v>215</v>
      </c>
      <c r="B1080" s="2" t="s">
        <v>83</v>
      </c>
      <c r="C1080" s="2" t="s">
        <v>371</v>
      </c>
      <c r="D1080" s="2" t="str">
        <f t="shared" si="16"/>
        <v>Maine - Caribou-Nov</v>
      </c>
      <c r="E1080" s="5">
        <v>29.863333333333333</v>
      </c>
      <c r="F1080" s="5">
        <v>29.68</v>
      </c>
      <c r="G1080" s="5">
        <v>29.503333333333334</v>
      </c>
      <c r="H1080" s="5">
        <v>29.32</v>
      </c>
      <c r="I1080" s="5">
        <v>29.24</v>
      </c>
      <c r="J1080" s="5">
        <v>29.163333333333334</v>
      </c>
      <c r="K1080" s="5">
        <v>29.096666666666668</v>
      </c>
      <c r="L1080" s="5">
        <v>30.35</v>
      </c>
      <c r="M1080" s="5">
        <v>31.606666666666669</v>
      </c>
      <c r="N1080" s="5">
        <v>32.866666666666667</v>
      </c>
      <c r="O1080" s="5">
        <v>34.063333333333333</v>
      </c>
      <c r="P1080" s="5">
        <v>35.236666666666665</v>
      </c>
      <c r="Q1080" s="5">
        <v>36.426666666666662</v>
      </c>
      <c r="R1080" s="5">
        <v>35.856666666666669</v>
      </c>
      <c r="S1080" s="5">
        <v>35.333333333333336</v>
      </c>
      <c r="T1080" s="5">
        <v>34.78</v>
      </c>
      <c r="U1080" s="5">
        <v>33.549999999999997</v>
      </c>
      <c r="V1080" s="5">
        <v>32.306666666666665</v>
      </c>
      <c r="W1080" s="5">
        <v>31.07</v>
      </c>
      <c r="X1080" s="5">
        <v>30.483333333333334</v>
      </c>
      <c r="Y1080" s="5">
        <v>29.91</v>
      </c>
      <c r="Z1080" s="5">
        <v>29.363333333333333</v>
      </c>
      <c r="AA1080" s="5">
        <v>29.08</v>
      </c>
      <c r="AB1080" s="5">
        <v>28.796666666666667</v>
      </c>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row>
    <row r="1081" spans="1:148">
      <c r="A1081" s="2" t="s">
        <v>215</v>
      </c>
      <c r="B1081" s="2" t="s">
        <v>84</v>
      </c>
      <c r="C1081" s="2" t="s">
        <v>372</v>
      </c>
      <c r="D1081" s="2" t="str">
        <f t="shared" si="16"/>
        <v>Maine - Caribou-Dec</v>
      </c>
      <c r="E1081" s="5">
        <v>14.558064516129033</v>
      </c>
      <c r="F1081" s="5">
        <v>14.35483870967742</v>
      </c>
      <c r="G1081" s="5">
        <v>14.19032258064516</v>
      </c>
      <c r="H1081" s="5">
        <v>13.925806451612903</v>
      </c>
      <c r="I1081" s="5">
        <v>14.538709677419355</v>
      </c>
      <c r="J1081" s="5">
        <v>14.135483870967741</v>
      </c>
      <c r="K1081" s="5">
        <v>14.083870967741936</v>
      </c>
      <c r="L1081" s="5">
        <v>14.364516129032259</v>
      </c>
      <c r="M1081" s="5">
        <v>15.877419354838709</v>
      </c>
      <c r="N1081" s="5">
        <v>17.616129032258065</v>
      </c>
      <c r="O1081" s="5">
        <v>19.193548387096776</v>
      </c>
      <c r="P1081" s="5">
        <v>20.548387096774192</v>
      </c>
      <c r="Q1081" s="5">
        <v>21.374193548387098</v>
      </c>
      <c r="R1081" s="5">
        <v>21.803225806451611</v>
      </c>
      <c r="S1081" s="5">
        <v>21.641935483870967</v>
      </c>
      <c r="T1081" s="5">
        <v>21.258064516129032</v>
      </c>
      <c r="U1081" s="5">
        <v>20.019354838709678</v>
      </c>
      <c r="V1081" s="5">
        <v>18.948387096774194</v>
      </c>
      <c r="W1081" s="5">
        <v>18.2</v>
      </c>
      <c r="X1081" s="5">
        <v>17.683870967741935</v>
      </c>
      <c r="Y1081" s="5">
        <v>17.458064516129035</v>
      </c>
      <c r="Z1081" s="5">
        <v>16.690322580645162</v>
      </c>
      <c r="AA1081" s="5">
        <v>16.048387096774192</v>
      </c>
      <c r="AB1081" s="5">
        <v>15.751612903225807</v>
      </c>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row>
    <row r="1082" spans="1:148">
      <c r="A1082" s="2" t="s">
        <v>216</v>
      </c>
      <c r="B1082" s="2" t="s">
        <v>73</v>
      </c>
      <c r="C1082" s="2" t="s">
        <v>361</v>
      </c>
      <c r="D1082" s="2" t="str">
        <f t="shared" si="16"/>
        <v>Maine - Portland-Jan</v>
      </c>
      <c r="E1082" s="5">
        <v>18.951612903225808</v>
      </c>
      <c r="F1082" s="5">
        <v>18.558064516129029</v>
      </c>
      <c r="G1082" s="5">
        <v>17.648387096774194</v>
      </c>
      <c r="H1082" s="5">
        <v>16.990322580645163</v>
      </c>
      <c r="I1082" s="5">
        <v>16.341935483870969</v>
      </c>
      <c r="J1082" s="5">
        <v>15.996774193548386</v>
      </c>
      <c r="K1082" s="5">
        <v>16.06451612903226</v>
      </c>
      <c r="L1082" s="5">
        <v>16.787096774193547</v>
      </c>
      <c r="M1082" s="5">
        <v>19.254838709677419</v>
      </c>
      <c r="N1082" s="5">
        <v>22.432258064516127</v>
      </c>
      <c r="O1082" s="5">
        <v>25.712903225806453</v>
      </c>
      <c r="P1082" s="5">
        <v>27.403225806451612</v>
      </c>
      <c r="Q1082" s="5">
        <v>28.8</v>
      </c>
      <c r="R1082" s="5">
        <v>29.377419354838711</v>
      </c>
      <c r="S1082" s="5">
        <v>29.429032258064513</v>
      </c>
      <c r="T1082" s="5">
        <v>28.761290322580646</v>
      </c>
      <c r="U1082" s="5">
        <v>27.090322580645161</v>
      </c>
      <c r="V1082" s="5">
        <v>26.119354838709679</v>
      </c>
      <c r="W1082" s="5">
        <v>25.103225806451615</v>
      </c>
      <c r="X1082" s="5">
        <v>24.025806451612901</v>
      </c>
      <c r="Y1082" s="5">
        <v>22.738709677419354</v>
      </c>
      <c r="Z1082" s="5">
        <v>21.580645161290324</v>
      </c>
      <c r="AA1082" s="5">
        <v>20.880645161290321</v>
      </c>
      <c r="AB1082" s="5">
        <v>20.093548387096774</v>
      </c>
    </row>
    <row r="1083" spans="1:148">
      <c r="A1083" s="2" t="s">
        <v>216</v>
      </c>
      <c r="B1083" s="2" t="s">
        <v>74</v>
      </c>
      <c r="C1083" s="2" t="s">
        <v>362</v>
      </c>
      <c r="D1083" s="2" t="str">
        <f t="shared" si="16"/>
        <v>Maine - Portland-Feb</v>
      </c>
      <c r="E1083" s="5">
        <v>19.982142857142858</v>
      </c>
      <c r="F1083" s="5">
        <v>19.332142857142856</v>
      </c>
      <c r="G1083" s="5">
        <v>18.646428571428572</v>
      </c>
      <c r="H1083" s="5">
        <v>17.99642857142857</v>
      </c>
      <c r="I1083" s="5">
        <v>17.592857142857145</v>
      </c>
      <c r="J1083" s="5">
        <v>17.132142857142856</v>
      </c>
      <c r="K1083" s="5">
        <v>16.732142857142858</v>
      </c>
      <c r="L1083" s="5">
        <v>19.785714285714285</v>
      </c>
      <c r="M1083" s="5">
        <v>22.846428571428572</v>
      </c>
      <c r="N1083" s="5">
        <v>25.914285714285715</v>
      </c>
      <c r="O1083" s="5">
        <v>27.528571428571428</v>
      </c>
      <c r="P1083" s="5">
        <v>29.096428571428572</v>
      </c>
      <c r="Q1083" s="5">
        <v>30.703571428571429</v>
      </c>
      <c r="R1083" s="5">
        <v>30.842857142857145</v>
      </c>
      <c r="S1083" s="5">
        <v>30.942857142857143</v>
      </c>
      <c r="T1083" s="5">
        <v>31.071428571428573</v>
      </c>
      <c r="U1083" s="5">
        <v>29.45</v>
      </c>
      <c r="V1083" s="5">
        <v>27.846428571428572</v>
      </c>
      <c r="W1083" s="5">
        <v>26.11785714285714</v>
      </c>
      <c r="X1083" s="5">
        <v>24.982142857142858</v>
      </c>
      <c r="Y1083" s="5">
        <v>23.88214285714286</v>
      </c>
      <c r="Z1083" s="5">
        <v>22.75357142857143</v>
      </c>
      <c r="AA1083" s="5">
        <v>21.735714285714288</v>
      </c>
      <c r="AB1083" s="5">
        <v>20.74642857142857</v>
      </c>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row>
    <row r="1084" spans="1:148">
      <c r="A1084" s="2" t="s">
        <v>216</v>
      </c>
      <c r="B1084" s="2" t="s">
        <v>75</v>
      </c>
      <c r="C1084" s="2" t="s">
        <v>363</v>
      </c>
      <c r="D1084" s="2" t="str">
        <f t="shared" si="16"/>
        <v>Maine - Portland-Mar</v>
      </c>
      <c r="E1084" s="5">
        <v>29.248387096774195</v>
      </c>
      <c r="F1084" s="5">
        <v>28.387096774193548</v>
      </c>
      <c r="G1084" s="5">
        <v>28.048387096774192</v>
      </c>
      <c r="H1084" s="5">
        <v>27.454838709677421</v>
      </c>
      <c r="I1084" s="5">
        <v>26.56451612903226</v>
      </c>
      <c r="J1084" s="5">
        <v>26.14516129032258</v>
      </c>
      <c r="K1084" s="5">
        <v>27.296774193548387</v>
      </c>
      <c r="L1084" s="5">
        <v>30.474193548387099</v>
      </c>
      <c r="M1084" s="5">
        <v>32.532258064516128</v>
      </c>
      <c r="N1084" s="5">
        <v>34.735483870967741</v>
      </c>
      <c r="O1084" s="5">
        <v>36.393548387096779</v>
      </c>
      <c r="P1084" s="5">
        <v>37.62580645161291</v>
      </c>
      <c r="Q1084" s="5">
        <v>38.335483870967742</v>
      </c>
      <c r="R1084" s="5">
        <v>38.658064516129038</v>
      </c>
      <c r="S1084" s="5">
        <v>38.693548387096776</v>
      </c>
      <c r="T1084" s="5">
        <v>38.506451612903227</v>
      </c>
      <c r="U1084" s="5">
        <v>37.474193548387099</v>
      </c>
      <c r="V1084" s="5">
        <v>35.748387096774195</v>
      </c>
      <c r="W1084" s="5">
        <v>34.548387096774192</v>
      </c>
      <c r="X1084" s="5">
        <v>33.448387096774198</v>
      </c>
      <c r="Y1084" s="5">
        <v>32.441935483870971</v>
      </c>
      <c r="Z1084" s="5">
        <v>31.970967741935485</v>
      </c>
      <c r="AA1084" s="5">
        <v>31.425806451612903</v>
      </c>
      <c r="AB1084" s="5">
        <v>30.670967741935481</v>
      </c>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row>
    <row r="1085" spans="1:148">
      <c r="A1085" s="2" t="s">
        <v>216</v>
      </c>
      <c r="B1085" s="2" t="s">
        <v>76</v>
      </c>
      <c r="C1085" s="2" t="s">
        <v>364</v>
      </c>
      <c r="D1085" s="2" t="str">
        <f t="shared" si="16"/>
        <v>Maine - Portland-Apr</v>
      </c>
      <c r="E1085" s="5">
        <v>39.756666666666668</v>
      </c>
      <c r="F1085" s="5">
        <v>39.08</v>
      </c>
      <c r="G1085" s="5">
        <v>38.416666666666664</v>
      </c>
      <c r="H1085" s="5">
        <v>37.736666666666665</v>
      </c>
      <c r="I1085" s="5">
        <v>39.409999999999997</v>
      </c>
      <c r="J1085" s="5">
        <v>41.096666666666671</v>
      </c>
      <c r="K1085" s="5">
        <v>42.793333333333329</v>
      </c>
      <c r="L1085" s="5">
        <v>45.476666666666667</v>
      </c>
      <c r="M1085" s="5">
        <v>48.153333333333329</v>
      </c>
      <c r="N1085" s="5">
        <v>50.823333333333338</v>
      </c>
      <c r="O1085" s="5">
        <v>51.47</v>
      </c>
      <c r="P1085" s="5">
        <v>52.113333333333337</v>
      </c>
      <c r="Q1085" s="5">
        <v>52.75</v>
      </c>
      <c r="R1085" s="5">
        <v>52.053333333333327</v>
      </c>
      <c r="S1085" s="5">
        <v>51.36</v>
      </c>
      <c r="T1085" s="5">
        <v>50.66</v>
      </c>
      <c r="U1085" s="5">
        <v>48.85</v>
      </c>
      <c r="V1085" s="5">
        <v>47.02</v>
      </c>
      <c r="W1085" s="5">
        <v>45.16</v>
      </c>
      <c r="X1085" s="5">
        <v>44.176666666666662</v>
      </c>
      <c r="Y1085" s="5">
        <v>43.166666666666664</v>
      </c>
      <c r="Z1085" s="5">
        <v>42.18333333333333</v>
      </c>
      <c r="AA1085" s="5">
        <v>41.4</v>
      </c>
      <c r="AB1085" s="5">
        <v>40.606666666666669</v>
      </c>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row>
    <row r="1086" spans="1:148">
      <c r="A1086" s="2" t="s">
        <v>216</v>
      </c>
      <c r="B1086" s="2" t="s">
        <v>77</v>
      </c>
      <c r="C1086" s="2" t="s">
        <v>365</v>
      </c>
      <c r="D1086" s="2" t="str">
        <f t="shared" si="16"/>
        <v>Maine - Portland-May</v>
      </c>
      <c r="E1086" s="5">
        <v>46.251612903225805</v>
      </c>
      <c r="F1086" s="5">
        <v>45.864516129032253</v>
      </c>
      <c r="G1086" s="5">
        <v>45.483870967741936</v>
      </c>
      <c r="H1086" s="5">
        <v>45.08387096774193</v>
      </c>
      <c r="I1086" s="5">
        <v>47.21290322580645</v>
      </c>
      <c r="J1086" s="5">
        <v>49.41935483870968</v>
      </c>
      <c r="K1086" s="5">
        <v>51.635483870967747</v>
      </c>
      <c r="L1086" s="5">
        <v>54.048387096774192</v>
      </c>
      <c r="M1086" s="5">
        <v>56.41935483870968</v>
      </c>
      <c r="N1086" s="5">
        <v>58.854838709677416</v>
      </c>
      <c r="O1086" s="5">
        <v>59.151612903225811</v>
      </c>
      <c r="P1086" s="5">
        <v>59.445161290322581</v>
      </c>
      <c r="Q1086" s="5">
        <v>59.732258064516131</v>
      </c>
      <c r="R1086" s="5">
        <v>58.767741935483869</v>
      </c>
      <c r="S1086" s="5">
        <v>57.8</v>
      </c>
      <c r="T1086" s="5">
        <v>56.838709677419352</v>
      </c>
      <c r="U1086" s="5">
        <v>55.283870967741933</v>
      </c>
      <c r="V1086" s="5">
        <v>53.719354838709677</v>
      </c>
      <c r="W1086" s="5">
        <v>52.12580645161291</v>
      </c>
      <c r="X1086" s="5">
        <v>50.974193548387099</v>
      </c>
      <c r="Y1086" s="5">
        <v>49.838709677419352</v>
      </c>
      <c r="Z1086" s="5">
        <v>48.703225806451613</v>
      </c>
      <c r="AA1086" s="5">
        <v>47.925806451612907</v>
      </c>
      <c r="AB1086" s="5">
        <v>47.177419354838712</v>
      </c>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row>
    <row r="1087" spans="1:148">
      <c r="A1087" s="2" t="s">
        <v>216</v>
      </c>
      <c r="B1087" s="2" t="s">
        <v>78</v>
      </c>
      <c r="C1087" s="2" t="s">
        <v>366</v>
      </c>
      <c r="D1087" s="2" t="str">
        <f t="shared" si="16"/>
        <v>Maine - Portland-Jun</v>
      </c>
      <c r="E1087" s="5">
        <v>56.053333333333327</v>
      </c>
      <c r="F1087" s="5">
        <v>54.926666666666662</v>
      </c>
      <c r="G1087" s="5">
        <v>54.173333333333332</v>
      </c>
      <c r="H1087" s="5">
        <v>53.506666666666668</v>
      </c>
      <c r="I1087" s="5">
        <v>53.966666666666669</v>
      </c>
      <c r="J1087" s="5">
        <v>56.963333333333338</v>
      </c>
      <c r="K1087" s="5">
        <v>60.443333333333335</v>
      </c>
      <c r="L1087" s="5">
        <v>63.93333333333333</v>
      </c>
      <c r="M1087" s="5">
        <v>66.956666666666663</v>
      </c>
      <c r="N1087" s="5">
        <v>69.036666666666662</v>
      </c>
      <c r="O1087" s="5">
        <v>70.663333333333341</v>
      </c>
      <c r="P1087" s="5">
        <v>71.816666666666663</v>
      </c>
      <c r="Q1087" s="5">
        <v>71.933333333333337</v>
      </c>
      <c r="R1087" s="5">
        <v>72.023333333333326</v>
      </c>
      <c r="S1087" s="5">
        <v>71.256666666666661</v>
      </c>
      <c r="T1087" s="5">
        <v>70.493333333333339</v>
      </c>
      <c r="U1087" s="5">
        <v>69.376666666666679</v>
      </c>
      <c r="V1087" s="5">
        <v>66.773333333333341</v>
      </c>
      <c r="W1087" s="5">
        <v>64.346666666666664</v>
      </c>
      <c r="X1087" s="5">
        <v>61.513333333333335</v>
      </c>
      <c r="Y1087" s="5">
        <v>59.75</v>
      </c>
      <c r="Z1087" s="5">
        <v>58.56</v>
      </c>
      <c r="AA1087" s="5">
        <v>57.876666666666665</v>
      </c>
      <c r="AB1087" s="5">
        <v>57.156666666666666</v>
      </c>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row>
    <row r="1088" spans="1:148">
      <c r="A1088" s="2" t="s">
        <v>216</v>
      </c>
      <c r="B1088" s="2" t="s">
        <v>79</v>
      </c>
      <c r="C1088" s="2" t="s">
        <v>367</v>
      </c>
      <c r="D1088" s="2" t="str">
        <f t="shared" si="16"/>
        <v>Maine - Portland-Jul</v>
      </c>
      <c r="E1088" s="5">
        <v>65.051612903225802</v>
      </c>
      <c r="F1088" s="5">
        <v>64.464516129032262</v>
      </c>
      <c r="G1088" s="5">
        <v>62.096774193548384</v>
      </c>
      <c r="H1088" s="5">
        <v>61.677419354838712</v>
      </c>
      <c r="I1088" s="5">
        <v>61.687096774193549</v>
      </c>
      <c r="J1088" s="5">
        <v>64.293548387096777</v>
      </c>
      <c r="K1088" s="5">
        <v>67.045161290322582</v>
      </c>
      <c r="L1088" s="5">
        <v>70.554838709677412</v>
      </c>
      <c r="M1088" s="5">
        <v>72.99354838709678</v>
      </c>
      <c r="N1088" s="5">
        <v>75.054838709677412</v>
      </c>
      <c r="O1088" s="5">
        <v>76.451612903225808</v>
      </c>
      <c r="P1088" s="5">
        <v>76.777419354838713</v>
      </c>
      <c r="Q1088" s="5">
        <v>77.216129032258053</v>
      </c>
      <c r="R1088" s="5">
        <v>77.354838709677423</v>
      </c>
      <c r="S1088" s="5">
        <v>77.032258064516128</v>
      </c>
      <c r="T1088" s="5">
        <v>76.41935483870968</v>
      </c>
      <c r="U1088" s="5">
        <v>74.029032258064518</v>
      </c>
      <c r="V1088" s="5">
        <v>72.151612903225796</v>
      </c>
      <c r="W1088" s="5">
        <v>69.690322580645159</v>
      </c>
      <c r="X1088" s="5">
        <v>67.174193548387095</v>
      </c>
      <c r="Y1088" s="5">
        <v>66.08387096774193</v>
      </c>
      <c r="Z1088" s="5">
        <v>65.009677419354844</v>
      </c>
      <c r="AA1088" s="5">
        <v>64.148387096774186</v>
      </c>
      <c r="AB1088" s="5">
        <v>63.654838709677421</v>
      </c>
    </row>
    <row r="1089" spans="1:148">
      <c r="A1089" s="2" t="s">
        <v>216</v>
      </c>
      <c r="B1089" s="2" t="s">
        <v>80</v>
      </c>
      <c r="C1089" s="2" t="s">
        <v>368</v>
      </c>
      <c r="D1089" s="2" t="str">
        <f t="shared" si="16"/>
        <v>Maine - Portland-Aug</v>
      </c>
      <c r="E1089" s="5">
        <v>60.574193548387093</v>
      </c>
      <c r="F1089" s="5">
        <v>59.883870967741942</v>
      </c>
      <c r="G1089" s="5">
        <v>61.361290322580643</v>
      </c>
      <c r="H1089" s="5">
        <v>60.748387096774195</v>
      </c>
      <c r="I1089" s="5">
        <v>60.358064516129026</v>
      </c>
      <c r="J1089" s="5">
        <v>61.119354838709675</v>
      </c>
      <c r="K1089" s="5">
        <v>63.990322580645163</v>
      </c>
      <c r="L1089" s="5">
        <v>67.287096774193557</v>
      </c>
      <c r="M1089" s="5">
        <v>69.683870967741925</v>
      </c>
      <c r="N1089" s="5">
        <v>71.809677419354841</v>
      </c>
      <c r="O1089" s="5">
        <v>73.548387096774192</v>
      </c>
      <c r="P1089" s="5">
        <v>74.961290322580652</v>
      </c>
      <c r="Q1089" s="5">
        <v>75.380645161290332</v>
      </c>
      <c r="R1089" s="5">
        <v>74.867741935483878</v>
      </c>
      <c r="S1089" s="5">
        <v>74.722580645161287</v>
      </c>
      <c r="T1089" s="5">
        <v>73.745161290322571</v>
      </c>
      <c r="U1089" s="5">
        <v>72.396774193548396</v>
      </c>
      <c r="V1089" s="5">
        <v>70.58387096774193</v>
      </c>
      <c r="W1089" s="5">
        <v>68.219354838709677</v>
      </c>
      <c r="X1089" s="5">
        <v>66.645161290322577</v>
      </c>
      <c r="Y1089" s="5">
        <v>65.209677419354833</v>
      </c>
      <c r="Z1089" s="5">
        <v>64.335483870967749</v>
      </c>
      <c r="AA1089" s="5">
        <v>63.58387096774193</v>
      </c>
      <c r="AB1089" s="5">
        <v>62.803225806451614</v>
      </c>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row>
    <row r="1090" spans="1:148">
      <c r="A1090" s="2" t="s">
        <v>216</v>
      </c>
      <c r="B1090" s="2" t="s">
        <v>81</v>
      </c>
      <c r="C1090" s="2" t="s">
        <v>369</v>
      </c>
      <c r="D1090" s="2" t="str">
        <f t="shared" si="16"/>
        <v>Maine - Portland-Sep</v>
      </c>
      <c r="E1090" s="5">
        <v>53.13</v>
      </c>
      <c r="F1090" s="5">
        <v>52.61</v>
      </c>
      <c r="G1090" s="5">
        <v>52.136666666666663</v>
      </c>
      <c r="H1090" s="5">
        <v>51.583333333333336</v>
      </c>
      <c r="I1090" s="5">
        <v>53.036666666666662</v>
      </c>
      <c r="J1090" s="5">
        <v>54.48</v>
      </c>
      <c r="K1090" s="5">
        <v>55.966666666666669</v>
      </c>
      <c r="L1090" s="5">
        <v>58.966666666666669</v>
      </c>
      <c r="M1090" s="5">
        <v>61.963333333333338</v>
      </c>
      <c r="N1090" s="5">
        <v>64.976666666666659</v>
      </c>
      <c r="O1090" s="5">
        <v>65.943333333333328</v>
      </c>
      <c r="P1090" s="5">
        <v>66.913333333333341</v>
      </c>
      <c r="Q1090" s="5">
        <v>67.88</v>
      </c>
      <c r="R1090" s="5">
        <v>66.983333333333334</v>
      </c>
      <c r="S1090" s="5">
        <v>66.123333333333335</v>
      </c>
      <c r="T1090" s="5">
        <v>65.22</v>
      </c>
      <c r="U1090" s="5">
        <v>63.126666666666665</v>
      </c>
      <c r="V1090" s="5">
        <v>61.043333333333329</v>
      </c>
      <c r="W1090" s="5">
        <v>58.86</v>
      </c>
      <c r="X1090" s="5">
        <v>57.77</v>
      </c>
      <c r="Y1090" s="5">
        <v>56.68666666666666</v>
      </c>
      <c r="Z1090" s="5">
        <v>55.64</v>
      </c>
      <c r="AA1090" s="5">
        <v>54.633333333333333</v>
      </c>
      <c r="AB1090" s="5">
        <v>53.626666666666665</v>
      </c>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row>
    <row r="1091" spans="1:148">
      <c r="A1091" s="2" t="s">
        <v>216</v>
      </c>
      <c r="B1091" s="2" t="s">
        <v>82</v>
      </c>
      <c r="C1091" s="2" t="s">
        <v>370</v>
      </c>
      <c r="D1091" s="2" t="str">
        <f t="shared" ref="D1091:D1154" si="17">CONCATENATE(A1091,"-",B1091)</f>
        <v>Maine - Portland-Oct</v>
      </c>
      <c r="E1091" s="5">
        <v>43.277419354838706</v>
      </c>
      <c r="F1091" s="5">
        <v>42.845161290322579</v>
      </c>
      <c r="G1091" s="5">
        <v>42.148387096774194</v>
      </c>
      <c r="H1091" s="5">
        <v>41.248387096774195</v>
      </c>
      <c r="I1091" s="5">
        <v>41.009677419354837</v>
      </c>
      <c r="J1091" s="5">
        <v>40.461290322580645</v>
      </c>
      <c r="K1091" s="5">
        <v>42.58387096774193</v>
      </c>
      <c r="L1091" s="5">
        <v>46.41935483870968</v>
      </c>
      <c r="M1091" s="5">
        <v>49.4</v>
      </c>
      <c r="N1091" s="5">
        <v>51.92258064516129</v>
      </c>
      <c r="O1091" s="5">
        <v>53.858064516129026</v>
      </c>
      <c r="P1091" s="5">
        <v>55.170967741935485</v>
      </c>
      <c r="Q1091" s="5">
        <v>55.425806451612907</v>
      </c>
      <c r="R1091" s="5">
        <v>55.551612903225802</v>
      </c>
      <c r="S1091" s="5">
        <v>54.961290322580645</v>
      </c>
      <c r="T1091" s="5">
        <v>53.612903225806448</v>
      </c>
      <c r="U1091" s="5">
        <v>50.932258064516134</v>
      </c>
      <c r="V1091" s="5">
        <v>48.635483870967747</v>
      </c>
      <c r="W1091" s="5">
        <v>47.735483870967741</v>
      </c>
      <c r="X1091" s="5">
        <v>46.280645161290323</v>
      </c>
      <c r="Y1091" s="5">
        <v>45.79354838709677</v>
      </c>
      <c r="Z1091" s="5">
        <v>45.506451612903227</v>
      </c>
      <c r="AA1091" s="5">
        <v>44.816129032258061</v>
      </c>
      <c r="AB1091" s="5">
        <v>44.106451612903221</v>
      </c>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row>
    <row r="1092" spans="1:148">
      <c r="A1092" s="2" t="s">
        <v>216</v>
      </c>
      <c r="B1092" s="2" t="s">
        <v>83</v>
      </c>
      <c r="C1092" s="2" t="s">
        <v>371</v>
      </c>
      <c r="D1092" s="2" t="str">
        <f t="shared" si="17"/>
        <v>Maine - Portland-Nov</v>
      </c>
      <c r="E1092" s="5">
        <v>36.200000000000003</v>
      </c>
      <c r="F1092" s="5">
        <v>35.913333333333334</v>
      </c>
      <c r="G1092" s="5">
        <v>35.636666666666663</v>
      </c>
      <c r="H1092" s="5">
        <v>35.346666666666671</v>
      </c>
      <c r="I1092" s="5">
        <v>35.493333333333332</v>
      </c>
      <c r="J1092" s="5">
        <v>35.659999999999997</v>
      </c>
      <c r="K1092" s="5">
        <v>35.81333333333334</v>
      </c>
      <c r="L1092" s="5">
        <v>37.906666666666666</v>
      </c>
      <c r="M1092" s="5">
        <v>40.013333333333335</v>
      </c>
      <c r="N1092" s="5">
        <v>42.1</v>
      </c>
      <c r="O1092" s="5">
        <v>43.18666666666666</v>
      </c>
      <c r="P1092" s="5">
        <v>44.266666666666666</v>
      </c>
      <c r="Q1092" s="5">
        <v>45.34</v>
      </c>
      <c r="R1092" s="5">
        <v>44.673333333333332</v>
      </c>
      <c r="S1092" s="5">
        <v>44.01</v>
      </c>
      <c r="T1092" s="5">
        <v>43.323333333333338</v>
      </c>
      <c r="U1092" s="5">
        <v>41.75333333333333</v>
      </c>
      <c r="V1092" s="5">
        <v>40.163333333333334</v>
      </c>
      <c r="W1092" s="5">
        <v>38.549999999999997</v>
      </c>
      <c r="X1092" s="5">
        <v>38.093333333333334</v>
      </c>
      <c r="Y1092" s="5">
        <v>37.630000000000003</v>
      </c>
      <c r="Z1092" s="5">
        <v>37.196666666666673</v>
      </c>
      <c r="AA1092" s="5">
        <v>36.44</v>
      </c>
      <c r="AB1092" s="5">
        <v>35.766666666666666</v>
      </c>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row>
    <row r="1093" spans="1:148">
      <c r="A1093" s="2" t="s">
        <v>216</v>
      </c>
      <c r="B1093" s="2" t="s">
        <v>84</v>
      </c>
      <c r="C1093" s="2" t="s">
        <v>372</v>
      </c>
      <c r="D1093" s="2" t="str">
        <f t="shared" si="17"/>
        <v>Maine - Portland-Dec</v>
      </c>
      <c r="E1093" s="5">
        <v>22.803225806451611</v>
      </c>
      <c r="F1093" s="5">
        <v>22.590322580645161</v>
      </c>
      <c r="G1093" s="5">
        <v>22.42258064516129</v>
      </c>
      <c r="H1093" s="5">
        <v>22.225806451612904</v>
      </c>
      <c r="I1093" s="5">
        <v>22.1</v>
      </c>
      <c r="J1093" s="5">
        <v>21.945161290322581</v>
      </c>
      <c r="K1093" s="5">
        <v>21.809677419354838</v>
      </c>
      <c r="L1093" s="5">
        <v>23.593548387096774</v>
      </c>
      <c r="M1093" s="5">
        <v>25.358064516129033</v>
      </c>
      <c r="N1093" s="5">
        <v>27.14516129032258</v>
      </c>
      <c r="O1093" s="5">
        <v>28.506451612903227</v>
      </c>
      <c r="P1093" s="5">
        <v>29.864516129032257</v>
      </c>
      <c r="Q1093" s="5">
        <v>31.229032258064517</v>
      </c>
      <c r="R1093" s="5">
        <v>30.590322580645161</v>
      </c>
      <c r="S1093" s="5">
        <v>29.967741935483872</v>
      </c>
      <c r="T1093" s="5">
        <v>29.316129032258065</v>
      </c>
      <c r="U1093" s="5">
        <v>28.341935483870969</v>
      </c>
      <c r="V1093" s="5">
        <v>27.380645161290321</v>
      </c>
      <c r="W1093" s="5">
        <v>26.429032258064513</v>
      </c>
      <c r="X1093" s="5">
        <v>25.838709677419356</v>
      </c>
      <c r="Y1093" s="5">
        <v>25.258064516129032</v>
      </c>
      <c r="Z1093" s="5">
        <v>24.664516129032258</v>
      </c>
      <c r="AA1093" s="5">
        <v>24.096774193548388</v>
      </c>
      <c r="AB1093" s="5">
        <v>23.622580645161289</v>
      </c>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row>
    <row r="1094" spans="1:148">
      <c r="A1094" s="2" t="s">
        <v>217</v>
      </c>
      <c r="B1094" s="2" t="s">
        <v>73</v>
      </c>
      <c r="C1094" s="2" t="s">
        <v>361</v>
      </c>
      <c r="D1094" s="2" t="str">
        <f t="shared" si="17"/>
        <v>Maryland - Baltimore-Jan</v>
      </c>
      <c r="E1094" s="5">
        <v>28.538709677419355</v>
      </c>
      <c r="F1094" s="5">
        <v>27.948387096774194</v>
      </c>
      <c r="G1094" s="5">
        <v>27.445161290322581</v>
      </c>
      <c r="H1094" s="5">
        <v>26.938709677419357</v>
      </c>
      <c r="I1094" s="5">
        <v>26.845161290322583</v>
      </c>
      <c r="J1094" s="5">
        <v>26.361290322580647</v>
      </c>
      <c r="K1094" s="5">
        <v>25.996774193548386</v>
      </c>
      <c r="L1094" s="5">
        <v>25.622580645161289</v>
      </c>
      <c r="M1094" s="5">
        <v>27.945161290322581</v>
      </c>
      <c r="N1094" s="5">
        <v>30.251612903225805</v>
      </c>
      <c r="O1094" s="5">
        <v>33.003225806451617</v>
      </c>
      <c r="P1094" s="5">
        <v>34.638709677419357</v>
      </c>
      <c r="Q1094" s="5">
        <v>36.070967741935483</v>
      </c>
      <c r="R1094" s="5">
        <v>37.070967741935483</v>
      </c>
      <c r="S1094" s="5">
        <v>37.045161290322582</v>
      </c>
      <c r="T1094" s="5">
        <v>36.912903225806453</v>
      </c>
      <c r="U1094" s="5">
        <v>35.12580645161291</v>
      </c>
      <c r="V1094" s="5">
        <v>33.877419354838715</v>
      </c>
      <c r="W1094" s="5">
        <v>31.79032258064516</v>
      </c>
      <c r="X1094" s="5">
        <v>30.945161290322581</v>
      </c>
      <c r="Y1094" s="5">
        <v>30.270967741935483</v>
      </c>
      <c r="Z1094" s="5">
        <v>29.464516129032258</v>
      </c>
      <c r="AA1094" s="5">
        <v>29.193548387096776</v>
      </c>
      <c r="AB1094" s="5">
        <v>28.496774193548386</v>
      </c>
    </row>
    <row r="1095" spans="1:148">
      <c r="A1095" s="2" t="s">
        <v>217</v>
      </c>
      <c r="B1095" s="2" t="s">
        <v>74</v>
      </c>
      <c r="C1095" s="2" t="s">
        <v>362</v>
      </c>
      <c r="D1095" s="2" t="str">
        <f t="shared" si="17"/>
        <v>Maryland - Baltimore-Feb</v>
      </c>
      <c r="E1095" s="5">
        <v>30.546428571428571</v>
      </c>
      <c r="F1095" s="5">
        <v>30.110714285714288</v>
      </c>
      <c r="G1095" s="5">
        <v>29.717857142857145</v>
      </c>
      <c r="H1095" s="5">
        <v>29.271428571428572</v>
      </c>
      <c r="I1095" s="5">
        <v>29.160714285714285</v>
      </c>
      <c r="J1095" s="5">
        <v>29.074999999999999</v>
      </c>
      <c r="K1095" s="5">
        <v>28.967857142857145</v>
      </c>
      <c r="L1095" s="5">
        <v>30.625</v>
      </c>
      <c r="M1095" s="5">
        <v>32.274999999999999</v>
      </c>
      <c r="N1095" s="5">
        <v>33.942857142857143</v>
      </c>
      <c r="O1095" s="5">
        <v>35.485714285714288</v>
      </c>
      <c r="P1095" s="5">
        <v>37.00714285714286</v>
      </c>
      <c r="Q1095" s="5">
        <v>38.553571428571431</v>
      </c>
      <c r="R1095" s="5">
        <v>38.682142857142857</v>
      </c>
      <c r="S1095" s="5">
        <v>38.803571428571431</v>
      </c>
      <c r="T1095" s="5">
        <v>38.917857142857144</v>
      </c>
      <c r="U1095" s="5">
        <v>37.732142857142854</v>
      </c>
      <c r="V1095" s="5">
        <v>36.539285714285718</v>
      </c>
      <c r="W1095" s="5">
        <v>35.282142857142858</v>
      </c>
      <c r="X1095" s="5">
        <v>34.457142857142856</v>
      </c>
      <c r="Y1095" s="5">
        <v>33.696428571428569</v>
      </c>
      <c r="Z1095" s="5">
        <v>32.896428571428572</v>
      </c>
      <c r="AA1095" s="5">
        <v>32.303571428571431</v>
      </c>
      <c r="AB1095" s="5">
        <v>31.732142857142858</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row>
    <row r="1096" spans="1:148">
      <c r="A1096" s="2" t="s">
        <v>217</v>
      </c>
      <c r="B1096" s="2" t="s">
        <v>75</v>
      </c>
      <c r="C1096" s="2" t="s">
        <v>363</v>
      </c>
      <c r="D1096" s="2" t="str">
        <f t="shared" si="17"/>
        <v>Maryland - Baltimore-Mar</v>
      </c>
      <c r="E1096" s="5">
        <v>39.970967741935482</v>
      </c>
      <c r="F1096" s="5">
        <v>39.280645161290323</v>
      </c>
      <c r="G1096" s="5">
        <v>38.91612903225807</v>
      </c>
      <c r="H1096" s="5">
        <v>38.190322580645166</v>
      </c>
      <c r="I1096" s="5">
        <v>37.619354838709675</v>
      </c>
      <c r="J1096" s="5">
        <v>37.254838709677422</v>
      </c>
      <c r="K1096" s="5">
        <v>37.835483870967742</v>
      </c>
      <c r="L1096" s="5">
        <v>40.251612903225805</v>
      </c>
      <c r="M1096" s="5">
        <v>43.154838709677421</v>
      </c>
      <c r="N1096" s="5">
        <v>45.780645161290323</v>
      </c>
      <c r="O1096" s="5">
        <v>48.512903225806454</v>
      </c>
      <c r="P1096" s="5">
        <v>49.519354838709674</v>
      </c>
      <c r="Q1096" s="5">
        <v>51.241935483870968</v>
      </c>
      <c r="R1096" s="5">
        <v>52.096774193548384</v>
      </c>
      <c r="S1096" s="5">
        <v>52.009677419354837</v>
      </c>
      <c r="T1096" s="5">
        <v>51.954838709677418</v>
      </c>
      <c r="U1096" s="5">
        <v>50.62903225806452</v>
      </c>
      <c r="V1096" s="5">
        <v>48.509677419354837</v>
      </c>
      <c r="W1096" s="5">
        <v>45.809677419354834</v>
      </c>
      <c r="X1096" s="5">
        <v>44.267741935483869</v>
      </c>
      <c r="Y1096" s="5">
        <v>43.12580645161291</v>
      </c>
      <c r="Z1096" s="5">
        <v>42.245161290322578</v>
      </c>
      <c r="AA1096" s="5">
        <v>41.506451612903227</v>
      </c>
      <c r="AB1096" s="5">
        <v>40.783870967741933</v>
      </c>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row>
    <row r="1097" spans="1:148">
      <c r="A1097" s="2" t="s">
        <v>217</v>
      </c>
      <c r="B1097" s="2" t="s">
        <v>76</v>
      </c>
      <c r="C1097" s="2" t="s">
        <v>364</v>
      </c>
      <c r="D1097" s="2" t="str">
        <f t="shared" si="17"/>
        <v>Maryland - Baltimore-Apr</v>
      </c>
      <c r="E1097" s="5">
        <v>47.24666666666667</v>
      </c>
      <c r="F1097" s="5">
        <v>46.303333333333327</v>
      </c>
      <c r="G1097" s="5">
        <v>45.546666666666667</v>
      </c>
      <c r="H1097" s="5">
        <v>45.46</v>
      </c>
      <c r="I1097" s="5">
        <v>44.8</v>
      </c>
      <c r="J1097" s="5">
        <v>44.726666666666667</v>
      </c>
      <c r="K1097" s="5">
        <v>47.67</v>
      </c>
      <c r="L1097" s="5">
        <v>50.85</v>
      </c>
      <c r="M1097" s="5">
        <v>52.953333333333333</v>
      </c>
      <c r="N1097" s="5">
        <v>54.56333333333334</v>
      </c>
      <c r="O1097" s="5">
        <v>55.866666666666667</v>
      </c>
      <c r="P1097" s="5">
        <v>57.28</v>
      </c>
      <c r="Q1097" s="5">
        <v>58.196666666666673</v>
      </c>
      <c r="R1097" s="5">
        <v>59.036666666666662</v>
      </c>
      <c r="S1097" s="5">
        <v>58.603333333333332</v>
      </c>
      <c r="T1097" s="5">
        <v>58.96</v>
      </c>
      <c r="U1097" s="5">
        <v>58.473333333333336</v>
      </c>
      <c r="V1097" s="5">
        <v>57.16</v>
      </c>
      <c r="W1097" s="5">
        <v>54.476666666666667</v>
      </c>
      <c r="X1097" s="5">
        <v>52.473333333333336</v>
      </c>
      <c r="Y1097" s="5">
        <v>51.336666666666666</v>
      </c>
      <c r="Z1097" s="5">
        <v>50.336666666666666</v>
      </c>
      <c r="AA1097" s="5">
        <v>49.463333333333338</v>
      </c>
      <c r="AB1097" s="5">
        <v>48.65</v>
      </c>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row>
    <row r="1098" spans="1:148">
      <c r="A1098" s="2" t="s">
        <v>217</v>
      </c>
      <c r="B1098" s="2" t="s">
        <v>77</v>
      </c>
      <c r="C1098" s="2" t="s">
        <v>365</v>
      </c>
      <c r="D1098" s="2" t="str">
        <f t="shared" si="17"/>
        <v>Maryland - Baltimore-May</v>
      </c>
      <c r="E1098" s="5">
        <v>56.832258064516125</v>
      </c>
      <c r="F1098" s="5">
        <v>55.796774193548387</v>
      </c>
      <c r="G1098" s="5">
        <v>54.835483870967742</v>
      </c>
      <c r="H1098" s="5">
        <v>54.135483870967747</v>
      </c>
      <c r="I1098" s="5">
        <v>53.461290322580645</v>
      </c>
      <c r="J1098" s="5">
        <v>54.590322580645157</v>
      </c>
      <c r="K1098" s="5">
        <v>58.058064516129029</v>
      </c>
      <c r="L1098" s="5">
        <v>61.29354838709677</v>
      </c>
      <c r="M1098" s="5">
        <v>63.896774193548389</v>
      </c>
      <c r="N1098" s="5">
        <v>65.893548387096772</v>
      </c>
      <c r="O1098" s="5">
        <v>67.738709677419351</v>
      </c>
      <c r="P1098" s="5">
        <v>68.970967741935482</v>
      </c>
      <c r="Q1098" s="5">
        <v>70.00322580645161</v>
      </c>
      <c r="R1098" s="5">
        <v>70.435483870967744</v>
      </c>
      <c r="S1098" s="5">
        <v>70.593548387096774</v>
      </c>
      <c r="T1098" s="5">
        <v>70</v>
      </c>
      <c r="U1098" s="5">
        <v>69.541935483870972</v>
      </c>
      <c r="V1098" s="5">
        <v>68.154838709677421</v>
      </c>
      <c r="W1098" s="5">
        <v>65.732258064516131</v>
      </c>
      <c r="X1098" s="5">
        <v>63.20645161290323</v>
      </c>
      <c r="Y1098" s="5">
        <v>61.258064516129032</v>
      </c>
      <c r="Z1098" s="5">
        <v>59.822580645161288</v>
      </c>
      <c r="AA1098" s="5">
        <v>58.703225806451613</v>
      </c>
      <c r="AB1098" s="5">
        <v>57.86774193548387</v>
      </c>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row>
    <row r="1099" spans="1:148">
      <c r="A1099" s="2" t="s">
        <v>217</v>
      </c>
      <c r="B1099" s="2" t="s">
        <v>78</v>
      </c>
      <c r="C1099" s="2" t="s">
        <v>366</v>
      </c>
      <c r="D1099" s="2" t="str">
        <f t="shared" si="17"/>
        <v>Maryland - Baltimore-Jun</v>
      </c>
      <c r="E1099" s="5">
        <v>66.123333333333335</v>
      </c>
      <c r="F1099" s="5">
        <v>65.290000000000006</v>
      </c>
      <c r="G1099" s="5">
        <v>64.316666666666663</v>
      </c>
      <c r="H1099" s="5">
        <v>63.766666666666666</v>
      </c>
      <c r="I1099" s="5">
        <v>63.153333333333329</v>
      </c>
      <c r="J1099" s="5">
        <v>64.403333333333336</v>
      </c>
      <c r="K1099" s="5">
        <v>67.69</v>
      </c>
      <c r="L1099" s="5">
        <v>71.216666666666669</v>
      </c>
      <c r="M1099" s="5">
        <v>74.16</v>
      </c>
      <c r="N1099" s="5">
        <v>76.513333333333335</v>
      </c>
      <c r="O1099" s="5">
        <v>78.263333333333335</v>
      </c>
      <c r="P1099" s="5">
        <v>79.75</v>
      </c>
      <c r="Q1099" s="5">
        <v>80.833333333333329</v>
      </c>
      <c r="R1099" s="5">
        <v>81.326666666666668</v>
      </c>
      <c r="S1099" s="5">
        <v>82.00333333333333</v>
      </c>
      <c r="T1099" s="5">
        <v>81.476666666666674</v>
      </c>
      <c r="U1099" s="5">
        <v>79.400000000000006</v>
      </c>
      <c r="V1099" s="5">
        <v>77.876666666666679</v>
      </c>
      <c r="W1099" s="5">
        <v>75.540000000000006</v>
      </c>
      <c r="X1099" s="5">
        <v>72.536666666666662</v>
      </c>
      <c r="Y1099" s="5">
        <v>70.88666666666667</v>
      </c>
      <c r="Z1099" s="5">
        <v>69.346666666666664</v>
      </c>
      <c r="AA1099" s="5">
        <v>68.260000000000005</v>
      </c>
      <c r="AB1099" s="5">
        <v>67.41</v>
      </c>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row>
    <row r="1100" spans="1:148">
      <c r="A1100" s="2" t="s">
        <v>217</v>
      </c>
      <c r="B1100" s="2" t="s">
        <v>79</v>
      </c>
      <c r="C1100" s="2" t="s">
        <v>367</v>
      </c>
      <c r="D1100" s="2" t="str">
        <f t="shared" si="17"/>
        <v>Maryland - Baltimore-Jul</v>
      </c>
      <c r="E1100" s="5">
        <v>72.267741935483883</v>
      </c>
      <c r="F1100" s="5">
        <v>72.038709677419348</v>
      </c>
      <c r="G1100" s="5">
        <v>68.593548387096774</v>
      </c>
      <c r="H1100" s="5">
        <v>68.038709677419348</v>
      </c>
      <c r="I1100" s="5">
        <v>67.735483870967741</v>
      </c>
      <c r="J1100" s="5">
        <v>68.406451612903226</v>
      </c>
      <c r="K1100" s="5">
        <v>71.035483870967738</v>
      </c>
      <c r="L1100" s="5">
        <v>74.622580645161293</v>
      </c>
      <c r="M1100" s="5">
        <v>77.248387096774181</v>
      </c>
      <c r="N1100" s="5">
        <v>79.606451612903228</v>
      </c>
      <c r="O1100" s="5">
        <v>81.722580645161287</v>
      </c>
      <c r="P1100" s="5">
        <v>83.570967741935476</v>
      </c>
      <c r="Q1100" s="5">
        <v>84.222580645161287</v>
      </c>
      <c r="R1100" s="5">
        <v>84.58064516129032</v>
      </c>
      <c r="S1100" s="5">
        <v>84.667741935483861</v>
      </c>
      <c r="T1100" s="5">
        <v>84.861290322580643</v>
      </c>
      <c r="U1100" s="5">
        <v>83.409677419354836</v>
      </c>
      <c r="V1100" s="5">
        <v>81.41290322580646</v>
      </c>
      <c r="W1100" s="5">
        <v>78.593548387096774</v>
      </c>
      <c r="X1100" s="5">
        <v>75.806451612903231</v>
      </c>
      <c r="Y1100" s="5">
        <v>74.490322580645156</v>
      </c>
      <c r="Z1100" s="5">
        <v>73.322580645161295</v>
      </c>
      <c r="AA1100" s="5">
        <v>71.91612903225807</v>
      </c>
      <c r="AB1100" s="5">
        <v>70.754838709677429</v>
      </c>
    </row>
    <row r="1101" spans="1:148">
      <c r="A1101" s="2" t="s">
        <v>217</v>
      </c>
      <c r="B1101" s="2" t="s">
        <v>80</v>
      </c>
      <c r="C1101" s="2" t="s">
        <v>368</v>
      </c>
      <c r="D1101" s="2" t="str">
        <f t="shared" si="17"/>
        <v>Maryland - Baltimore-Aug</v>
      </c>
      <c r="E1101" s="5">
        <v>68.258064516129039</v>
      </c>
      <c r="F1101" s="5">
        <v>67.367741935483878</v>
      </c>
      <c r="G1101" s="5">
        <v>69.490322580645156</v>
      </c>
      <c r="H1101" s="5">
        <v>69.141935483870967</v>
      </c>
      <c r="I1101" s="5">
        <v>68.751612903225819</v>
      </c>
      <c r="J1101" s="5">
        <v>69.012903225806454</v>
      </c>
      <c r="K1101" s="5">
        <v>71.667741935483861</v>
      </c>
      <c r="L1101" s="5">
        <v>74.835483870967749</v>
      </c>
      <c r="M1101" s="5">
        <v>76.777419354838713</v>
      </c>
      <c r="N1101" s="5">
        <v>78.706451612903223</v>
      </c>
      <c r="O1101" s="5">
        <v>80.283870967741947</v>
      </c>
      <c r="P1101" s="5">
        <v>82.138709677419357</v>
      </c>
      <c r="Q1101" s="5">
        <v>83.061290322580646</v>
      </c>
      <c r="R1101" s="5">
        <v>83.145161290322577</v>
      </c>
      <c r="S1101" s="5">
        <v>83.609677419354838</v>
      </c>
      <c r="T1101" s="5">
        <v>83.280645161290323</v>
      </c>
      <c r="U1101" s="5">
        <v>82.729032258064507</v>
      </c>
      <c r="V1101" s="5">
        <v>81.025806451612908</v>
      </c>
      <c r="W1101" s="5">
        <v>78.206451612903223</v>
      </c>
      <c r="X1101" s="5">
        <v>75.783870967741947</v>
      </c>
      <c r="Y1101" s="5">
        <v>74.041935483870972</v>
      </c>
      <c r="Z1101" s="5">
        <v>73.032258064516128</v>
      </c>
      <c r="AA1101" s="5">
        <v>72.106451612903228</v>
      </c>
      <c r="AB1101" s="5">
        <v>71</v>
      </c>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row>
    <row r="1102" spans="1:148">
      <c r="A1102" s="2" t="s">
        <v>217</v>
      </c>
      <c r="B1102" s="2" t="s">
        <v>81</v>
      </c>
      <c r="C1102" s="2" t="s">
        <v>369</v>
      </c>
      <c r="D1102" s="2" t="str">
        <f t="shared" si="17"/>
        <v>Maryland - Baltimore-Sep</v>
      </c>
      <c r="E1102" s="5">
        <v>61.873333333333335</v>
      </c>
      <c r="F1102" s="5">
        <v>61.45</v>
      </c>
      <c r="G1102" s="5">
        <v>60.81333333333334</v>
      </c>
      <c r="H1102" s="5">
        <v>60.203333333333333</v>
      </c>
      <c r="I1102" s="5">
        <v>59.75333333333333</v>
      </c>
      <c r="J1102" s="5">
        <v>59.47</v>
      </c>
      <c r="K1102" s="5">
        <v>61.27</v>
      </c>
      <c r="L1102" s="5">
        <v>65.036666666666662</v>
      </c>
      <c r="M1102" s="5">
        <v>68.326666666666668</v>
      </c>
      <c r="N1102" s="5">
        <v>71.086666666666659</v>
      </c>
      <c r="O1102" s="5">
        <v>72.959999999999994</v>
      </c>
      <c r="P1102" s="5">
        <v>74.403333333333336</v>
      </c>
      <c r="Q1102" s="5">
        <v>75.676666666666677</v>
      </c>
      <c r="R1102" s="5">
        <v>76.443333333333342</v>
      </c>
      <c r="S1102" s="5">
        <v>76.510000000000005</v>
      </c>
      <c r="T1102" s="5">
        <v>76.069999999999993</v>
      </c>
      <c r="U1102" s="5">
        <v>74.566666666666663</v>
      </c>
      <c r="V1102" s="5">
        <v>71.599999999999994</v>
      </c>
      <c r="W1102" s="5">
        <v>68.483333333333334</v>
      </c>
      <c r="X1102" s="5">
        <v>66.61</v>
      </c>
      <c r="Y1102" s="5">
        <v>65.13666666666667</v>
      </c>
      <c r="Z1102" s="5">
        <v>63.9</v>
      </c>
      <c r="AA1102" s="5">
        <v>63.14</v>
      </c>
      <c r="AB1102" s="5">
        <v>62.393333333333331</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row>
    <row r="1103" spans="1:148">
      <c r="A1103" s="2" t="s">
        <v>217</v>
      </c>
      <c r="B1103" s="2" t="s">
        <v>82</v>
      </c>
      <c r="C1103" s="2" t="s">
        <v>370</v>
      </c>
      <c r="D1103" s="2" t="str">
        <f t="shared" si="17"/>
        <v>Maryland - Baltimore-Oct</v>
      </c>
      <c r="E1103" s="5">
        <v>51.554838709677419</v>
      </c>
      <c r="F1103" s="5">
        <v>50.990322580645163</v>
      </c>
      <c r="G1103" s="5">
        <v>50.445161290322581</v>
      </c>
      <c r="H1103" s="5">
        <v>49.848387096774189</v>
      </c>
      <c r="I1103" s="5">
        <v>49.78709677419355</v>
      </c>
      <c r="J1103" s="5">
        <v>49.767741935483869</v>
      </c>
      <c r="K1103" s="5">
        <v>49.70967741935484</v>
      </c>
      <c r="L1103" s="5">
        <v>53.719354838709677</v>
      </c>
      <c r="M1103" s="5">
        <v>57.725806451612904</v>
      </c>
      <c r="N1103" s="5">
        <v>61.745161290322578</v>
      </c>
      <c r="O1103" s="5">
        <v>63.493548387096773</v>
      </c>
      <c r="P1103" s="5">
        <v>65.238709677419351</v>
      </c>
      <c r="Q1103" s="5">
        <v>67.00322580645161</v>
      </c>
      <c r="R1103" s="5">
        <v>66.864516129032268</v>
      </c>
      <c r="S1103" s="5">
        <v>66.722580645161287</v>
      </c>
      <c r="T1103" s="5">
        <v>66.5741935483871</v>
      </c>
      <c r="U1103" s="5">
        <v>63.812903225806451</v>
      </c>
      <c r="V1103" s="5">
        <v>61.038709677419355</v>
      </c>
      <c r="W1103" s="5">
        <v>58.283870967741933</v>
      </c>
      <c r="X1103" s="5">
        <v>56.825806451612898</v>
      </c>
      <c r="Y1103" s="5">
        <v>55.338709677419352</v>
      </c>
      <c r="Z1103" s="5">
        <v>53.903225806451616</v>
      </c>
      <c r="AA1103" s="5">
        <v>53.08387096774193</v>
      </c>
      <c r="AB1103" s="5">
        <v>52.296774193548387</v>
      </c>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row>
    <row r="1104" spans="1:148">
      <c r="A1104" s="2" t="s">
        <v>217</v>
      </c>
      <c r="B1104" s="2" t="s">
        <v>83</v>
      </c>
      <c r="C1104" s="2" t="s">
        <v>371</v>
      </c>
      <c r="D1104" s="2" t="str">
        <f t="shared" si="17"/>
        <v>Maryland - Baltimore-Nov</v>
      </c>
      <c r="E1104" s="5">
        <v>44.023333333333333</v>
      </c>
      <c r="F1104" s="5">
        <v>43.473333333333336</v>
      </c>
      <c r="G1104" s="5">
        <v>42.713333333333338</v>
      </c>
      <c r="H1104" s="5">
        <v>42.83</v>
      </c>
      <c r="I1104" s="5">
        <v>42.6</v>
      </c>
      <c r="J1104" s="5">
        <v>41.983333333333334</v>
      </c>
      <c r="K1104" s="5">
        <v>41.973333333333336</v>
      </c>
      <c r="L1104" s="5">
        <v>43.7</v>
      </c>
      <c r="M1104" s="5">
        <v>47.726666666666667</v>
      </c>
      <c r="N1104" s="5">
        <v>50.583333333333336</v>
      </c>
      <c r="O1104" s="5">
        <v>52.636666666666663</v>
      </c>
      <c r="P1104" s="5">
        <v>54.053333333333327</v>
      </c>
      <c r="Q1104" s="5">
        <v>55.01</v>
      </c>
      <c r="R1104" s="5">
        <v>55.56666666666667</v>
      </c>
      <c r="S1104" s="5">
        <v>55.306666666666665</v>
      </c>
      <c r="T1104" s="5">
        <v>53.86</v>
      </c>
      <c r="U1104" s="5">
        <v>51.593333333333334</v>
      </c>
      <c r="V1104" s="5">
        <v>49.596666666666671</v>
      </c>
      <c r="W1104" s="5">
        <v>47.98</v>
      </c>
      <c r="X1104" s="5">
        <v>46.303333333333327</v>
      </c>
      <c r="Y1104" s="5">
        <v>45.486666666666665</v>
      </c>
      <c r="Z1104" s="5">
        <v>44.74</v>
      </c>
      <c r="AA1104" s="5">
        <v>43.99</v>
      </c>
      <c r="AB1104" s="5">
        <v>43.2</v>
      </c>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row>
    <row r="1105" spans="1:148">
      <c r="A1105" s="2" t="s">
        <v>217</v>
      </c>
      <c r="B1105" s="2" t="s">
        <v>84</v>
      </c>
      <c r="C1105" s="2" t="s">
        <v>372</v>
      </c>
      <c r="D1105" s="2" t="str">
        <f t="shared" si="17"/>
        <v>Maryland - Baltimore-Dec</v>
      </c>
      <c r="E1105" s="5">
        <v>31.948387096774194</v>
      </c>
      <c r="F1105" s="5">
        <v>31.816129032258065</v>
      </c>
      <c r="G1105" s="5">
        <v>31.703225806451613</v>
      </c>
      <c r="H1105" s="5">
        <v>31.464516129032258</v>
      </c>
      <c r="I1105" s="5">
        <v>31.42258064516129</v>
      </c>
      <c r="J1105" s="5">
        <v>32.048387096774192</v>
      </c>
      <c r="K1105" s="5">
        <v>31.919354838709676</v>
      </c>
      <c r="L1105" s="5">
        <v>32.319354838709678</v>
      </c>
      <c r="M1105" s="5">
        <v>34.200000000000003</v>
      </c>
      <c r="N1105" s="5">
        <v>36.361290322580643</v>
      </c>
      <c r="O1105" s="5">
        <v>37.638709677419357</v>
      </c>
      <c r="P1105" s="5">
        <v>38.700000000000003</v>
      </c>
      <c r="Q1105" s="5">
        <v>39.551612903225802</v>
      </c>
      <c r="R1105" s="5">
        <v>39.941935483870971</v>
      </c>
      <c r="S1105" s="5">
        <v>40</v>
      </c>
      <c r="T1105" s="5">
        <v>39.303225806451614</v>
      </c>
      <c r="U1105" s="5">
        <v>38.019354838709674</v>
      </c>
      <c r="V1105" s="5">
        <v>36.574193548387093</v>
      </c>
      <c r="W1105" s="5">
        <v>36.032258064516128</v>
      </c>
      <c r="X1105" s="5">
        <v>35.193548387096776</v>
      </c>
      <c r="Y1105" s="5">
        <v>34.519354838709674</v>
      </c>
      <c r="Z1105" s="5">
        <v>33.738709677419358</v>
      </c>
      <c r="AA1105" s="5">
        <v>33.49677419354839</v>
      </c>
      <c r="AB1105" s="5">
        <v>32.987096774193546</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row>
    <row r="1106" spans="1:148">
      <c r="A1106" s="2" t="s">
        <v>218</v>
      </c>
      <c r="B1106" s="2" t="s">
        <v>73</v>
      </c>
      <c r="C1106" s="2" t="s">
        <v>361</v>
      </c>
      <c r="D1106" s="2" t="str">
        <f t="shared" si="17"/>
        <v>Massachusets - Boston-Jan</v>
      </c>
      <c r="E1106" s="5">
        <v>27.977419354838709</v>
      </c>
      <c r="F1106" s="5">
        <v>27.280645161290323</v>
      </c>
      <c r="G1106" s="5">
        <v>26.8</v>
      </c>
      <c r="H1106" s="5">
        <v>26.609677419354838</v>
      </c>
      <c r="I1106" s="5">
        <v>26.480645161290322</v>
      </c>
      <c r="J1106" s="5">
        <v>26.316129032258065</v>
      </c>
      <c r="K1106" s="5">
        <v>25.919354838709676</v>
      </c>
      <c r="L1106" s="5">
        <v>26.283870967741933</v>
      </c>
      <c r="M1106" s="5">
        <v>27.63225806451613</v>
      </c>
      <c r="N1106" s="5">
        <v>29.283870967741933</v>
      </c>
      <c r="O1106" s="5">
        <v>30.667741935483871</v>
      </c>
      <c r="P1106" s="5">
        <v>31.77741935483871</v>
      </c>
      <c r="Q1106" s="5">
        <v>32.651612903225811</v>
      </c>
      <c r="R1106" s="5">
        <v>33.145161290322584</v>
      </c>
      <c r="S1106" s="5">
        <v>33.103225806451611</v>
      </c>
      <c r="T1106" s="5">
        <v>32.635483870967747</v>
      </c>
      <c r="U1106" s="5">
        <v>31.461290322580645</v>
      </c>
      <c r="V1106" s="5">
        <v>31.087096774193551</v>
      </c>
      <c r="W1106" s="5">
        <v>30.409677419354839</v>
      </c>
      <c r="X1106" s="5">
        <v>29.890322580645162</v>
      </c>
      <c r="Y1106" s="5">
        <v>29.42258064516129</v>
      </c>
      <c r="Z1106" s="5">
        <v>28.896774193548385</v>
      </c>
      <c r="AA1106" s="5">
        <v>28.664516129032258</v>
      </c>
      <c r="AB1106" s="5">
        <v>28.196774193548389</v>
      </c>
    </row>
    <row r="1107" spans="1:148">
      <c r="A1107" s="2" t="s">
        <v>218</v>
      </c>
      <c r="B1107" s="2" t="s">
        <v>74</v>
      </c>
      <c r="C1107" s="2" t="s">
        <v>362</v>
      </c>
      <c r="D1107" s="2" t="str">
        <f t="shared" si="17"/>
        <v>Massachusets - Boston-Feb</v>
      </c>
      <c r="E1107" s="5">
        <v>28.824999999999999</v>
      </c>
      <c r="F1107" s="5">
        <v>28.24285714285714</v>
      </c>
      <c r="G1107" s="5">
        <v>28.071428571428573</v>
      </c>
      <c r="H1107" s="5">
        <v>27.739285714285717</v>
      </c>
      <c r="I1107" s="5">
        <v>27.514285714285712</v>
      </c>
      <c r="J1107" s="5">
        <v>27.410714285714285</v>
      </c>
      <c r="K1107" s="5">
        <v>27.425000000000001</v>
      </c>
      <c r="L1107" s="5">
        <v>28.142857142857142</v>
      </c>
      <c r="M1107" s="5">
        <v>28.87857142857143</v>
      </c>
      <c r="N1107" s="5">
        <v>30.364285714285717</v>
      </c>
      <c r="O1107" s="5">
        <v>32.032142857142858</v>
      </c>
      <c r="P1107" s="5">
        <v>33.13214285714286</v>
      </c>
      <c r="Q1107" s="5">
        <v>33.964285714285715</v>
      </c>
      <c r="R1107" s="5">
        <v>34.914285714285718</v>
      </c>
      <c r="S1107" s="5">
        <v>35.457142857142856</v>
      </c>
      <c r="T1107" s="5">
        <v>35.410714285714285</v>
      </c>
      <c r="U1107" s="5">
        <v>34.782142857142858</v>
      </c>
      <c r="V1107" s="5">
        <v>33.93571428571429</v>
      </c>
      <c r="W1107" s="5">
        <v>33.035714285714285</v>
      </c>
      <c r="X1107" s="5">
        <v>32.353571428571428</v>
      </c>
      <c r="Y1107" s="5">
        <v>31.689285714285713</v>
      </c>
      <c r="Z1107" s="5">
        <v>31.042857142857144</v>
      </c>
      <c r="AA1107" s="5">
        <v>30.189285714285713</v>
      </c>
      <c r="AB1107" s="5">
        <v>29.74285714285714</v>
      </c>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row>
    <row r="1108" spans="1:148">
      <c r="A1108" s="2" t="s">
        <v>218</v>
      </c>
      <c r="B1108" s="2" t="s">
        <v>75</v>
      </c>
      <c r="C1108" s="2" t="s">
        <v>363</v>
      </c>
      <c r="D1108" s="2" t="str">
        <f t="shared" si="17"/>
        <v>Massachusets - Boston-Mar</v>
      </c>
      <c r="E1108" s="5">
        <v>33.21290322580645</v>
      </c>
      <c r="F1108" s="5">
        <v>32.648387096774194</v>
      </c>
      <c r="G1108" s="5">
        <v>32.345161290322579</v>
      </c>
      <c r="H1108" s="5">
        <v>31.816129032258065</v>
      </c>
      <c r="I1108" s="5">
        <v>31.596774193548388</v>
      </c>
      <c r="J1108" s="5">
        <v>31.364516129032257</v>
      </c>
      <c r="K1108" s="5">
        <v>31.877419354838711</v>
      </c>
      <c r="L1108" s="5">
        <v>33.6</v>
      </c>
      <c r="M1108" s="5">
        <v>35.645161290322584</v>
      </c>
      <c r="N1108" s="5">
        <v>37.435483870967744</v>
      </c>
      <c r="O1108" s="5">
        <v>39.032258064516128</v>
      </c>
      <c r="P1108" s="5">
        <v>40.29032258064516</v>
      </c>
      <c r="Q1108" s="5">
        <v>41.025806451612901</v>
      </c>
      <c r="R1108" s="5">
        <v>42.07741935483871</v>
      </c>
      <c r="S1108" s="5">
        <v>41.945161290322581</v>
      </c>
      <c r="T1108" s="5">
        <v>41.458064516129035</v>
      </c>
      <c r="U1108" s="5">
        <v>40.251612903225805</v>
      </c>
      <c r="V1108" s="5">
        <v>39.158064516129038</v>
      </c>
      <c r="W1108" s="5">
        <v>38.37419354838709</v>
      </c>
      <c r="X1108" s="5">
        <v>37.361290322580643</v>
      </c>
      <c r="Y1108" s="5">
        <v>36.62903225806452</v>
      </c>
      <c r="Z1108" s="5">
        <v>35.803225806451614</v>
      </c>
      <c r="AA1108" s="5">
        <v>35.145161290322584</v>
      </c>
      <c r="AB1108" s="5">
        <v>34.106451612903221</v>
      </c>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row>
    <row r="1109" spans="1:148">
      <c r="A1109" s="2" t="s">
        <v>218</v>
      </c>
      <c r="B1109" s="2" t="s">
        <v>76</v>
      </c>
      <c r="C1109" s="2" t="s">
        <v>364</v>
      </c>
      <c r="D1109" s="2" t="str">
        <f t="shared" si="17"/>
        <v>Massachusets - Boston-Apr</v>
      </c>
      <c r="E1109" s="5">
        <v>42.41</v>
      </c>
      <c r="F1109" s="5">
        <v>42.173333333333332</v>
      </c>
      <c r="G1109" s="5">
        <v>41.853333333333332</v>
      </c>
      <c r="H1109" s="5">
        <v>41.196666666666673</v>
      </c>
      <c r="I1109" s="5">
        <v>40.726666666666667</v>
      </c>
      <c r="J1109" s="5">
        <v>40.869999999999997</v>
      </c>
      <c r="K1109" s="5">
        <v>42.106666666666669</v>
      </c>
      <c r="L1109" s="5">
        <v>43.81666666666667</v>
      </c>
      <c r="M1109" s="5">
        <v>45.843333333333334</v>
      </c>
      <c r="N1109" s="5">
        <v>47.266666666666666</v>
      </c>
      <c r="O1109" s="5">
        <v>48.24</v>
      </c>
      <c r="P1109" s="5">
        <v>48.766666666666666</v>
      </c>
      <c r="Q1109" s="5">
        <v>49.78</v>
      </c>
      <c r="R1109" s="5">
        <v>50.45</v>
      </c>
      <c r="S1109" s="5">
        <v>50.423333333333332</v>
      </c>
      <c r="T1109" s="5">
        <v>50.156666666666666</v>
      </c>
      <c r="U1109" s="5">
        <v>48.873333333333335</v>
      </c>
      <c r="V1109" s="5">
        <v>47.593333333333334</v>
      </c>
      <c r="W1109" s="5">
        <v>46.156666666666666</v>
      </c>
      <c r="X1109" s="5">
        <v>45.06</v>
      </c>
      <c r="Y1109" s="5">
        <v>44.523333333333333</v>
      </c>
      <c r="Z1109" s="5">
        <v>44.06333333333334</v>
      </c>
      <c r="AA1109" s="5">
        <v>43.336666666666666</v>
      </c>
      <c r="AB1109" s="5">
        <v>43.22</v>
      </c>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row>
    <row r="1110" spans="1:148">
      <c r="A1110" s="2" t="s">
        <v>218</v>
      </c>
      <c r="B1110" s="2" t="s">
        <v>77</v>
      </c>
      <c r="C1110" s="2" t="s">
        <v>365</v>
      </c>
      <c r="D1110" s="2" t="str">
        <f t="shared" si="17"/>
        <v>Massachusets - Boston-May</v>
      </c>
      <c r="E1110" s="5">
        <v>55.174193548387102</v>
      </c>
      <c r="F1110" s="5">
        <v>54.596774193548384</v>
      </c>
      <c r="G1110" s="5">
        <v>54.258064516129032</v>
      </c>
      <c r="H1110" s="5">
        <v>53.70645161290323</v>
      </c>
      <c r="I1110" s="5">
        <v>53.358064516129026</v>
      </c>
      <c r="J1110" s="5">
        <v>54.035483870967738</v>
      </c>
      <c r="K1110" s="5">
        <v>55.309677419354834</v>
      </c>
      <c r="L1110" s="5">
        <v>57.361290322580643</v>
      </c>
      <c r="M1110" s="5">
        <v>59.516129032258064</v>
      </c>
      <c r="N1110" s="5">
        <v>61.351612903225806</v>
      </c>
      <c r="O1110" s="5">
        <v>62.180645161290322</v>
      </c>
      <c r="P1110" s="5">
        <v>62.86774193548387</v>
      </c>
      <c r="Q1110" s="5">
        <v>63.480645161290326</v>
      </c>
      <c r="R1110" s="5">
        <v>63.938709677419354</v>
      </c>
      <c r="S1110" s="5">
        <v>63.977419354838709</v>
      </c>
      <c r="T1110" s="5">
        <v>63.91935483870968</v>
      </c>
      <c r="U1110" s="5">
        <v>63.193548387096776</v>
      </c>
      <c r="V1110" s="5">
        <v>61.716129032258067</v>
      </c>
      <c r="W1110" s="5">
        <v>60.261290322580642</v>
      </c>
      <c r="X1110" s="5">
        <v>59.222580645161294</v>
      </c>
      <c r="Y1110" s="5">
        <v>58.025806451612901</v>
      </c>
      <c r="Z1110" s="5">
        <v>57.264516129032259</v>
      </c>
      <c r="AA1110" s="5">
        <v>56.574193548387093</v>
      </c>
      <c r="AB1110" s="5">
        <v>56.051612903225802</v>
      </c>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row>
    <row r="1111" spans="1:148">
      <c r="A1111" s="2" t="s">
        <v>218</v>
      </c>
      <c r="B1111" s="2" t="s">
        <v>78</v>
      </c>
      <c r="C1111" s="2" t="s">
        <v>366</v>
      </c>
      <c r="D1111" s="2" t="str">
        <f t="shared" si="17"/>
        <v>Massachusets - Boston-Jun</v>
      </c>
      <c r="E1111" s="5">
        <v>62.363333333333337</v>
      </c>
      <c r="F1111" s="5">
        <v>61.843333333333334</v>
      </c>
      <c r="G1111" s="5">
        <v>60.93666666666666</v>
      </c>
      <c r="H1111" s="5">
        <v>60.643333333333331</v>
      </c>
      <c r="I1111" s="5">
        <v>60.836666666666666</v>
      </c>
      <c r="J1111" s="5">
        <v>62.19</v>
      </c>
      <c r="K1111" s="5">
        <v>64.486666666666665</v>
      </c>
      <c r="L1111" s="5">
        <v>66.42</v>
      </c>
      <c r="M1111" s="5">
        <v>68.606666666666655</v>
      </c>
      <c r="N1111" s="5">
        <v>70.63333333333334</v>
      </c>
      <c r="O1111" s="5">
        <v>71.99666666666667</v>
      </c>
      <c r="P1111" s="5">
        <v>72.653333333333336</v>
      </c>
      <c r="Q1111" s="5">
        <v>72.903333333333336</v>
      </c>
      <c r="R1111" s="5">
        <v>73.016666666666666</v>
      </c>
      <c r="S1111" s="5">
        <v>72.723333333333329</v>
      </c>
      <c r="T1111" s="5">
        <v>72.203333333333333</v>
      </c>
      <c r="U1111" s="5">
        <v>70.523333333333326</v>
      </c>
      <c r="V1111" s="5">
        <v>69.36666666666666</v>
      </c>
      <c r="W1111" s="5">
        <v>67.713333333333338</v>
      </c>
      <c r="X1111" s="5">
        <v>65.936666666666667</v>
      </c>
      <c r="Y1111" s="5">
        <v>65.223333333333329</v>
      </c>
      <c r="Z1111" s="5">
        <v>64.22</v>
      </c>
      <c r="AA1111" s="5">
        <v>63.463333333333338</v>
      </c>
      <c r="AB1111" s="5">
        <v>62.716666666666669</v>
      </c>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row>
    <row r="1112" spans="1:148">
      <c r="A1112" s="2" t="s">
        <v>218</v>
      </c>
      <c r="B1112" s="2" t="s">
        <v>79</v>
      </c>
      <c r="C1112" s="2" t="s">
        <v>367</v>
      </c>
      <c r="D1112" s="2" t="str">
        <f t="shared" si="17"/>
        <v>Massachusets - Boston-Jul</v>
      </c>
      <c r="E1112" s="5">
        <v>70.777419354838713</v>
      </c>
      <c r="F1112" s="5">
        <v>69.980645161290326</v>
      </c>
      <c r="G1112" s="5">
        <v>67.480645161290326</v>
      </c>
      <c r="H1112" s="5">
        <v>67.061290322580646</v>
      </c>
      <c r="I1112" s="5">
        <v>67.022580645161284</v>
      </c>
      <c r="J1112" s="5">
        <v>68.448387096774198</v>
      </c>
      <c r="K1112" s="5">
        <v>70.08709677419354</v>
      </c>
      <c r="L1112" s="5">
        <v>72.464516129032262</v>
      </c>
      <c r="M1112" s="5">
        <v>74.845161290322579</v>
      </c>
      <c r="N1112" s="5">
        <v>76.429032258064524</v>
      </c>
      <c r="O1112" s="5">
        <v>77.232258064516117</v>
      </c>
      <c r="P1112" s="5">
        <v>77.864516129032268</v>
      </c>
      <c r="Q1112" s="5">
        <v>77.938709677419354</v>
      </c>
      <c r="R1112" s="5">
        <v>77.887096774193552</v>
      </c>
      <c r="S1112" s="5">
        <v>77.49677419354839</v>
      </c>
      <c r="T1112" s="5">
        <v>77.319354838709685</v>
      </c>
      <c r="U1112" s="5">
        <v>76.767741935483883</v>
      </c>
      <c r="V1112" s="5">
        <v>75.322580645161295</v>
      </c>
      <c r="W1112" s="5">
        <v>73.309677419354841</v>
      </c>
      <c r="X1112" s="5">
        <v>72.545161290322582</v>
      </c>
      <c r="Y1112" s="5">
        <v>71.554838709677412</v>
      </c>
      <c r="Z1112" s="5">
        <v>70.719354838709677</v>
      </c>
      <c r="AA1112" s="5">
        <v>69.732258064516117</v>
      </c>
      <c r="AB1112" s="5">
        <v>69.135483870967732</v>
      </c>
    </row>
    <row r="1113" spans="1:148">
      <c r="A1113" s="2" t="s">
        <v>218</v>
      </c>
      <c r="B1113" s="2" t="s">
        <v>80</v>
      </c>
      <c r="C1113" s="2" t="s">
        <v>368</v>
      </c>
      <c r="D1113" s="2" t="str">
        <f t="shared" si="17"/>
        <v>Massachusets - Boston-Aug</v>
      </c>
      <c r="E1113" s="5">
        <v>64.212903225806443</v>
      </c>
      <c r="F1113" s="5">
        <v>63.741935483870968</v>
      </c>
      <c r="G1113" s="5">
        <v>65.464516129032262</v>
      </c>
      <c r="H1113" s="5">
        <v>64.983870967741936</v>
      </c>
      <c r="I1113" s="5">
        <v>64.638709677419357</v>
      </c>
      <c r="J1113" s="5">
        <v>65.148387096774186</v>
      </c>
      <c r="K1113" s="5">
        <v>67.206451612903223</v>
      </c>
      <c r="L1113" s="5">
        <v>69.645161290322577</v>
      </c>
      <c r="M1113" s="5">
        <v>71.751612903225819</v>
      </c>
      <c r="N1113" s="5">
        <v>73.761290322580649</v>
      </c>
      <c r="O1113" s="5">
        <v>75.3</v>
      </c>
      <c r="P1113" s="5">
        <v>75.670967741935485</v>
      </c>
      <c r="Q1113" s="5">
        <v>76.841935483870969</v>
      </c>
      <c r="R1113" s="5">
        <v>76.935483870967744</v>
      </c>
      <c r="S1113" s="5">
        <v>76.674193548387095</v>
      </c>
      <c r="T1113" s="5">
        <v>75.967741935483872</v>
      </c>
      <c r="U1113" s="5">
        <v>74.890322580645162</v>
      </c>
      <c r="V1113" s="5">
        <v>73.316129032258075</v>
      </c>
      <c r="W1113" s="5">
        <v>71.532258064516128</v>
      </c>
      <c r="X1113" s="5">
        <v>70.319354838709685</v>
      </c>
      <c r="Y1113" s="5">
        <v>69.554838709677412</v>
      </c>
      <c r="Z1113" s="5">
        <v>68.841935483870969</v>
      </c>
      <c r="AA1113" s="5">
        <v>67.770967741935493</v>
      </c>
      <c r="AB1113" s="5">
        <v>67.064516129032256</v>
      </c>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row>
    <row r="1114" spans="1:148">
      <c r="A1114" s="2" t="s">
        <v>218</v>
      </c>
      <c r="B1114" s="2" t="s">
        <v>81</v>
      </c>
      <c r="C1114" s="2" t="s">
        <v>369</v>
      </c>
      <c r="D1114" s="2" t="str">
        <f t="shared" si="17"/>
        <v>Massachusets - Boston-Sep</v>
      </c>
      <c r="E1114" s="5">
        <v>60.79</v>
      </c>
      <c r="F1114" s="5">
        <v>60.24</v>
      </c>
      <c r="G1114" s="5">
        <v>59.543333333333329</v>
      </c>
      <c r="H1114" s="5">
        <v>58.866666666666667</v>
      </c>
      <c r="I1114" s="5">
        <v>58.276666666666664</v>
      </c>
      <c r="J1114" s="5">
        <v>58.236666666666665</v>
      </c>
      <c r="K1114" s="5">
        <v>60.31666666666667</v>
      </c>
      <c r="L1114" s="5">
        <v>63.18666666666666</v>
      </c>
      <c r="M1114" s="5">
        <v>65.569999999999993</v>
      </c>
      <c r="N1114" s="5">
        <v>67.61666666666666</v>
      </c>
      <c r="O1114" s="5">
        <v>69.260000000000005</v>
      </c>
      <c r="P1114" s="5">
        <v>70.556666666666658</v>
      </c>
      <c r="Q1114" s="5">
        <v>71.416666666666671</v>
      </c>
      <c r="R1114" s="5">
        <v>70.989999999999995</v>
      </c>
      <c r="S1114" s="5">
        <v>70.926666666666677</v>
      </c>
      <c r="T1114" s="5">
        <v>69.873333333333321</v>
      </c>
      <c r="U1114" s="5">
        <v>68.88333333333334</v>
      </c>
      <c r="V1114" s="5">
        <v>66.83</v>
      </c>
      <c r="W1114" s="5">
        <v>65.540000000000006</v>
      </c>
      <c r="X1114" s="5">
        <v>64.313333333333333</v>
      </c>
      <c r="Y1114" s="5">
        <v>63.383333333333333</v>
      </c>
      <c r="Z1114" s="5">
        <v>62.49666666666667</v>
      </c>
      <c r="AA1114" s="5">
        <v>61.82</v>
      </c>
      <c r="AB1114" s="5">
        <v>61.156666666666666</v>
      </c>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row>
    <row r="1115" spans="1:148">
      <c r="A1115" s="2" t="s">
        <v>218</v>
      </c>
      <c r="B1115" s="2" t="s">
        <v>82</v>
      </c>
      <c r="C1115" s="2" t="s">
        <v>370</v>
      </c>
      <c r="D1115" s="2" t="str">
        <f t="shared" si="17"/>
        <v>Massachusets - Boston-Oct</v>
      </c>
      <c r="E1115" s="5">
        <v>51.025806451612901</v>
      </c>
      <c r="F1115" s="5">
        <v>50.687096774193549</v>
      </c>
      <c r="G1115" s="5">
        <v>50.254838709677422</v>
      </c>
      <c r="H1115" s="5">
        <v>49.70645161290323</v>
      </c>
      <c r="I1115" s="5">
        <v>49.535483870967738</v>
      </c>
      <c r="J1115" s="5">
        <v>49.393548387096779</v>
      </c>
      <c r="K1115" s="5">
        <v>50.222580645161294</v>
      </c>
      <c r="L1115" s="5">
        <v>52.07741935483871</v>
      </c>
      <c r="M1115" s="5">
        <v>54.516129032258064</v>
      </c>
      <c r="N1115" s="5">
        <v>56.474193548387099</v>
      </c>
      <c r="O1115" s="5">
        <v>58.238709677419358</v>
      </c>
      <c r="P1115" s="5">
        <v>59.36774193548387</v>
      </c>
      <c r="Q1115" s="5">
        <v>59.92258064516129</v>
      </c>
      <c r="R1115" s="5">
        <v>60.441935483870971</v>
      </c>
      <c r="S1115" s="5">
        <v>60.329032258064515</v>
      </c>
      <c r="T1115" s="5">
        <v>58.745161290322578</v>
      </c>
      <c r="U1115" s="5">
        <v>56.864516129032253</v>
      </c>
      <c r="V1115" s="5">
        <v>55.312903225806451</v>
      </c>
      <c r="W1115" s="5">
        <v>54.332258064516125</v>
      </c>
      <c r="X1115" s="5">
        <v>53.432258064516134</v>
      </c>
      <c r="Y1115" s="5">
        <v>52.883870967741942</v>
      </c>
      <c r="Z1115" s="5">
        <v>52.103225806451611</v>
      </c>
      <c r="AA1115" s="5">
        <v>51.658064516129038</v>
      </c>
      <c r="AB1115" s="5">
        <v>51.025806451612901</v>
      </c>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row>
    <row r="1116" spans="1:148">
      <c r="A1116" s="2" t="s">
        <v>218</v>
      </c>
      <c r="B1116" s="2" t="s">
        <v>83</v>
      </c>
      <c r="C1116" s="2" t="s">
        <v>371</v>
      </c>
      <c r="D1116" s="2" t="str">
        <f t="shared" si="17"/>
        <v>Massachusets - Boston-Nov</v>
      </c>
      <c r="E1116" s="5">
        <v>40.5</v>
      </c>
      <c r="F1116" s="5">
        <v>40.22</v>
      </c>
      <c r="G1116" s="5">
        <v>39.913333333333334</v>
      </c>
      <c r="H1116" s="5">
        <v>39.616666666666667</v>
      </c>
      <c r="I1116" s="5">
        <v>39.04</v>
      </c>
      <c r="J1116" s="5">
        <v>39.006666666666668</v>
      </c>
      <c r="K1116" s="5">
        <v>39.076666666666668</v>
      </c>
      <c r="L1116" s="5">
        <v>40.450000000000003</v>
      </c>
      <c r="M1116" s="5">
        <v>42.21</v>
      </c>
      <c r="N1116" s="5">
        <v>43.46</v>
      </c>
      <c r="O1116" s="5">
        <v>44.26</v>
      </c>
      <c r="P1116" s="5">
        <v>45.516666666666666</v>
      </c>
      <c r="Q1116" s="5">
        <v>46.036666666666662</v>
      </c>
      <c r="R1116" s="5">
        <v>46.43666666666666</v>
      </c>
      <c r="S1116" s="5">
        <v>46.3</v>
      </c>
      <c r="T1116" s="5">
        <v>45.17</v>
      </c>
      <c r="U1116" s="5">
        <v>43.963333333333338</v>
      </c>
      <c r="V1116" s="5">
        <v>42.993333333333332</v>
      </c>
      <c r="W1116" s="5">
        <v>42.583333333333336</v>
      </c>
      <c r="X1116" s="5">
        <v>42.18333333333333</v>
      </c>
      <c r="Y1116" s="5">
        <v>41.703333333333333</v>
      </c>
      <c r="Z1116" s="5">
        <v>41.31666666666667</v>
      </c>
      <c r="AA1116" s="5">
        <v>40.950000000000003</v>
      </c>
      <c r="AB1116" s="5">
        <v>40.64</v>
      </c>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row>
    <row r="1117" spans="1:148">
      <c r="A1117" s="2" t="s">
        <v>218</v>
      </c>
      <c r="B1117" s="2" t="s">
        <v>84</v>
      </c>
      <c r="C1117" s="2" t="s">
        <v>372</v>
      </c>
      <c r="D1117" s="2" t="str">
        <f t="shared" si="17"/>
        <v>Massachusets - Boston-Dec</v>
      </c>
      <c r="E1117" s="5">
        <v>32.777419354838713</v>
      </c>
      <c r="F1117" s="5">
        <v>32.535483870967745</v>
      </c>
      <c r="G1117" s="5">
        <v>32.219354838709677</v>
      </c>
      <c r="H1117" s="5">
        <v>31.712903225806453</v>
      </c>
      <c r="I1117" s="5">
        <v>30.92258064516129</v>
      </c>
      <c r="J1117" s="5">
        <v>30.980645161290322</v>
      </c>
      <c r="K1117" s="5">
        <v>30.9</v>
      </c>
      <c r="L1117" s="5">
        <v>31.287096774193547</v>
      </c>
      <c r="M1117" s="5">
        <v>32.451612903225808</v>
      </c>
      <c r="N1117" s="5">
        <v>33.941935483870971</v>
      </c>
      <c r="O1117" s="5">
        <v>35.635483870967747</v>
      </c>
      <c r="P1117" s="5">
        <v>36.783870967741933</v>
      </c>
      <c r="Q1117" s="5">
        <v>37.751612903225805</v>
      </c>
      <c r="R1117" s="5">
        <v>38.141935483870974</v>
      </c>
      <c r="S1117" s="5">
        <v>37.806451612903224</v>
      </c>
      <c r="T1117" s="5">
        <v>37.261290322580642</v>
      </c>
      <c r="U1117" s="5">
        <v>36.383870967741942</v>
      </c>
      <c r="V1117" s="5">
        <v>35.938709677419354</v>
      </c>
      <c r="W1117" s="5">
        <v>35.335483870967742</v>
      </c>
      <c r="X1117" s="5">
        <v>35.029032258064518</v>
      </c>
      <c r="Y1117" s="5">
        <v>34.483870967741936</v>
      </c>
      <c r="Z1117" s="5">
        <v>34.12903225806452</v>
      </c>
      <c r="AA1117" s="5">
        <v>33.487096774193546</v>
      </c>
      <c r="AB1117" s="5">
        <v>32.861290322580643</v>
      </c>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row>
    <row r="1118" spans="1:148">
      <c r="A1118" s="2" t="s">
        <v>219</v>
      </c>
      <c r="B1118" s="2" t="s">
        <v>73</v>
      </c>
      <c r="C1118" s="2" t="s">
        <v>361</v>
      </c>
      <c r="D1118" s="2" t="str">
        <f t="shared" si="17"/>
        <v>Massachusets - Worchester-Jan</v>
      </c>
      <c r="E1118" s="5">
        <v>21.674193548387095</v>
      </c>
      <c r="F1118" s="5">
        <v>21.661290322580644</v>
      </c>
      <c r="G1118" s="5">
        <v>21.116129032258065</v>
      </c>
      <c r="H1118" s="5">
        <v>20.893548387096775</v>
      </c>
      <c r="I1118" s="5">
        <v>20.416129032258063</v>
      </c>
      <c r="J1118" s="5">
        <v>20.135483870967743</v>
      </c>
      <c r="K1118" s="5">
        <v>20.238709677419354</v>
      </c>
      <c r="L1118" s="5">
        <v>20.683870967741935</v>
      </c>
      <c r="M1118" s="5">
        <v>22.432258064516127</v>
      </c>
      <c r="N1118" s="5">
        <v>24.425806451612903</v>
      </c>
      <c r="O1118" s="5">
        <v>25.806451612903224</v>
      </c>
      <c r="P1118" s="5">
        <v>26.732258064516131</v>
      </c>
      <c r="Q1118" s="5">
        <v>27.622580645161289</v>
      </c>
      <c r="R1118" s="5">
        <v>28.058064516129029</v>
      </c>
      <c r="S1118" s="5">
        <v>27.861290322580647</v>
      </c>
      <c r="T1118" s="5">
        <v>26.874193548387098</v>
      </c>
      <c r="U1118" s="5">
        <v>25.322580645161292</v>
      </c>
      <c r="V1118" s="5">
        <v>24.458064516129035</v>
      </c>
      <c r="W1118" s="5">
        <v>23.803225806451611</v>
      </c>
      <c r="X1118" s="5">
        <v>23.448387096774194</v>
      </c>
      <c r="Y1118" s="5">
        <v>22.761290322580646</v>
      </c>
      <c r="Z1118" s="5">
        <v>22.4</v>
      </c>
      <c r="AA1118" s="5">
        <v>22.429032258064513</v>
      </c>
      <c r="AB1118" s="5">
        <v>22.151612903225807</v>
      </c>
    </row>
    <row r="1119" spans="1:148">
      <c r="A1119" s="2" t="s">
        <v>219</v>
      </c>
      <c r="B1119" s="2" t="s">
        <v>74</v>
      </c>
      <c r="C1119" s="2" t="s">
        <v>362</v>
      </c>
      <c r="D1119" s="2" t="str">
        <f t="shared" si="17"/>
        <v>Massachusets - Worchester-Feb</v>
      </c>
      <c r="E1119" s="5">
        <v>22.664285714285715</v>
      </c>
      <c r="F1119" s="5">
        <v>22.564285714285713</v>
      </c>
      <c r="G1119" s="5">
        <v>22.457142857142856</v>
      </c>
      <c r="H1119" s="5">
        <v>22.35</v>
      </c>
      <c r="I1119" s="5">
        <v>21.99642857142857</v>
      </c>
      <c r="J1119" s="5">
        <v>21.664285714285715</v>
      </c>
      <c r="K1119" s="5">
        <v>21.307142857142857</v>
      </c>
      <c r="L1119" s="5">
        <v>22.707142857142856</v>
      </c>
      <c r="M1119" s="5">
        <v>24.067857142857143</v>
      </c>
      <c r="N1119" s="5">
        <v>25.475000000000001</v>
      </c>
      <c r="O1119" s="5">
        <v>26.74642857142857</v>
      </c>
      <c r="P1119" s="5">
        <v>28.00357142857143</v>
      </c>
      <c r="Q1119" s="5">
        <v>29.289285714285715</v>
      </c>
      <c r="R1119" s="5">
        <v>29.5</v>
      </c>
      <c r="S1119" s="5">
        <v>29.678571428571427</v>
      </c>
      <c r="T1119" s="5">
        <v>29.885714285714283</v>
      </c>
      <c r="U1119" s="5">
        <v>28.578571428571429</v>
      </c>
      <c r="V1119" s="5">
        <v>27.239285714285717</v>
      </c>
      <c r="W1119" s="5">
        <v>25.932142857142857</v>
      </c>
      <c r="X1119" s="5">
        <v>25.489285714285717</v>
      </c>
      <c r="Y1119" s="5">
        <v>25.046428571428571</v>
      </c>
      <c r="Z1119" s="5">
        <v>24.607142857142858</v>
      </c>
      <c r="AA1119" s="5">
        <v>24.171428571428571</v>
      </c>
      <c r="AB1119" s="5">
        <v>23.760714285714283</v>
      </c>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row>
    <row r="1120" spans="1:148">
      <c r="A1120" s="2" t="s">
        <v>219</v>
      </c>
      <c r="B1120" s="2" t="s">
        <v>75</v>
      </c>
      <c r="C1120" s="2" t="s">
        <v>363</v>
      </c>
      <c r="D1120" s="2" t="str">
        <f t="shared" si="17"/>
        <v>Massachusets - Worchester-Mar</v>
      </c>
      <c r="E1120" s="5">
        <v>30.793548387096774</v>
      </c>
      <c r="F1120" s="5">
        <v>30.470967741935485</v>
      </c>
      <c r="G1120" s="5">
        <v>30.183870967741935</v>
      </c>
      <c r="H1120" s="5">
        <v>29.903225806451612</v>
      </c>
      <c r="I1120" s="5">
        <v>29.748387096774195</v>
      </c>
      <c r="J1120" s="5">
        <v>29.648387096774194</v>
      </c>
      <c r="K1120" s="5">
        <v>29.487096774193549</v>
      </c>
      <c r="L1120" s="5">
        <v>31.545161290322579</v>
      </c>
      <c r="M1120" s="5">
        <v>33.58064516129032</v>
      </c>
      <c r="N1120" s="5">
        <v>35.63225806451613</v>
      </c>
      <c r="O1120" s="5">
        <v>36.887096774193552</v>
      </c>
      <c r="P1120" s="5">
        <v>38.13225806451613</v>
      </c>
      <c r="Q1120" s="5">
        <v>39.37096774193548</v>
      </c>
      <c r="R1120" s="5">
        <v>39.277419354838706</v>
      </c>
      <c r="S1120" s="5">
        <v>39.12903225806452</v>
      </c>
      <c r="T1120" s="5">
        <v>39.038709677419355</v>
      </c>
      <c r="U1120" s="5">
        <v>37.512903225806454</v>
      </c>
      <c r="V1120" s="5">
        <v>35.980645161290326</v>
      </c>
      <c r="W1120" s="5">
        <v>34.409677419354843</v>
      </c>
      <c r="X1120" s="5">
        <v>33.622580645161285</v>
      </c>
      <c r="Y1120" s="5">
        <v>32.903225806451616</v>
      </c>
      <c r="Z1120" s="5">
        <v>32.148387096774194</v>
      </c>
      <c r="AA1120" s="5">
        <v>31.587096774193551</v>
      </c>
      <c r="AB1120" s="5">
        <v>31.083870967741937</v>
      </c>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row>
    <row r="1121" spans="1:148">
      <c r="A1121" s="2" t="s">
        <v>219</v>
      </c>
      <c r="B1121" s="2" t="s">
        <v>76</v>
      </c>
      <c r="C1121" s="2" t="s">
        <v>364</v>
      </c>
      <c r="D1121" s="2" t="str">
        <f t="shared" si="17"/>
        <v>Massachusets - Worchester-Apr</v>
      </c>
      <c r="E1121" s="5">
        <v>38.409999999999997</v>
      </c>
      <c r="F1121" s="5">
        <v>37.799999999999997</v>
      </c>
      <c r="G1121" s="5">
        <v>37.516666666666666</v>
      </c>
      <c r="H1121" s="5">
        <v>37.19</v>
      </c>
      <c r="I1121" s="5">
        <v>36.696666666666673</v>
      </c>
      <c r="J1121" s="5">
        <v>37.163333333333334</v>
      </c>
      <c r="K1121" s="5">
        <v>39.200000000000003</v>
      </c>
      <c r="L1121" s="5">
        <v>41.38</v>
      </c>
      <c r="M1121" s="5">
        <v>44.00333333333333</v>
      </c>
      <c r="N1121" s="5">
        <v>46.306666666666665</v>
      </c>
      <c r="O1121" s="5">
        <v>48.32</v>
      </c>
      <c r="P1121" s="5">
        <v>50.09</v>
      </c>
      <c r="Q1121" s="5">
        <v>51.476666666666667</v>
      </c>
      <c r="R1121" s="5">
        <v>51.75333333333333</v>
      </c>
      <c r="S1121" s="5">
        <v>51.463333333333338</v>
      </c>
      <c r="T1121" s="5">
        <v>50.57</v>
      </c>
      <c r="U1121" s="5">
        <v>49.25</v>
      </c>
      <c r="V1121" s="5">
        <v>46.93666666666666</v>
      </c>
      <c r="W1121" s="5">
        <v>44.713333333333338</v>
      </c>
      <c r="X1121" s="5">
        <v>43.133333333333333</v>
      </c>
      <c r="Y1121" s="5">
        <v>41.966666666666669</v>
      </c>
      <c r="Z1121" s="5">
        <v>40.75</v>
      </c>
      <c r="AA1121" s="5">
        <v>40.146666666666668</v>
      </c>
      <c r="AB1121" s="5">
        <v>39.57</v>
      </c>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row>
    <row r="1122" spans="1:148">
      <c r="A1122" s="2" t="s">
        <v>219</v>
      </c>
      <c r="B1122" s="2" t="s">
        <v>77</v>
      </c>
      <c r="C1122" s="2" t="s">
        <v>365</v>
      </c>
      <c r="D1122" s="2" t="str">
        <f t="shared" si="17"/>
        <v>Massachusets - Worchester-May</v>
      </c>
      <c r="E1122" s="5">
        <v>50.761290322580642</v>
      </c>
      <c r="F1122" s="5">
        <v>50.835483870967742</v>
      </c>
      <c r="G1122" s="5">
        <v>50.154838709677421</v>
      </c>
      <c r="H1122" s="5">
        <v>49.987096774193546</v>
      </c>
      <c r="I1122" s="5">
        <v>49.925806451612907</v>
      </c>
      <c r="J1122" s="5">
        <v>50.864516129032253</v>
      </c>
      <c r="K1122" s="5">
        <v>53.061290322580646</v>
      </c>
      <c r="L1122" s="5">
        <v>55.49677419354839</v>
      </c>
      <c r="M1122" s="5">
        <v>57.622580645161285</v>
      </c>
      <c r="N1122" s="5">
        <v>59.835483870967742</v>
      </c>
      <c r="O1122" s="5">
        <v>61.325806451612898</v>
      </c>
      <c r="P1122" s="5">
        <v>62.780645161290323</v>
      </c>
      <c r="Q1122" s="5">
        <v>64.319354838709685</v>
      </c>
      <c r="R1122" s="5">
        <v>64.745161290322571</v>
      </c>
      <c r="S1122" s="5">
        <v>64.783870967741933</v>
      </c>
      <c r="T1122" s="5">
        <v>64.722580645161287</v>
      </c>
      <c r="U1122" s="5">
        <v>63.893548387096779</v>
      </c>
      <c r="V1122" s="5">
        <v>61.954838709677418</v>
      </c>
      <c r="W1122" s="5">
        <v>59.232258064516131</v>
      </c>
      <c r="X1122" s="5">
        <v>56.99677419354839</v>
      </c>
      <c r="Y1122" s="5">
        <v>55.151612903225811</v>
      </c>
      <c r="Z1122" s="5">
        <v>53.851612903225806</v>
      </c>
      <c r="AA1122" s="5">
        <v>52.948387096774198</v>
      </c>
      <c r="AB1122" s="5">
        <v>52.335483870967742</v>
      </c>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row>
    <row r="1123" spans="1:148">
      <c r="A1123" s="2" t="s">
        <v>219</v>
      </c>
      <c r="B1123" s="2" t="s">
        <v>78</v>
      </c>
      <c r="C1123" s="2" t="s">
        <v>366</v>
      </c>
      <c r="D1123" s="2" t="str">
        <f t="shared" si="17"/>
        <v>Massachusets - Worchester-Jun</v>
      </c>
      <c r="E1123" s="5">
        <v>59.306666666666665</v>
      </c>
      <c r="F1123" s="5">
        <v>58.68333333333333</v>
      </c>
      <c r="G1123" s="5">
        <v>58.38</v>
      </c>
      <c r="H1123" s="5">
        <v>57.463333333333338</v>
      </c>
      <c r="I1123" s="5">
        <v>57.44</v>
      </c>
      <c r="J1123" s="5">
        <v>59.126666666666665</v>
      </c>
      <c r="K1123" s="5">
        <v>61.673333333333332</v>
      </c>
      <c r="L1123" s="5">
        <v>64.646666666666675</v>
      </c>
      <c r="M1123" s="5">
        <v>66.953333333333333</v>
      </c>
      <c r="N1123" s="5">
        <v>68.650000000000006</v>
      </c>
      <c r="O1123" s="5">
        <v>69.993333333333339</v>
      </c>
      <c r="P1123" s="5">
        <v>71.473333333333329</v>
      </c>
      <c r="Q1123" s="5">
        <v>72.493333333333339</v>
      </c>
      <c r="R1123" s="5">
        <v>73.176666666666677</v>
      </c>
      <c r="S1123" s="5">
        <v>72.89</v>
      </c>
      <c r="T1123" s="5">
        <v>72.336666666666659</v>
      </c>
      <c r="U1123" s="5">
        <v>71.083333333333329</v>
      </c>
      <c r="V1123" s="5">
        <v>69.536666666666662</v>
      </c>
      <c r="W1123" s="5">
        <v>66.86666666666666</v>
      </c>
      <c r="X1123" s="5">
        <v>64.333333333333329</v>
      </c>
      <c r="Y1123" s="5">
        <v>62.68666666666666</v>
      </c>
      <c r="Z1123" s="5">
        <v>61.206666666666671</v>
      </c>
      <c r="AA1123" s="5">
        <v>60.446666666666673</v>
      </c>
      <c r="AB1123" s="5">
        <v>59.71</v>
      </c>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row>
    <row r="1124" spans="1:148">
      <c r="A1124" s="2" t="s">
        <v>219</v>
      </c>
      <c r="B1124" s="2" t="s">
        <v>79</v>
      </c>
      <c r="C1124" s="2" t="s">
        <v>367</v>
      </c>
      <c r="D1124" s="2" t="str">
        <f t="shared" si="17"/>
        <v>Massachusets - Worchester-Jul</v>
      </c>
      <c r="E1124" s="5">
        <v>63.648387096774194</v>
      </c>
      <c r="F1124" s="5">
        <v>63.280645161290323</v>
      </c>
      <c r="G1124" s="5">
        <v>60.745161290322578</v>
      </c>
      <c r="H1124" s="5">
        <v>60.341935483870962</v>
      </c>
      <c r="I1124" s="5">
        <v>62.064516129032256</v>
      </c>
      <c r="J1124" s="5">
        <v>63.858064516129026</v>
      </c>
      <c r="K1124" s="5">
        <v>65.651612903225811</v>
      </c>
      <c r="L1124" s="5">
        <v>67.967741935483872</v>
      </c>
      <c r="M1124" s="5">
        <v>70.280645161290323</v>
      </c>
      <c r="N1124" s="5">
        <v>72.603225806451604</v>
      </c>
      <c r="O1124" s="5">
        <v>73.535483870967738</v>
      </c>
      <c r="P1124" s="5">
        <v>74.461290322580652</v>
      </c>
      <c r="Q1124" s="5">
        <v>75.390322580645162</v>
      </c>
      <c r="R1124" s="5">
        <v>75.41935483870968</v>
      </c>
      <c r="S1124" s="5">
        <v>75.41612903225807</v>
      </c>
      <c r="T1124" s="5">
        <v>75.445161290322588</v>
      </c>
      <c r="U1124" s="5">
        <v>73.525806451612908</v>
      </c>
      <c r="V1124" s="5">
        <v>71.625806451612902</v>
      </c>
      <c r="W1124" s="5">
        <v>69.712903225806443</v>
      </c>
      <c r="X1124" s="5">
        <v>67.825806451612905</v>
      </c>
      <c r="Y1124" s="5">
        <v>65.980645161290326</v>
      </c>
      <c r="Z1124" s="5">
        <v>64.096774193548384</v>
      </c>
      <c r="AA1124" s="5">
        <v>63.277419354838706</v>
      </c>
      <c r="AB1124" s="5">
        <v>62.519354838709674</v>
      </c>
    </row>
    <row r="1125" spans="1:148">
      <c r="A1125" s="2" t="s">
        <v>219</v>
      </c>
      <c r="B1125" s="2" t="s">
        <v>80</v>
      </c>
      <c r="C1125" s="2" t="s">
        <v>368</v>
      </c>
      <c r="D1125" s="2" t="str">
        <f t="shared" si="17"/>
        <v>Massachusets - Worchester-Aug</v>
      </c>
      <c r="E1125" s="5">
        <v>60.574193548387093</v>
      </c>
      <c r="F1125" s="5">
        <v>60.119354838709675</v>
      </c>
      <c r="G1125" s="5">
        <v>61.912903225806453</v>
      </c>
      <c r="H1125" s="5">
        <v>61.58387096774193</v>
      </c>
      <c r="I1125" s="5">
        <v>62.951612903225808</v>
      </c>
      <c r="J1125" s="5">
        <v>64.293548387096777</v>
      </c>
      <c r="K1125" s="5">
        <v>65.658064516129031</v>
      </c>
      <c r="L1125" s="5">
        <v>67.312903225806451</v>
      </c>
      <c r="M1125" s="5">
        <v>68.974193548387092</v>
      </c>
      <c r="N1125" s="5">
        <v>70.638709677419357</v>
      </c>
      <c r="O1125" s="5">
        <v>71.645161290322577</v>
      </c>
      <c r="P1125" s="5">
        <v>72.683870967741925</v>
      </c>
      <c r="Q1125" s="5">
        <v>73.690322580645159</v>
      </c>
      <c r="R1125" s="5">
        <v>73.119354838709668</v>
      </c>
      <c r="S1125" s="5">
        <v>72.548387096774192</v>
      </c>
      <c r="T1125" s="5">
        <v>71.974193548387092</v>
      </c>
      <c r="U1125" s="5">
        <v>69.809677419354841</v>
      </c>
      <c r="V1125" s="5">
        <v>67.638709677419357</v>
      </c>
      <c r="W1125" s="5">
        <v>65.470967741935482</v>
      </c>
      <c r="X1125" s="5">
        <v>64.58387096774193</v>
      </c>
      <c r="Y1125" s="5">
        <v>63.79354838709677</v>
      </c>
      <c r="Z1125" s="5">
        <v>62.932258064516134</v>
      </c>
      <c r="AA1125" s="5">
        <v>62.667741935483875</v>
      </c>
      <c r="AB1125" s="5">
        <v>62.438709677419354</v>
      </c>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row>
    <row r="1126" spans="1:148">
      <c r="A1126" s="2" t="s">
        <v>219</v>
      </c>
      <c r="B1126" s="2" t="s">
        <v>81</v>
      </c>
      <c r="C1126" s="2" t="s">
        <v>369</v>
      </c>
      <c r="D1126" s="2" t="str">
        <f t="shared" si="17"/>
        <v>Massachusets - Worchester-Sep</v>
      </c>
      <c r="E1126" s="5">
        <v>57.31666666666667</v>
      </c>
      <c r="F1126" s="5">
        <v>57.033333333333331</v>
      </c>
      <c r="G1126" s="5">
        <v>56.733333333333334</v>
      </c>
      <c r="H1126" s="5">
        <v>56.096666666666671</v>
      </c>
      <c r="I1126" s="5">
        <v>55.93333333333333</v>
      </c>
      <c r="J1126" s="5">
        <v>56.06333333333334</v>
      </c>
      <c r="K1126" s="5">
        <v>57.986666666666665</v>
      </c>
      <c r="L1126" s="5">
        <v>59.986666666666665</v>
      </c>
      <c r="M1126" s="5">
        <v>62.146666666666668</v>
      </c>
      <c r="N1126" s="5">
        <v>63.756666666666668</v>
      </c>
      <c r="O1126" s="5">
        <v>65.606666666666669</v>
      </c>
      <c r="P1126" s="5">
        <v>67.163333333333341</v>
      </c>
      <c r="Q1126" s="5">
        <v>67.930000000000007</v>
      </c>
      <c r="R1126" s="5">
        <v>68.393333333333345</v>
      </c>
      <c r="S1126" s="5">
        <v>68.203333333333333</v>
      </c>
      <c r="T1126" s="5">
        <v>68.026666666666671</v>
      </c>
      <c r="U1126" s="5">
        <v>66.206666666666663</v>
      </c>
      <c r="V1126" s="5">
        <v>63.4</v>
      </c>
      <c r="W1126" s="5">
        <v>61.486666666666665</v>
      </c>
      <c r="X1126" s="5">
        <v>60.39</v>
      </c>
      <c r="Y1126" s="5">
        <v>59.416666666666664</v>
      </c>
      <c r="Z1126" s="5">
        <v>58.836666666666666</v>
      </c>
      <c r="AA1126" s="5">
        <v>58.376666666666665</v>
      </c>
      <c r="AB1126" s="5">
        <v>57.93333333333333</v>
      </c>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row>
    <row r="1127" spans="1:148">
      <c r="A1127" s="2" t="s">
        <v>219</v>
      </c>
      <c r="B1127" s="2" t="s">
        <v>82</v>
      </c>
      <c r="C1127" s="2" t="s">
        <v>370</v>
      </c>
      <c r="D1127" s="2" t="str">
        <f t="shared" si="17"/>
        <v>Massachusets - Worchester-Oct</v>
      </c>
      <c r="E1127" s="5">
        <v>45.983870967741936</v>
      </c>
      <c r="F1127" s="5">
        <v>45.738709677419358</v>
      </c>
      <c r="G1127" s="5">
        <v>44.91935483870968</v>
      </c>
      <c r="H1127" s="5">
        <v>44.238709677419358</v>
      </c>
      <c r="I1127" s="5">
        <v>43.558064516129029</v>
      </c>
      <c r="J1127" s="5">
        <v>42.948387096774198</v>
      </c>
      <c r="K1127" s="5">
        <v>44.1</v>
      </c>
      <c r="L1127" s="5">
        <v>46.92258064516129</v>
      </c>
      <c r="M1127" s="5">
        <v>49.690322580645166</v>
      </c>
      <c r="N1127" s="5">
        <v>52.216129032258067</v>
      </c>
      <c r="O1127" s="5">
        <v>54.296774193548387</v>
      </c>
      <c r="P1127" s="5">
        <v>56.13225806451613</v>
      </c>
      <c r="Q1127" s="5">
        <v>57.158064516129038</v>
      </c>
      <c r="R1127" s="5">
        <v>57.274193548387096</v>
      </c>
      <c r="S1127" s="5">
        <v>56.696774193548386</v>
      </c>
      <c r="T1127" s="5">
        <v>55.603225806451611</v>
      </c>
      <c r="U1127" s="5">
        <v>52.835483870967742</v>
      </c>
      <c r="V1127" s="5">
        <v>50.309677419354834</v>
      </c>
      <c r="W1127" s="5">
        <v>48.716129032258067</v>
      </c>
      <c r="X1127" s="5">
        <v>47.474193548387099</v>
      </c>
      <c r="Y1127" s="5">
        <v>46.932258064516134</v>
      </c>
      <c r="Z1127" s="5">
        <v>46.538709677419355</v>
      </c>
      <c r="AA1127" s="5">
        <v>45.87419354838709</v>
      </c>
      <c r="AB1127" s="5">
        <v>45.506451612903227</v>
      </c>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row>
    <row r="1128" spans="1:148">
      <c r="A1128" s="2" t="s">
        <v>219</v>
      </c>
      <c r="B1128" s="2" t="s">
        <v>83</v>
      </c>
      <c r="C1128" s="2" t="s">
        <v>371</v>
      </c>
      <c r="D1128" s="2" t="str">
        <f t="shared" si="17"/>
        <v>Massachusets - Worchester-Nov</v>
      </c>
      <c r="E1128" s="5">
        <v>36.536666666666662</v>
      </c>
      <c r="F1128" s="5">
        <v>36.203333333333333</v>
      </c>
      <c r="G1128" s="5">
        <v>35.896666666666668</v>
      </c>
      <c r="H1128" s="5">
        <v>35.553333333333327</v>
      </c>
      <c r="I1128" s="5">
        <v>35.68666666666666</v>
      </c>
      <c r="J1128" s="5">
        <v>35.83</v>
      </c>
      <c r="K1128" s="5">
        <v>35.99</v>
      </c>
      <c r="L1128" s="5">
        <v>37.93</v>
      </c>
      <c r="M1128" s="5">
        <v>39.866666666666667</v>
      </c>
      <c r="N1128" s="5">
        <v>41.806666666666665</v>
      </c>
      <c r="O1128" s="5">
        <v>42.96</v>
      </c>
      <c r="P1128" s="5">
        <v>44.116666666666667</v>
      </c>
      <c r="Q1128" s="5">
        <v>45.27</v>
      </c>
      <c r="R1128" s="5">
        <v>44.56333333333334</v>
      </c>
      <c r="S1128" s="5">
        <v>43.873333333333335</v>
      </c>
      <c r="T1128" s="5">
        <v>43.163333333333334</v>
      </c>
      <c r="U1128" s="5">
        <v>42.076666666666668</v>
      </c>
      <c r="V1128" s="5">
        <v>40.98</v>
      </c>
      <c r="W1128" s="5">
        <v>39.833333333333336</v>
      </c>
      <c r="X1128" s="5">
        <v>39.33</v>
      </c>
      <c r="Y1128" s="5">
        <v>38.86</v>
      </c>
      <c r="Z1128" s="5">
        <v>38.353333333333332</v>
      </c>
      <c r="AA1128" s="5">
        <v>37.583333333333336</v>
      </c>
      <c r="AB1128" s="5">
        <v>36.826666666666668</v>
      </c>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row>
    <row r="1129" spans="1:148">
      <c r="A1129" s="2" t="s">
        <v>219</v>
      </c>
      <c r="B1129" s="2" t="s">
        <v>84</v>
      </c>
      <c r="C1129" s="2" t="s">
        <v>372</v>
      </c>
      <c r="D1129" s="2" t="str">
        <f t="shared" si="17"/>
        <v>Massachusets - Worchester-Dec</v>
      </c>
      <c r="E1129" s="5">
        <v>27.945161290322581</v>
      </c>
      <c r="F1129" s="5">
        <v>27.7</v>
      </c>
      <c r="G1129" s="5">
        <v>27.390322580645162</v>
      </c>
      <c r="H1129" s="5">
        <v>27.13225806451613</v>
      </c>
      <c r="I1129" s="5">
        <v>26.929032258064513</v>
      </c>
      <c r="J1129" s="5">
        <v>26.774193548387096</v>
      </c>
      <c r="K1129" s="5">
        <v>26.57741935483871</v>
      </c>
      <c r="L1129" s="5">
        <v>28.161290322580644</v>
      </c>
      <c r="M1129" s="5">
        <v>29.751612903225805</v>
      </c>
      <c r="N1129" s="5">
        <v>31.345161290322583</v>
      </c>
      <c r="O1129" s="5">
        <v>32.474193548387099</v>
      </c>
      <c r="P1129" s="5">
        <v>33.590322580645157</v>
      </c>
      <c r="Q1129" s="5">
        <v>34.716129032258067</v>
      </c>
      <c r="R1129" s="5">
        <v>34.167741935483875</v>
      </c>
      <c r="S1129" s="5">
        <v>33.62580645161291</v>
      </c>
      <c r="T1129" s="5">
        <v>33.067741935483866</v>
      </c>
      <c r="U1129" s="5">
        <v>31.970967741935485</v>
      </c>
      <c r="V1129" s="5">
        <v>30.858064516129033</v>
      </c>
      <c r="W1129" s="5">
        <v>29.758064516129032</v>
      </c>
      <c r="X1129" s="5">
        <v>29.35483870967742</v>
      </c>
      <c r="Y1129" s="5">
        <v>28.887096774193548</v>
      </c>
      <c r="Z1129" s="5">
        <v>28.483870967741936</v>
      </c>
      <c r="AA1129" s="5">
        <v>28.316129032258065</v>
      </c>
      <c r="AB1129" s="5">
        <v>28.154838709677417</v>
      </c>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row>
    <row r="1130" spans="1:148">
      <c r="A1130" s="2" t="s">
        <v>220</v>
      </c>
      <c r="B1130" s="2" t="s">
        <v>73</v>
      </c>
      <c r="C1130" s="2" t="s">
        <v>361</v>
      </c>
      <c r="D1130" s="2" t="str">
        <f t="shared" si="17"/>
        <v>Michigan - Alpena-Jan</v>
      </c>
      <c r="E1130" s="5">
        <v>17.899999999999999</v>
      </c>
      <c r="F1130" s="5">
        <v>17.312903225806455</v>
      </c>
      <c r="G1130" s="5">
        <v>16.716129032258067</v>
      </c>
      <c r="H1130" s="5">
        <v>16.122580645161289</v>
      </c>
      <c r="I1130" s="5">
        <v>15.864516129032259</v>
      </c>
      <c r="J1130" s="5">
        <v>15.593548387096773</v>
      </c>
      <c r="K1130" s="5">
        <v>15.35483870967742</v>
      </c>
      <c r="L1130" s="5">
        <v>16.348387096774193</v>
      </c>
      <c r="M1130" s="5">
        <v>17.351612903225806</v>
      </c>
      <c r="N1130" s="5">
        <v>18.338709677419356</v>
      </c>
      <c r="O1130" s="5">
        <v>19.899999999999999</v>
      </c>
      <c r="P1130" s="5">
        <v>21.458064516129035</v>
      </c>
      <c r="Q1130" s="5">
        <v>23.025806451612901</v>
      </c>
      <c r="R1130" s="5">
        <v>23.093548387096774</v>
      </c>
      <c r="S1130" s="5">
        <v>23.14516129032258</v>
      </c>
      <c r="T1130" s="5">
        <v>23.20967741935484</v>
      </c>
      <c r="U1130" s="5">
        <v>21.987096774193549</v>
      </c>
      <c r="V1130" s="5">
        <v>20.735483870967741</v>
      </c>
      <c r="W1130" s="5">
        <v>19.470967741935485</v>
      </c>
      <c r="X1130" s="5">
        <v>18.990322580645163</v>
      </c>
      <c r="Y1130" s="5">
        <v>18.496774193548386</v>
      </c>
      <c r="Z1130" s="5">
        <v>18.009677419354837</v>
      </c>
      <c r="AA1130" s="5">
        <v>17.764516129032259</v>
      </c>
      <c r="AB1130" s="5">
        <v>17.551612903225806</v>
      </c>
    </row>
    <row r="1131" spans="1:148">
      <c r="A1131" s="2" t="s">
        <v>220</v>
      </c>
      <c r="B1131" s="2" t="s">
        <v>74</v>
      </c>
      <c r="C1131" s="2" t="s">
        <v>362</v>
      </c>
      <c r="D1131" s="2" t="str">
        <f t="shared" si="17"/>
        <v>Michigan - Alpena-Feb</v>
      </c>
      <c r="E1131" s="5">
        <v>14.817857142857141</v>
      </c>
      <c r="F1131" s="5">
        <v>14.589285714285714</v>
      </c>
      <c r="G1131" s="5">
        <v>14.335714285714285</v>
      </c>
      <c r="H1131" s="5">
        <v>14.067857142857141</v>
      </c>
      <c r="I1131" s="5">
        <v>13.760714285714286</v>
      </c>
      <c r="J1131" s="5">
        <v>13.478571428571428</v>
      </c>
      <c r="K1131" s="5">
        <v>13.164285714285715</v>
      </c>
      <c r="L1131" s="5">
        <v>14.75</v>
      </c>
      <c r="M1131" s="5">
        <v>16.274999999999999</v>
      </c>
      <c r="N1131" s="5">
        <v>17.853571428571428</v>
      </c>
      <c r="O1131" s="5">
        <v>19.521428571428572</v>
      </c>
      <c r="P1131" s="5">
        <v>21.207142857142856</v>
      </c>
      <c r="Q1131" s="5">
        <v>22.87142857142857</v>
      </c>
      <c r="R1131" s="5">
        <v>22.985714285714288</v>
      </c>
      <c r="S1131" s="5">
        <v>23.103571428571428</v>
      </c>
      <c r="T1131" s="5">
        <v>23.221428571428572</v>
      </c>
      <c r="U1131" s="5">
        <v>21.728571428571428</v>
      </c>
      <c r="V1131" s="5">
        <v>20.24642857142857</v>
      </c>
      <c r="W1131" s="5">
        <v>18.682142857142857</v>
      </c>
      <c r="X1131" s="5">
        <v>17.507142857142856</v>
      </c>
      <c r="Y1131" s="5">
        <v>16.332142857142859</v>
      </c>
      <c r="Z1131" s="5">
        <v>15.15</v>
      </c>
      <c r="AA1131" s="5">
        <v>15.092857142857143</v>
      </c>
      <c r="AB1131" s="5">
        <v>14.978571428571428</v>
      </c>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row>
    <row r="1132" spans="1:148">
      <c r="A1132" s="2" t="s">
        <v>220</v>
      </c>
      <c r="B1132" s="2" t="s">
        <v>75</v>
      </c>
      <c r="C1132" s="2" t="s">
        <v>363</v>
      </c>
      <c r="D1132" s="2" t="str">
        <f t="shared" si="17"/>
        <v>Michigan - Alpena-Mar</v>
      </c>
      <c r="E1132" s="5">
        <v>24.8</v>
      </c>
      <c r="F1132" s="5">
        <v>24.416129032258063</v>
      </c>
      <c r="G1132" s="5">
        <v>24.093548387096774</v>
      </c>
      <c r="H1132" s="5">
        <v>23.651612903225807</v>
      </c>
      <c r="I1132" s="5">
        <v>22.761290322580646</v>
      </c>
      <c r="J1132" s="5">
        <v>22.225806451612904</v>
      </c>
      <c r="K1132" s="5">
        <v>21.783870967741933</v>
      </c>
      <c r="L1132" s="5">
        <v>23.806451612903224</v>
      </c>
      <c r="M1132" s="5">
        <v>26.964516129032258</v>
      </c>
      <c r="N1132" s="5">
        <v>29.7</v>
      </c>
      <c r="O1132" s="5">
        <v>31.654838709677417</v>
      </c>
      <c r="P1132" s="5">
        <v>33.145161290322584</v>
      </c>
      <c r="Q1132" s="5">
        <v>33.63225806451613</v>
      </c>
      <c r="R1132" s="5">
        <v>33.980645161290326</v>
      </c>
      <c r="S1132" s="5">
        <v>33.893548387096779</v>
      </c>
      <c r="T1132" s="5">
        <v>33.703225806451613</v>
      </c>
      <c r="U1132" s="5">
        <v>32.670967741935485</v>
      </c>
      <c r="V1132" s="5">
        <v>31.325806451612905</v>
      </c>
      <c r="W1132" s="5">
        <v>29.748387096774195</v>
      </c>
      <c r="X1132" s="5">
        <v>28.338709677419356</v>
      </c>
      <c r="Y1132" s="5">
        <v>27.164516129032258</v>
      </c>
      <c r="Z1132" s="5">
        <v>26.612903225806452</v>
      </c>
      <c r="AA1132" s="5">
        <v>26.325806451612905</v>
      </c>
      <c r="AB1132" s="5">
        <v>25.85483870967742</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row>
    <row r="1133" spans="1:148">
      <c r="A1133" s="2" t="s">
        <v>220</v>
      </c>
      <c r="B1133" s="2" t="s">
        <v>76</v>
      </c>
      <c r="C1133" s="2" t="s">
        <v>364</v>
      </c>
      <c r="D1133" s="2" t="str">
        <f t="shared" si="17"/>
        <v>Michigan - Alpena-Apr</v>
      </c>
      <c r="E1133" s="5">
        <v>33.083333333333336</v>
      </c>
      <c r="F1133" s="5">
        <v>32.696666666666665</v>
      </c>
      <c r="G1133" s="5">
        <v>32.25</v>
      </c>
      <c r="H1133" s="5">
        <v>31.853333333333335</v>
      </c>
      <c r="I1133" s="5">
        <v>32.11</v>
      </c>
      <c r="J1133" s="5">
        <v>32.36</v>
      </c>
      <c r="K1133" s="5">
        <v>32.630000000000003</v>
      </c>
      <c r="L1133" s="5">
        <v>35.726666666666667</v>
      </c>
      <c r="M1133" s="5">
        <v>38.83</v>
      </c>
      <c r="N1133" s="5">
        <v>41.926666666666662</v>
      </c>
      <c r="O1133" s="5">
        <v>43.25333333333333</v>
      </c>
      <c r="P1133" s="5">
        <v>44.576666666666668</v>
      </c>
      <c r="Q1133" s="5">
        <v>45.893333333333331</v>
      </c>
      <c r="R1133" s="5">
        <v>45.776666666666664</v>
      </c>
      <c r="S1133" s="5">
        <v>45.676666666666662</v>
      </c>
      <c r="T1133" s="5">
        <v>45.543333333333329</v>
      </c>
      <c r="U1133" s="5">
        <v>44.176666666666662</v>
      </c>
      <c r="V1133" s="5">
        <v>42.76</v>
      </c>
      <c r="W1133" s="5">
        <v>41.37</v>
      </c>
      <c r="X1133" s="5">
        <v>39.56666666666667</v>
      </c>
      <c r="Y1133" s="5">
        <v>37.766666666666666</v>
      </c>
      <c r="Z1133" s="5">
        <v>35.966666666666669</v>
      </c>
      <c r="AA1133" s="5">
        <v>35.113333333333337</v>
      </c>
      <c r="AB1133" s="5">
        <v>34.29</v>
      </c>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row>
    <row r="1134" spans="1:148">
      <c r="A1134" s="2" t="s">
        <v>220</v>
      </c>
      <c r="B1134" s="2" t="s">
        <v>77</v>
      </c>
      <c r="C1134" s="2" t="s">
        <v>365</v>
      </c>
      <c r="D1134" s="2" t="str">
        <f t="shared" si="17"/>
        <v>Michigan - Alpena-May</v>
      </c>
      <c r="E1134" s="5">
        <v>44.458064516129035</v>
      </c>
      <c r="F1134" s="5">
        <v>43.609677419354838</v>
      </c>
      <c r="G1134" s="5">
        <v>42.819354838709678</v>
      </c>
      <c r="H1134" s="5">
        <v>42.232258064516131</v>
      </c>
      <c r="I1134" s="5">
        <v>41.735483870967741</v>
      </c>
      <c r="J1134" s="5">
        <v>42.732258064516131</v>
      </c>
      <c r="K1134" s="5">
        <v>45.980645161290326</v>
      </c>
      <c r="L1134" s="5">
        <v>49.670967741935485</v>
      </c>
      <c r="M1134" s="5">
        <v>52.809677419354834</v>
      </c>
      <c r="N1134" s="5">
        <v>54.835483870967742</v>
      </c>
      <c r="O1134" s="5">
        <v>56.8</v>
      </c>
      <c r="P1134" s="5">
        <v>57.964516129032262</v>
      </c>
      <c r="Q1134" s="5">
        <v>59.425806451612907</v>
      </c>
      <c r="R1134" s="5">
        <v>59.748387096774195</v>
      </c>
      <c r="S1134" s="5">
        <v>59.806451612903224</v>
      </c>
      <c r="T1134" s="5">
        <v>59.348387096774189</v>
      </c>
      <c r="U1134" s="5">
        <v>57.754838709677422</v>
      </c>
      <c r="V1134" s="5">
        <v>56.719354838709677</v>
      </c>
      <c r="W1134" s="5">
        <v>54.303225806451614</v>
      </c>
      <c r="X1134" s="5">
        <v>51.909677419354843</v>
      </c>
      <c r="Y1134" s="5">
        <v>49.506451612903227</v>
      </c>
      <c r="Z1134" s="5">
        <v>48</v>
      </c>
      <c r="AA1134" s="5">
        <v>46.764516129032259</v>
      </c>
      <c r="AB1134" s="5">
        <v>45.741935483870968</v>
      </c>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row>
    <row r="1135" spans="1:148">
      <c r="A1135" s="2" t="s">
        <v>220</v>
      </c>
      <c r="B1135" s="2" t="s">
        <v>78</v>
      </c>
      <c r="C1135" s="2" t="s">
        <v>366</v>
      </c>
      <c r="D1135" s="2" t="str">
        <f t="shared" si="17"/>
        <v>Michigan - Alpena-Jun</v>
      </c>
      <c r="E1135" s="5">
        <v>53.166666666666664</v>
      </c>
      <c r="F1135" s="5">
        <v>52.863333333333337</v>
      </c>
      <c r="G1135" s="5">
        <v>52.546666666666667</v>
      </c>
      <c r="H1135" s="5">
        <v>52.26</v>
      </c>
      <c r="I1135" s="5">
        <v>54.006666666666668</v>
      </c>
      <c r="J1135" s="5">
        <v>55.786666666666662</v>
      </c>
      <c r="K1135" s="5">
        <v>57.546666666666667</v>
      </c>
      <c r="L1135" s="5">
        <v>60.79</v>
      </c>
      <c r="M1135" s="5">
        <v>63.99666666666667</v>
      </c>
      <c r="N1135" s="5">
        <v>67.243333333333325</v>
      </c>
      <c r="O1135" s="5">
        <v>67.916666666666671</v>
      </c>
      <c r="P1135" s="5">
        <v>68.59</v>
      </c>
      <c r="Q1135" s="5">
        <v>69.27</v>
      </c>
      <c r="R1135" s="5">
        <v>68.99666666666667</v>
      </c>
      <c r="S1135" s="5">
        <v>68.709999999999994</v>
      </c>
      <c r="T1135" s="5">
        <v>68.44</v>
      </c>
      <c r="U1135" s="5">
        <v>67.313333333333333</v>
      </c>
      <c r="V1135" s="5">
        <v>66.163333333333341</v>
      </c>
      <c r="W1135" s="5">
        <v>65.013333333333335</v>
      </c>
      <c r="X1135" s="5">
        <v>61.903333333333329</v>
      </c>
      <c r="Y1135" s="5">
        <v>58.77</v>
      </c>
      <c r="Z1135" s="5">
        <v>55.66</v>
      </c>
      <c r="AA1135" s="5">
        <v>54.81333333333334</v>
      </c>
      <c r="AB1135" s="5">
        <v>53.98</v>
      </c>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row>
    <row r="1136" spans="1:148">
      <c r="A1136" s="2" t="s">
        <v>220</v>
      </c>
      <c r="B1136" s="2" t="s">
        <v>79</v>
      </c>
      <c r="C1136" s="2" t="s">
        <v>367</v>
      </c>
      <c r="D1136" s="2" t="str">
        <f t="shared" si="17"/>
        <v>Michigan - Alpena-Jul</v>
      </c>
      <c r="E1136" s="5">
        <v>60.480645161290326</v>
      </c>
      <c r="F1136" s="5">
        <v>59.845161290322579</v>
      </c>
      <c r="G1136" s="5">
        <v>57.196774193548386</v>
      </c>
      <c r="H1136" s="5">
        <v>56.535483870967738</v>
      </c>
      <c r="I1136" s="5">
        <v>58.106451612903221</v>
      </c>
      <c r="J1136" s="5">
        <v>59.635483870967747</v>
      </c>
      <c r="K1136" s="5">
        <v>61.216129032258067</v>
      </c>
      <c r="L1136" s="5">
        <v>64.645161290322577</v>
      </c>
      <c r="M1136" s="5">
        <v>68.093548387096774</v>
      </c>
      <c r="N1136" s="5">
        <v>71.522580645161284</v>
      </c>
      <c r="O1136" s="5">
        <v>72.751612903225819</v>
      </c>
      <c r="P1136" s="5">
        <v>73.948387096774198</v>
      </c>
      <c r="Q1136" s="5">
        <v>75.167741935483861</v>
      </c>
      <c r="R1136" s="5">
        <v>74.648387096774186</v>
      </c>
      <c r="S1136" s="5">
        <v>74.177419354838705</v>
      </c>
      <c r="T1136" s="5">
        <v>73.667741935483861</v>
      </c>
      <c r="U1136" s="5">
        <v>72.812903225806451</v>
      </c>
      <c r="V1136" s="5">
        <v>71.890322580645162</v>
      </c>
      <c r="W1136" s="5">
        <v>70.99677419354839</v>
      </c>
      <c r="X1136" s="5">
        <v>67.796774193548387</v>
      </c>
      <c r="Y1136" s="5">
        <v>64.612903225806448</v>
      </c>
      <c r="Z1136" s="5">
        <v>61.42258064516129</v>
      </c>
      <c r="AA1136" s="5">
        <v>60.516129032258064</v>
      </c>
      <c r="AB1136" s="5">
        <v>59.641935483870974</v>
      </c>
    </row>
    <row r="1137" spans="1:148">
      <c r="A1137" s="2" t="s">
        <v>220</v>
      </c>
      <c r="B1137" s="2" t="s">
        <v>80</v>
      </c>
      <c r="C1137" s="2" t="s">
        <v>368</v>
      </c>
      <c r="D1137" s="2" t="str">
        <f t="shared" si="17"/>
        <v>Michigan - Alpena-Aug</v>
      </c>
      <c r="E1137" s="5">
        <v>56.467741935483872</v>
      </c>
      <c r="F1137" s="5">
        <v>55.835483870967742</v>
      </c>
      <c r="G1137" s="5">
        <v>57.216129032258067</v>
      </c>
      <c r="H1137" s="5">
        <v>56.561290322580646</v>
      </c>
      <c r="I1137" s="5">
        <v>57.409677419354843</v>
      </c>
      <c r="J1137" s="5">
        <v>58.232258064516131</v>
      </c>
      <c r="K1137" s="5">
        <v>59.109677419354838</v>
      </c>
      <c r="L1137" s="5">
        <v>62.332258064516125</v>
      </c>
      <c r="M1137" s="5">
        <v>65.545161290322582</v>
      </c>
      <c r="N1137" s="5">
        <v>68.774193548387103</v>
      </c>
      <c r="O1137" s="5">
        <v>70.051612903225802</v>
      </c>
      <c r="P1137" s="5">
        <v>71.341935483870969</v>
      </c>
      <c r="Q1137" s="5">
        <v>72.596774193548384</v>
      </c>
      <c r="R1137" s="5">
        <v>72.316129032258075</v>
      </c>
      <c r="S1137" s="5">
        <v>72.012903225806454</v>
      </c>
      <c r="T1137" s="5">
        <v>71.709677419354833</v>
      </c>
      <c r="U1137" s="5">
        <v>70.329032258064515</v>
      </c>
      <c r="V1137" s="5">
        <v>68.935483870967744</v>
      </c>
      <c r="W1137" s="5">
        <v>67.509677419354844</v>
      </c>
      <c r="X1137" s="5">
        <v>64.829032258064515</v>
      </c>
      <c r="Y1137" s="5">
        <v>62.196774193548386</v>
      </c>
      <c r="Z1137" s="5">
        <v>59.58064516129032</v>
      </c>
      <c r="AA1137" s="5">
        <v>59.158064516129038</v>
      </c>
      <c r="AB1137" s="5">
        <v>58.703225806451613</v>
      </c>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row>
    <row r="1138" spans="1:148">
      <c r="A1138" s="2" t="s">
        <v>220</v>
      </c>
      <c r="B1138" s="2" t="s">
        <v>81</v>
      </c>
      <c r="C1138" s="2" t="s">
        <v>369</v>
      </c>
      <c r="D1138" s="2" t="str">
        <f t="shared" si="17"/>
        <v>Michigan - Alpena-Sep</v>
      </c>
      <c r="E1138" s="5">
        <v>54.283333333333331</v>
      </c>
      <c r="F1138" s="5">
        <v>53.68</v>
      </c>
      <c r="G1138" s="5">
        <v>53.50333333333333</v>
      </c>
      <c r="H1138" s="5">
        <v>53.13</v>
      </c>
      <c r="I1138" s="5">
        <v>52.666666666666664</v>
      </c>
      <c r="J1138" s="5">
        <v>52.28</v>
      </c>
      <c r="K1138" s="5">
        <v>52.833333333333336</v>
      </c>
      <c r="L1138" s="5">
        <v>56.443333333333335</v>
      </c>
      <c r="M1138" s="5">
        <v>60.073333333333338</v>
      </c>
      <c r="N1138" s="5">
        <v>62.49666666666667</v>
      </c>
      <c r="O1138" s="5">
        <v>64.436666666666667</v>
      </c>
      <c r="P1138" s="5">
        <v>65.823333333333338</v>
      </c>
      <c r="Q1138" s="5">
        <v>67.173333333333332</v>
      </c>
      <c r="R1138" s="5">
        <v>67.433333333333337</v>
      </c>
      <c r="S1138" s="5">
        <v>67.266666666666666</v>
      </c>
      <c r="T1138" s="5">
        <v>67.096666666666664</v>
      </c>
      <c r="U1138" s="5">
        <v>65.989999999999995</v>
      </c>
      <c r="V1138" s="5">
        <v>63.856666666666669</v>
      </c>
      <c r="W1138" s="5">
        <v>60.5</v>
      </c>
      <c r="X1138" s="5">
        <v>58.3</v>
      </c>
      <c r="Y1138" s="5">
        <v>56.91</v>
      </c>
      <c r="Z1138" s="5">
        <v>55.803333333333327</v>
      </c>
      <c r="AA1138" s="5">
        <v>55.01</v>
      </c>
      <c r="AB1138" s="5">
        <v>54.16</v>
      </c>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row>
    <row r="1139" spans="1:148">
      <c r="A1139" s="2" t="s">
        <v>220</v>
      </c>
      <c r="B1139" s="2" t="s">
        <v>82</v>
      </c>
      <c r="C1139" s="2" t="s">
        <v>370</v>
      </c>
      <c r="D1139" s="2" t="str">
        <f t="shared" si="17"/>
        <v>Michigan - Alpena-Oct</v>
      </c>
      <c r="E1139" s="5">
        <v>40.361290322580643</v>
      </c>
      <c r="F1139" s="5">
        <v>39.92258064516129</v>
      </c>
      <c r="G1139" s="5">
        <v>39.696774193548386</v>
      </c>
      <c r="H1139" s="5">
        <v>39.564516129032256</v>
      </c>
      <c r="I1139" s="5">
        <v>39.312903225806451</v>
      </c>
      <c r="J1139" s="5">
        <v>39.693548387096776</v>
      </c>
      <c r="K1139" s="5">
        <v>39.838709677419352</v>
      </c>
      <c r="L1139" s="5">
        <v>41.458064516129035</v>
      </c>
      <c r="M1139" s="5">
        <v>44.687096774193549</v>
      </c>
      <c r="N1139" s="5">
        <v>48.061290322580646</v>
      </c>
      <c r="O1139" s="5">
        <v>50.41935483870968</v>
      </c>
      <c r="P1139" s="5">
        <v>52.180645161290322</v>
      </c>
      <c r="Q1139" s="5">
        <v>53.067741935483866</v>
      </c>
      <c r="R1139" s="5">
        <v>53.541935483870965</v>
      </c>
      <c r="S1139" s="5">
        <v>53.561290322580646</v>
      </c>
      <c r="T1139" s="5">
        <v>52.812903225806451</v>
      </c>
      <c r="U1139" s="5">
        <v>50.845161290322579</v>
      </c>
      <c r="V1139" s="5">
        <v>48.248387096774195</v>
      </c>
      <c r="W1139" s="5">
        <v>46.512903225806454</v>
      </c>
      <c r="X1139" s="5">
        <v>45.348387096774189</v>
      </c>
      <c r="Y1139" s="5">
        <v>44.651612903225811</v>
      </c>
      <c r="Z1139" s="5">
        <v>43.832258064516125</v>
      </c>
      <c r="AA1139" s="5">
        <v>42.880645161290325</v>
      </c>
      <c r="AB1139" s="5">
        <v>42.087096774193547</v>
      </c>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row>
    <row r="1140" spans="1:148">
      <c r="A1140" s="2" t="s">
        <v>220</v>
      </c>
      <c r="B1140" s="2" t="s">
        <v>83</v>
      </c>
      <c r="C1140" s="2" t="s">
        <v>371</v>
      </c>
      <c r="D1140" s="2" t="str">
        <f t="shared" si="17"/>
        <v>Michigan - Alpena-Nov</v>
      </c>
      <c r="E1140" s="5">
        <v>34.863333333333337</v>
      </c>
      <c r="F1140" s="5">
        <v>34.926666666666662</v>
      </c>
      <c r="G1140" s="5">
        <v>34.71</v>
      </c>
      <c r="H1140" s="5">
        <v>34.583333333333336</v>
      </c>
      <c r="I1140" s="5">
        <v>34.54</v>
      </c>
      <c r="J1140" s="5">
        <v>34.299999999999997</v>
      </c>
      <c r="K1140" s="5">
        <v>34.06666666666667</v>
      </c>
      <c r="L1140" s="5">
        <v>33.94</v>
      </c>
      <c r="M1140" s="5">
        <v>35.516666666666666</v>
      </c>
      <c r="N1140" s="5">
        <v>37.493333333333332</v>
      </c>
      <c r="O1140" s="5">
        <v>39.06</v>
      </c>
      <c r="P1140" s="5">
        <v>40.603333333333332</v>
      </c>
      <c r="Q1140" s="5">
        <v>41.866666666666667</v>
      </c>
      <c r="R1140" s="5">
        <v>41.846666666666671</v>
      </c>
      <c r="S1140" s="5">
        <v>41.673333333333332</v>
      </c>
      <c r="T1140" s="5">
        <v>40.956666666666671</v>
      </c>
      <c r="U1140" s="5">
        <v>39.103333333333332</v>
      </c>
      <c r="V1140" s="5">
        <v>37.53</v>
      </c>
      <c r="W1140" s="5">
        <v>36.49666666666667</v>
      </c>
      <c r="X1140" s="5">
        <v>35.953333333333333</v>
      </c>
      <c r="Y1140" s="5">
        <v>35.306666666666665</v>
      </c>
      <c r="Z1140" s="5">
        <v>34.983333333333334</v>
      </c>
      <c r="AA1140" s="5">
        <v>34.24</v>
      </c>
      <c r="AB1140" s="5">
        <v>34.153333333333329</v>
      </c>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row>
    <row r="1141" spans="1:148">
      <c r="A1141" s="2" t="s">
        <v>220</v>
      </c>
      <c r="B1141" s="2" t="s">
        <v>84</v>
      </c>
      <c r="C1141" s="2" t="s">
        <v>372</v>
      </c>
      <c r="D1141" s="2" t="str">
        <f t="shared" si="17"/>
        <v>Michigan - Alpena-Dec</v>
      </c>
      <c r="E1141" s="5">
        <v>23.170967741935481</v>
      </c>
      <c r="F1141" s="5">
        <v>23.148387096774194</v>
      </c>
      <c r="G1141" s="5">
        <v>23.196774193548389</v>
      </c>
      <c r="H1141" s="5">
        <v>23.154838709677417</v>
      </c>
      <c r="I1141" s="5">
        <v>22.948387096774194</v>
      </c>
      <c r="J1141" s="5">
        <v>22.758064516129032</v>
      </c>
      <c r="K1141" s="5">
        <v>22.548387096774192</v>
      </c>
      <c r="L1141" s="5">
        <v>23.119354838709679</v>
      </c>
      <c r="M1141" s="5">
        <v>23.683870967741935</v>
      </c>
      <c r="N1141" s="5">
        <v>24.251612903225805</v>
      </c>
      <c r="O1141" s="5">
        <v>25.535483870967742</v>
      </c>
      <c r="P1141" s="5">
        <v>26.796774193548387</v>
      </c>
      <c r="Q1141" s="5">
        <v>28.093548387096774</v>
      </c>
      <c r="R1141" s="5">
        <v>27.987096774193549</v>
      </c>
      <c r="S1141" s="5">
        <v>27.858064516129033</v>
      </c>
      <c r="T1141" s="5">
        <v>27.767741935483869</v>
      </c>
      <c r="U1141" s="5">
        <v>26.883870967741935</v>
      </c>
      <c r="V1141" s="5">
        <v>25.990322580645163</v>
      </c>
      <c r="W1141" s="5">
        <v>25.096774193548388</v>
      </c>
      <c r="X1141" s="5">
        <v>24.664516129032258</v>
      </c>
      <c r="Y1141" s="5">
        <v>24.241935483870968</v>
      </c>
      <c r="Z1141" s="5">
        <v>23.803225806451611</v>
      </c>
      <c r="AA1141" s="5">
        <v>23.606451612903225</v>
      </c>
      <c r="AB1141" s="5">
        <v>23.451612903225808</v>
      </c>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row>
    <row r="1142" spans="1:148">
      <c r="A1142" s="2" t="s">
        <v>221</v>
      </c>
      <c r="B1142" s="2" t="s">
        <v>73</v>
      </c>
      <c r="C1142" s="2" t="s">
        <v>361</v>
      </c>
      <c r="D1142" s="2" t="str">
        <f t="shared" si="17"/>
        <v>Michigan - Detroit-Jan</v>
      </c>
      <c r="E1142" s="5">
        <v>23.390322580645162</v>
      </c>
      <c r="F1142" s="5">
        <v>23.445161290322581</v>
      </c>
      <c r="G1142" s="5">
        <v>23</v>
      </c>
      <c r="H1142" s="5">
        <v>22.545161290322579</v>
      </c>
      <c r="I1142" s="5">
        <v>21.906451612903226</v>
      </c>
      <c r="J1142" s="5">
        <v>21.338709677419356</v>
      </c>
      <c r="K1142" s="5">
        <v>21.270967741935483</v>
      </c>
      <c r="L1142" s="5">
        <v>20.993548387096773</v>
      </c>
      <c r="M1142" s="5">
        <v>21.748387096774195</v>
      </c>
      <c r="N1142" s="5">
        <v>23.596774193548388</v>
      </c>
      <c r="O1142" s="5">
        <v>25.56451612903226</v>
      </c>
      <c r="P1142" s="5">
        <v>27.138709677419353</v>
      </c>
      <c r="Q1142" s="5">
        <v>27.993548387096773</v>
      </c>
      <c r="R1142" s="5">
        <v>28.258064516129032</v>
      </c>
      <c r="S1142" s="5">
        <v>28.36774193548387</v>
      </c>
      <c r="T1142" s="5">
        <v>28.4</v>
      </c>
      <c r="U1142" s="5">
        <v>27.906451612903226</v>
      </c>
      <c r="V1142" s="5">
        <v>26.519354838709678</v>
      </c>
      <c r="W1142" s="5">
        <v>26.006451612903227</v>
      </c>
      <c r="X1142" s="5">
        <v>25.270967741935483</v>
      </c>
      <c r="Y1142" s="5">
        <v>24.735483870967741</v>
      </c>
      <c r="Z1142" s="5">
        <v>24.351612903225806</v>
      </c>
      <c r="AA1142" s="5">
        <v>24.025806451612901</v>
      </c>
      <c r="AB1142" s="5">
        <v>23.680645161290322</v>
      </c>
    </row>
    <row r="1143" spans="1:148">
      <c r="A1143" s="2" t="s">
        <v>221</v>
      </c>
      <c r="B1143" s="2" t="s">
        <v>74</v>
      </c>
      <c r="C1143" s="2" t="s">
        <v>362</v>
      </c>
      <c r="D1143" s="2" t="str">
        <f t="shared" si="17"/>
        <v>Michigan - Detroit-Feb</v>
      </c>
      <c r="E1143" s="5">
        <v>23.564285714285713</v>
      </c>
      <c r="F1143" s="5">
        <v>22.789285714285715</v>
      </c>
      <c r="G1143" s="5">
        <v>22.692857142857143</v>
      </c>
      <c r="H1143" s="5">
        <v>22.396428571428572</v>
      </c>
      <c r="I1143" s="5">
        <v>22.36785714285714</v>
      </c>
      <c r="J1143" s="5">
        <v>21.967857142857145</v>
      </c>
      <c r="K1143" s="5">
        <v>21.835714285714285</v>
      </c>
      <c r="L1143" s="5">
        <v>21.864285714285717</v>
      </c>
      <c r="M1143" s="5">
        <v>23.428571428571427</v>
      </c>
      <c r="N1143" s="5">
        <v>25.146428571428572</v>
      </c>
      <c r="O1143" s="5">
        <v>27.446428571428573</v>
      </c>
      <c r="P1143" s="5">
        <v>28.739285714285717</v>
      </c>
      <c r="Q1143" s="5">
        <v>29.678571428571427</v>
      </c>
      <c r="R1143" s="5">
        <v>30.278571428571428</v>
      </c>
      <c r="S1143" s="5">
        <v>30.63214285714286</v>
      </c>
      <c r="T1143" s="5">
        <v>30.696428571428573</v>
      </c>
      <c r="U1143" s="5">
        <v>30.00357142857143</v>
      </c>
      <c r="V1143" s="5">
        <v>28.675000000000001</v>
      </c>
      <c r="W1143" s="5">
        <v>27.25357142857143</v>
      </c>
      <c r="X1143" s="5">
        <v>26.11785714285714</v>
      </c>
      <c r="Y1143" s="5">
        <v>25.110714285714288</v>
      </c>
      <c r="Z1143" s="5">
        <v>24.660714285714285</v>
      </c>
      <c r="AA1143" s="5">
        <v>24.475000000000001</v>
      </c>
      <c r="AB1143" s="5">
        <v>23.875</v>
      </c>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row>
    <row r="1144" spans="1:148">
      <c r="A1144" s="2" t="s">
        <v>221</v>
      </c>
      <c r="B1144" s="2" t="s">
        <v>75</v>
      </c>
      <c r="C1144" s="2" t="s">
        <v>363</v>
      </c>
      <c r="D1144" s="2" t="str">
        <f t="shared" si="17"/>
        <v>Michigan - Detroit-Mar</v>
      </c>
      <c r="E1144" s="5">
        <v>32.583870967741937</v>
      </c>
      <c r="F1144" s="5">
        <v>32.603225806451611</v>
      </c>
      <c r="G1144" s="5">
        <v>31.438709677419357</v>
      </c>
      <c r="H1144" s="5">
        <v>31.464516129032258</v>
      </c>
      <c r="I1144" s="5">
        <v>31.212903225806453</v>
      </c>
      <c r="J1144" s="5">
        <v>31.216129032258067</v>
      </c>
      <c r="K1144" s="5">
        <v>31.245161290322581</v>
      </c>
      <c r="L1144" s="5">
        <v>32.774193548387096</v>
      </c>
      <c r="M1144" s="5">
        <v>35.78709677419355</v>
      </c>
      <c r="N1144" s="5">
        <v>38.693548387096776</v>
      </c>
      <c r="O1144" s="5">
        <v>40.477419354838709</v>
      </c>
      <c r="P1144" s="5">
        <v>41.906451612903226</v>
      </c>
      <c r="Q1144" s="5">
        <v>42.964516129032262</v>
      </c>
      <c r="R1144" s="5">
        <v>43.735483870967741</v>
      </c>
      <c r="S1144" s="5">
        <v>44.309677419354834</v>
      </c>
      <c r="T1144" s="5">
        <v>43.738709677419358</v>
      </c>
      <c r="U1144" s="5">
        <v>42.845161290322579</v>
      </c>
      <c r="V1144" s="5">
        <v>41.306451612903224</v>
      </c>
      <c r="W1144" s="5">
        <v>38.696774193548386</v>
      </c>
      <c r="X1144" s="5">
        <v>36.680645161290322</v>
      </c>
      <c r="Y1144" s="5">
        <v>35.322580645161288</v>
      </c>
      <c r="Z1144" s="5">
        <v>34.961290322580645</v>
      </c>
      <c r="AA1144" s="5">
        <v>33.91612903225807</v>
      </c>
      <c r="AB1144" s="5">
        <v>33.58387096774193</v>
      </c>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row>
    <row r="1145" spans="1:148">
      <c r="A1145" s="2" t="s">
        <v>221</v>
      </c>
      <c r="B1145" s="2" t="s">
        <v>76</v>
      </c>
      <c r="C1145" s="2" t="s">
        <v>364</v>
      </c>
      <c r="D1145" s="2" t="str">
        <f t="shared" si="17"/>
        <v>Michigan - Detroit-Apr</v>
      </c>
      <c r="E1145" s="5">
        <v>40.083333333333336</v>
      </c>
      <c r="F1145" s="5">
        <v>39.25</v>
      </c>
      <c r="G1145" s="5">
        <v>38.26</v>
      </c>
      <c r="H1145" s="5">
        <v>37.976666666666667</v>
      </c>
      <c r="I1145" s="5">
        <v>37.75333333333333</v>
      </c>
      <c r="J1145" s="5">
        <v>37.630000000000003</v>
      </c>
      <c r="K1145" s="5">
        <v>38.703333333333333</v>
      </c>
      <c r="L1145" s="5">
        <v>41.036666666666662</v>
      </c>
      <c r="M1145" s="5">
        <v>43.89</v>
      </c>
      <c r="N1145" s="5">
        <v>46.43666666666666</v>
      </c>
      <c r="O1145" s="5">
        <v>48.66</v>
      </c>
      <c r="P1145" s="5">
        <v>50.076666666666668</v>
      </c>
      <c r="Q1145" s="5">
        <v>51.276666666666664</v>
      </c>
      <c r="R1145" s="5">
        <v>52.1</v>
      </c>
      <c r="S1145" s="5">
        <v>52.69</v>
      </c>
      <c r="T1145" s="5">
        <v>52.31333333333334</v>
      </c>
      <c r="U1145" s="5">
        <v>51.81333333333334</v>
      </c>
      <c r="V1145" s="5">
        <v>50.51</v>
      </c>
      <c r="W1145" s="5">
        <v>48.723333333333336</v>
      </c>
      <c r="X1145" s="5">
        <v>46.276666666666664</v>
      </c>
      <c r="Y1145" s="5">
        <v>44.94</v>
      </c>
      <c r="Z1145" s="5">
        <v>43.59</v>
      </c>
      <c r="AA1145" s="5">
        <v>42.386666666666663</v>
      </c>
      <c r="AB1145" s="5">
        <v>41.103333333333332</v>
      </c>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row>
    <row r="1146" spans="1:148">
      <c r="A1146" s="2" t="s">
        <v>221</v>
      </c>
      <c r="B1146" s="2" t="s">
        <v>77</v>
      </c>
      <c r="C1146" s="2" t="s">
        <v>365</v>
      </c>
      <c r="D1146" s="2" t="str">
        <f t="shared" si="17"/>
        <v>Michigan - Detroit-May</v>
      </c>
      <c r="E1146" s="5">
        <v>49.225806451612904</v>
      </c>
      <c r="F1146" s="5">
        <v>48.309677419354834</v>
      </c>
      <c r="G1146" s="5">
        <v>47.470967741935482</v>
      </c>
      <c r="H1146" s="5">
        <v>46.812903225806451</v>
      </c>
      <c r="I1146" s="5">
        <v>46.141935483870974</v>
      </c>
      <c r="J1146" s="5">
        <v>46.20967741935484</v>
      </c>
      <c r="K1146" s="5">
        <v>49.532258064516128</v>
      </c>
      <c r="L1146" s="5">
        <v>53.412903225806453</v>
      </c>
      <c r="M1146" s="5">
        <v>56.848387096774189</v>
      </c>
      <c r="N1146" s="5">
        <v>59.067741935483866</v>
      </c>
      <c r="O1146" s="5">
        <v>60.99677419354839</v>
      </c>
      <c r="P1146" s="5">
        <v>62.651612903225811</v>
      </c>
      <c r="Q1146" s="5">
        <v>64.012903225806454</v>
      </c>
      <c r="R1146" s="5">
        <v>65.329032258064515</v>
      </c>
      <c r="S1146" s="5">
        <v>65.309677419354841</v>
      </c>
      <c r="T1146" s="5">
        <v>64.364516129032253</v>
      </c>
      <c r="U1146" s="5">
        <v>64.090322580645164</v>
      </c>
      <c r="V1146" s="5">
        <v>62.806451612903224</v>
      </c>
      <c r="W1146" s="5">
        <v>60.248387096774195</v>
      </c>
      <c r="X1146" s="5">
        <v>56.183870967741939</v>
      </c>
      <c r="Y1146" s="5">
        <v>54.464516129032262</v>
      </c>
      <c r="Z1146" s="5">
        <v>53.141935483870974</v>
      </c>
      <c r="AA1146" s="5">
        <v>52.067741935483866</v>
      </c>
      <c r="AB1146" s="5">
        <v>50.612903225806448</v>
      </c>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row>
    <row r="1147" spans="1:148">
      <c r="A1147" s="2" t="s">
        <v>221</v>
      </c>
      <c r="B1147" s="2" t="s">
        <v>78</v>
      </c>
      <c r="C1147" s="2" t="s">
        <v>366</v>
      </c>
      <c r="D1147" s="2" t="str">
        <f t="shared" si="17"/>
        <v>Michigan - Detroit-Jun</v>
      </c>
      <c r="E1147" s="5">
        <v>62.9</v>
      </c>
      <c r="F1147" s="5">
        <v>61.973333333333336</v>
      </c>
      <c r="G1147" s="5">
        <v>61.026666666666664</v>
      </c>
      <c r="H1147" s="5">
        <v>60.39</v>
      </c>
      <c r="I1147" s="5">
        <v>60.166666666666664</v>
      </c>
      <c r="J1147" s="5">
        <v>60.743333333333332</v>
      </c>
      <c r="K1147" s="5">
        <v>63.8</v>
      </c>
      <c r="L1147" s="5">
        <v>66.88666666666667</v>
      </c>
      <c r="M1147" s="5">
        <v>69.036666666666662</v>
      </c>
      <c r="N1147" s="5">
        <v>70.58</v>
      </c>
      <c r="O1147" s="5">
        <v>72.626666666666679</v>
      </c>
      <c r="P1147" s="5">
        <v>73.946666666666673</v>
      </c>
      <c r="Q1147" s="5">
        <v>75.123333333333321</v>
      </c>
      <c r="R1147" s="5">
        <v>75.736666666666665</v>
      </c>
      <c r="S1147" s="5">
        <v>76.446666666666673</v>
      </c>
      <c r="T1147" s="5">
        <v>76.516666666666666</v>
      </c>
      <c r="U1147" s="5">
        <v>76.323333333333323</v>
      </c>
      <c r="V1147" s="5">
        <v>74.78</v>
      </c>
      <c r="W1147" s="5">
        <v>73.13666666666667</v>
      </c>
      <c r="X1147" s="5">
        <v>70.040000000000006</v>
      </c>
      <c r="Y1147" s="5">
        <v>67.236666666666665</v>
      </c>
      <c r="Z1147" s="5">
        <v>65.673333333333332</v>
      </c>
      <c r="AA1147" s="5">
        <v>64.5</v>
      </c>
      <c r="AB1147" s="5">
        <v>63.973333333333336</v>
      </c>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row>
    <row r="1148" spans="1:148">
      <c r="A1148" s="2" t="s">
        <v>221</v>
      </c>
      <c r="B1148" s="2" t="s">
        <v>79</v>
      </c>
      <c r="C1148" s="2" t="s">
        <v>367</v>
      </c>
      <c r="D1148" s="2" t="str">
        <f t="shared" si="17"/>
        <v>Michigan - Detroit-Jul</v>
      </c>
      <c r="E1148" s="5">
        <v>69.2</v>
      </c>
      <c r="F1148" s="5">
        <v>68.532258064516128</v>
      </c>
      <c r="G1148" s="5">
        <v>64.935483870967744</v>
      </c>
      <c r="H1148" s="5">
        <v>64.335483870967749</v>
      </c>
      <c r="I1148" s="5">
        <v>63.796774193548387</v>
      </c>
      <c r="J1148" s="5">
        <v>64.264516129032259</v>
      </c>
      <c r="K1148" s="5">
        <v>66.883870967741942</v>
      </c>
      <c r="L1148" s="5">
        <v>70.00645161290322</v>
      </c>
      <c r="M1148" s="5">
        <v>72.896774193548396</v>
      </c>
      <c r="N1148" s="5">
        <v>75.541935483870972</v>
      </c>
      <c r="O1148" s="5">
        <v>77.393548387096772</v>
      </c>
      <c r="P1148" s="5">
        <v>78.687096774193549</v>
      </c>
      <c r="Q1148" s="5">
        <v>79.732258064516117</v>
      </c>
      <c r="R1148" s="5">
        <v>80.548387096774192</v>
      </c>
      <c r="S1148" s="5">
        <v>80.841935483870969</v>
      </c>
      <c r="T1148" s="5">
        <v>81.00645161290322</v>
      </c>
      <c r="U1148" s="5">
        <v>79.754838709677429</v>
      </c>
      <c r="V1148" s="5">
        <v>78.770967741935493</v>
      </c>
      <c r="W1148" s="5">
        <v>77.261290322580649</v>
      </c>
      <c r="X1148" s="5">
        <v>74.629032258064512</v>
      </c>
      <c r="Y1148" s="5">
        <v>71.793548387096777</v>
      </c>
      <c r="Z1148" s="5">
        <v>70.522580645161284</v>
      </c>
      <c r="AA1148" s="5">
        <v>69.335483870967749</v>
      </c>
      <c r="AB1148" s="5">
        <v>68.067741935483866</v>
      </c>
    </row>
    <row r="1149" spans="1:148">
      <c r="A1149" s="2" t="s">
        <v>221</v>
      </c>
      <c r="B1149" s="2" t="s">
        <v>80</v>
      </c>
      <c r="C1149" s="2" t="s">
        <v>368</v>
      </c>
      <c r="D1149" s="2" t="str">
        <f t="shared" si="17"/>
        <v>Michigan - Detroit-Aug</v>
      </c>
      <c r="E1149" s="5">
        <v>61.325806451612898</v>
      </c>
      <c r="F1149" s="5">
        <v>60.541935483870965</v>
      </c>
      <c r="G1149" s="5">
        <v>61.887096774193552</v>
      </c>
      <c r="H1149" s="5">
        <v>60.948387096774198</v>
      </c>
      <c r="I1149" s="5">
        <v>60.409677419354843</v>
      </c>
      <c r="J1149" s="5">
        <v>60.087096774193547</v>
      </c>
      <c r="K1149" s="5">
        <v>61.464516129032262</v>
      </c>
      <c r="L1149" s="5">
        <v>64.887096774193552</v>
      </c>
      <c r="M1149" s="5">
        <v>68.887096774193552</v>
      </c>
      <c r="N1149" s="5">
        <v>71.438709677419354</v>
      </c>
      <c r="O1149" s="5">
        <v>73.538709677419348</v>
      </c>
      <c r="P1149" s="5">
        <v>74.841935483870969</v>
      </c>
      <c r="Q1149" s="5">
        <v>75.487096774193546</v>
      </c>
      <c r="R1149" s="5">
        <v>75.954838709677418</v>
      </c>
      <c r="S1149" s="5">
        <v>75.803225806451621</v>
      </c>
      <c r="T1149" s="5">
        <v>76.370967741935488</v>
      </c>
      <c r="U1149" s="5">
        <v>76.061290322580646</v>
      </c>
      <c r="V1149" s="5">
        <v>74.977419354838716</v>
      </c>
      <c r="W1149" s="5">
        <v>73.219354838709677</v>
      </c>
      <c r="X1149" s="5">
        <v>70.364516129032268</v>
      </c>
      <c r="Y1149" s="5">
        <v>68.409677419354836</v>
      </c>
      <c r="Z1149" s="5">
        <v>66.729032258064507</v>
      </c>
      <c r="AA1149" s="5">
        <v>65.290322580645167</v>
      </c>
      <c r="AB1149" s="5">
        <v>64.212903225806443</v>
      </c>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row>
    <row r="1150" spans="1:148">
      <c r="A1150" s="2" t="s">
        <v>221</v>
      </c>
      <c r="B1150" s="2" t="s">
        <v>81</v>
      </c>
      <c r="C1150" s="2" t="s">
        <v>369</v>
      </c>
      <c r="D1150" s="2" t="str">
        <f t="shared" si="17"/>
        <v>Michigan - Detroit-Sep</v>
      </c>
      <c r="E1150" s="5">
        <v>57.35</v>
      </c>
      <c r="F1150" s="5">
        <v>56.806666666666665</v>
      </c>
      <c r="G1150" s="5">
        <v>56.023333333333333</v>
      </c>
      <c r="H1150" s="5">
        <v>55.623333333333335</v>
      </c>
      <c r="I1150" s="5">
        <v>55.083333333333336</v>
      </c>
      <c r="J1150" s="5">
        <v>54.7</v>
      </c>
      <c r="K1150" s="5">
        <v>54.99</v>
      </c>
      <c r="L1150" s="5">
        <v>57.43</v>
      </c>
      <c r="M1150" s="5">
        <v>60.666666666666664</v>
      </c>
      <c r="N1150" s="5">
        <v>63.43333333333333</v>
      </c>
      <c r="O1150" s="5">
        <v>65.623333333333335</v>
      </c>
      <c r="P1150" s="5">
        <v>67.093333333333334</v>
      </c>
      <c r="Q1150" s="5">
        <v>68.49666666666667</v>
      </c>
      <c r="R1150" s="5">
        <v>69.19</v>
      </c>
      <c r="S1150" s="5">
        <v>69.876666666666679</v>
      </c>
      <c r="T1150" s="5">
        <v>69.593333333333334</v>
      </c>
      <c r="U1150" s="5">
        <v>68.663333333333341</v>
      </c>
      <c r="V1150" s="5">
        <v>66.453333333333333</v>
      </c>
      <c r="W1150" s="5">
        <v>63.823333333333338</v>
      </c>
      <c r="X1150" s="5">
        <v>61.76</v>
      </c>
      <c r="Y1150" s="5">
        <v>60.386666666666663</v>
      </c>
      <c r="Z1150" s="5">
        <v>59.42</v>
      </c>
      <c r="AA1150" s="5">
        <v>58.446666666666673</v>
      </c>
      <c r="AB1150" s="5">
        <v>57.693333333333335</v>
      </c>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row>
    <row r="1151" spans="1:148">
      <c r="A1151" s="2" t="s">
        <v>221</v>
      </c>
      <c r="B1151" s="2" t="s">
        <v>82</v>
      </c>
      <c r="C1151" s="2" t="s">
        <v>370</v>
      </c>
      <c r="D1151" s="2" t="str">
        <f t="shared" si="17"/>
        <v>Michigan - Detroit-Oct</v>
      </c>
      <c r="E1151" s="5">
        <v>46.035483870967738</v>
      </c>
      <c r="F1151" s="5">
        <v>45.170967741935485</v>
      </c>
      <c r="G1151" s="5">
        <v>44.429032258064517</v>
      </c>
      <c r="H1151" s="5">
        <v>43.683870967741939</v>
      </c>
      <c r="I1151" s="5">
        <v>43.296774193548387</v>
      </c>
      <c r="J1151" s="5">
        <v>43.280645161290323</v>
      </c>
      <c r="K1151" s="5">
        <v>43.225806451612904</v>
      </c>
      <c r="L1151" s="5">
        <v>44.58387096774193</v>
      </c>
      <c r="M1151" s="5">
        <v>47.993548387096773</v>
      </c>
      <c r="N1151" s="5">
        <v>51.36774193548387</v>
      </c>
      <c r="O1151" s="5">
        <v>53.770967741935486</v>
      </c>
      <c r="P1151" s="5">
        <v>55.758064516129032</v>
      </c>
      <c r="Q1151" s="5">
        <v>57.225806451612904</v>
      </c>
      <c r="R1151" s="5">
        <v>58.00322580645161</v>
      </c>
      <c r="S1151" s="5">
        <v>58.090322580645157</v>
      </c>
      <c r="T1151" s="5">
        <v>57.596774193548384</v>
      </c>
      <c r="U1151" s="5">
        <v>56.29354838709677</v>
      </c>
      <c r="V1151" s="5">
        <v>53.977419354838709</v>
      </c>
      <c r="W1151" s="5">
        <v>51.57741935483871</v>
      </c>
      <c r="X1151" s="5">
        <v>49.883870967741942</v>
      </c>
      <c r="Y1151" s="5">
        <v>48.841935483870962</v>
      </c>
      <c r="Z1151" s="5">
        <v>47.951612903225808</v>
      </c>
      <c r="AA1151" s="5">
        <v>47.354838709677416</v>
      </c>
      <c r="AB1151" s="5">
        <v>46.803225806451614</v>
      </c>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row>
    <row r="1152" spans="1:148">
      <c r="A1152" s="2" t="s">
        <v>221</v>
      </c>
      <c r="B1152" s="2" t="s">
        <v>83</v>
      </c>
      <c r="C1152" s="2" t="s">
        <v>371</v>
      </c>
      <c r="D1152" s="2" t="str">
        <f t="shared" si="17"/>
        <v>Michigan - Detroit-Nov</v>
      </c>
      <c r="E1152" s="5">
        <v>39.136666666666663</v>
      </c>
      <c r="F1152" s="5">
        <v>38.483333333333334</v>
      </c>
      <c r="G1152" s="5">
        <v>38.363333333333337</v>
      </c>
      <c r="H1152" s="5">
        <v>38.083333333333336</v>
      </c>
      <c r="I1152" s="5">
        <v>37.68666666666666</v>
      </c>
      <c r="J1152" s="5">
        <v>37.523333333333333</v>
      </c>
      <c r="K1152" s="5">
        <v>36.963333333333338</v>
      </c>
      <c r="L1152" s="5">
        <v>37.17</v>
      </c>
      <c r="M1152" s="5">
        <v>38.65</v>
      </c>
      <c r="N1152" s="5">
        <v>41.176666666666662</v>
      </c>
      <c r="O1152" s="5">
        <v>43.013333333333335</v>
      </c>
      <c r="P1152" s="5">
        <v>44.413333333333334</v>
      </c>
      <c r="Q1152" s="5">
        <v>45.303333333333327</v>
      </c>
      <c r="R1152" s="5">
        <v>45.87</v>
      </c>
      <c r="S1152" s="5">
        <v>45.776666666666664</v>
      </c>
      <c r="T1152" s="5">
        <v>45.266666666666666</v>
      </c>
      <c r="U1152" s="5">
        <v>43.943333333333335</v>
      </c>
      <c r="V1152" s="5">
        <v>42.213333333333338</v>
      </c>
      <c r="W1152" s="5">
        <v>40.906666666666666</v>
      </c>
      <c r="X1152" s="5">
        <v>40.426666666666662</v>
      </c>
      <c r="Y1152" s="5">
        <v>39.380000000000003</v>
      </c>
      <c r="Z1152" s="5">
        <v>38.89</v>
      </c>
      <c r="AA1152" s="5">
        <v>38.456666666666671</v>
      </c>
      <c r="AB1152" s="5">
        <v>38.479999999999997</v>
      </c>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row>
    <row r="1153" spans="1:148">
      <c r="A1153" s="2" t="s">
        <v>221</v>
      </c>
      <c r="B1153" s="2" t="s">
        <v>84</v>
      </c>
      <c r="C1153" s="2" t="s">
        <v>372</v>
      </c>
      <c r="D1153" s="2" t="str">
        <f t="shared" si="17"/>
        <v>Michigan - Detroit-Dec</v>
      </c>
      <c r="E1153" s="5">
        <v>26.812903225806455</v>
      </c>
      <c r="F1153" s="5">
        <v>26.216129032258067</v>
      </c>
      <c r="G1153" s="5">
        <v>26.093548387096774</v>
      </c>
      <c r="H1153" s="5">
        <v>26.093548387096774</v>
      </c>
      <c r="I1153" s="5">
        <v>26.461290322580645</v>
      </c>
      <c r="J1153" s="5">
        <v>26.254838709677419</v>
      </c>
      <c r="K1153" s="5">
        <v>26.041935483870965</v>
      </c>
      <c r="L1153" s="5">
        <v>25.86774193548387</v>
      </c>
      <c r="M1153" s="5">
        <v>26.406451612903226</v>
      </c>
      <c r="N1153" s="5">
        <v>28.048387096774192</v>
      </c>
      <c r="O1153" s="5">
        <v>29.761290322580646</v>
      </c>
      <c r="P1153" s="5">
        <v>31.074193548387097</v>
      </c>
      <c r="Q1153" s="5">
        <v>31.77741935483871</v>
      </c>
      <c r="R1153" s="5">
        <v>32.374193548387098</v>
      </c>
      <c r="S1153" s="5">
        <v>32.351612903225806</v>
      </c>
      <c r="T1153" s="5">
        <v>32.051612903225809</v>
      </c>
      <c r="U1153" s="5">
        <v>30.945161290322581</v>
      </c>
      <c r="V1153" s="5">
        <v>29.858064516129033</v>
      </c>
      <c r="W1153" s="5">
        <v>28.9</v>
      </c>
      <c r="X1153" s="5">
        <v>28.329032258064519</v>
      </c>
      <c r="Y1153" s="5">
        <v>27.848387096774193</v>
      </c>
      <c r="Z1153" s="5">
        <v>27.77741935483871</v>
      </c>
      <c r="AA1153" s="5">
        <v>27.845161290322583</v>
      </c>
      <c r="AB1153" s="5">
        <v>27.338709677419356</v>
      </c>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row>
    <row r="1154" spans="1:148">
      <c r="A1154" s="2" t="s">
        <v>222</v>
      </c>
      <c r="B1154" s="2" t="s">
        <v>73</v>
      </c>
      <c r="C1154" s="2" t="s">
        <v>361</v>
      </c>
      <c r="D1154" s="2" t="str">
        <f t="shared" si="17"/>
        <v>Michigan - Flint-Jan</v>
      </c>
      <c r="E1154" s="5">
        <v>21.56451612903226</v>
      </c>
      <c r="F1154" s="5">
        <v>21.406451612903226</v>
      </c>
      <c r="G1154" s="5">
        <v>20.951612903225808</v>
      </c>
      <c r="H1154" s="5">
        <v>20.36774193548387</v>
      </c>
      <c r="I1154" s="5">
        <v>19.841935483870969</v>
      </c>
      <c r="J1154" s="5">
        <v>20.048387096774192</v>
      </c>
      <c r="K1154" s="5">
        <v>19.725806451612904</v>
      </c>
      <c r="L1154" s="5">
        <v>19.635483870967743</v>
      </c>
      <c r="M1154" s="5">
        <v>19.764516129032259</v>
      </c>
      <c r="N1154" s="5">
        <v>20.970967741935485</v>
      </c>
      <c r="O1154" s="5">
        <v>22.558064516129029</v>
      </c>
      <c r="P1154" s="5">
        <v>23.63225806451613</v>
      </c>
      <c r="Q1154" s="5">
        <v>24.14516129032258</v>
      </c>
      <c r="R1154" s="5">
        <v>24.664516129032258</v>
      </c>
      <c r="S1154" s="5">
        <v>25.219354838709677</v>
      </c>
      <c r="T1154" s="5">
        <v>25.35483870967742</v>
      </c>
      <c r="U1154" s="5">
        <v>24.651612903225807</v>
      </c>
      <c r="V1154" s="5">
        <v>23.64516129032258</v>
      </c>
      <c r="W1154" s="5">
        <v>22.941935483870971</v>
      </c>
      <c r="X1154" s="5">
        <v>22.725806451612904</v>
      </c>
      <c r="Y1154" s="5">
        <v>23.158064516129031</v>
      </c>
      <c r="Z1154" s="5">
        <v>22.680645161290322</v>
      </c>
      <c r="AA1154" s="5">
        <v>22.122580645161289</v>
      </c>
      <c r="AB1154" s="5">
        <v>21.712903225806453</v>
      </c>
    </row>
    <row r="1155" spans="1:148">
      <c r="A1155" s="2" t="s">
        <v>222</v>
      </c>
      <c r="B1155" s="2" t="s">
        <v>74</v>
      </c>
      <c r="C1155" s="2" t="s">
        <v>362</v>
      </c>
      <c r="D1155" s="2" t="str">
        <f t="shared" ref="D1155:D1218" si="18">CONCATENATE(A1155,"-",B1155)</f>
        <v>Michigan - Flint-Feb</v>
      </c>
      <c r="E1155" s="5">
        <v>21.971428571428572</v>
      </c>
      <c r="F1155" s="5">
        <v>21.635714285714283</v>
      </c>
      <c r="G1155" s="5">
        <v>21.178571428571427</v>
      </c>
      <c r="H1155" s="5">
        <v>21.074999999999999</v>
      </c>
      <c r="I1155" s="5">
        <v>20.87142857142857</v>
      </c>
      <c r="J1155" s="5">
        <v>20.785714285714285</v>
      </c>
      <c r="K1155" s="5">
        <v>20.607142857142858</v>
      </c>
      <c r="L1155" s="5">
        <v>20.182142857142857</v>
      </c>
      <c r="M1155" s="5">
        <v>21.824999999999999</v>
      </c>
      <c r="N1155" s="5">
        <v>24.142857142857142</v>
      </c>
      <c r="O1155" s="5">
        <v>26.725000000000001</v>
      </c>
      <c r="P1155" s="5">
        <v>28.532142857142855</v>
      </c>
      <c r="Q1155" s="5">
        <v>29.571428571428573</v>
      </c>
      <c r="R1155" s="5">
        <v>30.071428571428573</v>
      </c>
      <c r="S1155" s="5">
        <v>30.439285714285713</v>
      </c>
      <c r="T1155" s="5">
        <v>30.175000000000001</v>
      </c>
      <c r="U1155" s="5">
        <v>29.464285714285715</v>
      </c>
      <c r="V1155" s="5">
        <v>28.24642857142857</v>
      </c>
      <c r="W1155" s="5">
        <v>26.853571428571428</v>
      </c>
      <c r="X1155" s="5">
        <v>25.62142857142857</v>
      </c>
      <c r="Y1155" s="5">
        <v>24.678571428571427</v>
      </c>
      <c r="Z1155" s="5">
        <v>23.828571428571429</v>
      </c>
      <c r="AA1155" s="5">
        <v>23.032142857142855</v>
      </c>
      <c r="AB1155" s="5">
        <v>22.625</v>
      </c>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row>
    <row r="1156" spans="1:148">
      <c r="A1156" s="2" t="s">
        <v>222</v>
      </c>
      <c r="B1156" s="2" t="s">
        <v>75</v>
      </c>
      <c r="C1156" s="2" t="s">
        <v>363</v>
      </c>
      <c r="D1156" s="2" t="str">
        <f t="shared" si="18"/>
        <v>Michigan - Flint-Mar</v>
      </c>
      <c r="E1156" s="5">
        <v>30.945161290322581</v>
      </c>
      <c r="F1156" s="5">
        <v>30.680645161290322</v>
      </c>
      <c r="G1156" s="5">
        <v>30.280645161290323</v>
      </c>
      <c r="H1156" s="5">
        <v>30.109677419354838</v>
      </c>
      <c r="I1156" s="5">
        <v>29.63225806451613</v>
      </c>
      <c r="J1156" s="5">
        <v>29.045161290322579</v>
      </c>
      <c r="K1156" s="5">
        <v>28.754838709677419</v>
      </c>
      <c r="L1156" s="5">
        <v>29.893548387096775</v>
      </c>
      <c r="M1156" s="5">
        <v>32.703225806451613</v>
      </c>
      <c r="N1156" s="5">
        <v>34.990322580645163</v>
      </c>
      <c r="O1156" s="5">
        <v>36.909677419354843</v>
      </c>
      <c r="P1156" s="5">
        <v>38.529032258064518</v>
      </c>
      <c r="Q1156" s="5">
        <v>39.780645161290323</v>
      </c>
      <c r="R1156" s="5">
        <v>40.280645161290323</v>
      </c>
      <c r="S1156" s="5">
        <v>40.683870967741939</v>
      </c>
      <c r="T1156" s="5">
        <v>40.693548387096776</v>
      </c>
      <c r="U1156" s="5">
        <v>40.119354838709675</v>
      </c>
      <c r="V1156" s="5">
        <v>38.509677419354837</v>
      </c>
      <c r="W1156" s="5">
        <v>36.187096774193549</v>
      </c>
      <c r="X1156" s="5">
        <v>34.945161290322581</v>
      </c>
      <c r="Y1156" s="5">
        <v>33.612903225806448</v>
      </c>
      <c r="Z1156" s="5">
        <v>32.4</v>
      </c>
      <c r="AA1156" s="5">
        <v>31.9</v>
      </c>
      <c r="AB1156" s="5">
        <v>31.445161290322581</v>
      </c>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row>
    <row r="1157" spans="1:148">
      <c r="A1157" s="2" t="s">
        <v>222</v>
      </c>
      <c r="B1157" s="2" t="s">
        <v>76</v>
      </c>
      <c r="C1157" s="2" t="s">
        <v>364</v>
      </c>
      <c r="D1157" s="2" t="str">
        <f t="shared" si="18"/>
        <v>Michigan - Flint-Apr</v>
      </c>
      <c r="E1157" s="5">
        <v>40.450000000000003</v>
      </c>
      <c r="F1157" s="5">
        <v>40.216666666666669</v>
      </c>
      <c r="G1157" s="5">
        <v>39.773333333333333</v>
      </c>
      <c r="H1157" s="5">
        <v>38.700000000000003</v>
      </c>
      <c r="I1157" s="5">
        <v>38.369999999999997</v>
      </c>
      <c r="J1157" s="5">
        <v>38.203333333333333</v>
      </c>
      <c r="K1157" s="5">
        <v>39.56666666666667</v>
      </c>
      <c r="L1157" s="5">
        <v>42.766666666666666</v>
      </c>
      <c r="M1157" s="5">
        <v>45.56</v>
      </c>
      <c r="N1157" s="5">
        <v>48.366666666666667</v>
      </c>
      <c r="O1157" s="5">
        <v>50.43</v>
      </c>
      <c r="P1157" s="5">
        <v>52.163333333333334</v>
      </c>
      <c r="Q1157" s="5">
        <v>53.626666666666665</v>
      </c>
      <c r="R1157" s="5">
        <v>54.376666666666665</v>
      </c>
      <c r="S1157" s="5">
        <v>54.843333333333334</v>
      </c>
      <c r="T1157" s="5">
        <v>55.053333333333327</v>
      </c>
      <c r="U1157" s="5">
        <v>53.993333333333332</v>
      </c>
      <c r="V1157" s="5">
        <v>52.856666666666669</v>
      </c>
      <c r="W1157" s="5">
        <v>50.006666666666668</v>
      </c>
      <c r="X1157" s="5">
        <v>47.653333333333329</v>
      </c>
      <c r="Y1157" s="5">
        <v>45.54</v>
      </c>
      <c r="Z1157" s="5">
        <v>44.073333333333338</v>
      </c>
      <c r="AA1157" s="5">
        <v>42.353333333333332</v>
      </c>
      <c r="AB1157" s="5">
        <v>41.47</v>
      </c>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row>
    <row r="1158" spans="1:148">
      <c r="A1158" s="2" t="s">
        <v>222</v>
      </c>
      <c r="B1158" s="2" t="s">
        <v>77</v>
      </c>
      <c r="C1158" s="2" t="s">
        <v>365</v>
      </c>
      <c r="D1158" s="2" t="str">
        <f t="shared" si="18"/>
        <v>Michigan - Flint-May</v>
      </c>
      <c r="E1158" s="5">
        <v>49.138709677419357</v>
      </c>
      <c r="F1158" s="5">
        <v>48.5</v>
      </c>
      <c r="G1158" s="5">
        <v>47.864516129032253</v>
      </c>
      <c r="H1158" s="5">
        <v>47.219354838709677</v>
      </c>
      <c r="I1158" s="5">
        <v>47.929032258064517</v>
      </c>
      <c r="J1158" s="5">
        <v>48.680645161290322</v>
      </c>
      <c r="K1158" s="5">
        <v>49.412903225806453</v>
      </c>
      <c r="L1158" s="5">
        <v>52.154838709677421</v>
      </c>
      <c r="M1158" s="5">
        <v>54.841935483870962</v>
      </c>
      <c r="N1158" s="5">
        <v>57.570967741935483</v>
      </c>
      <c r="O1158" s="5">
        <v>59.238709677419358</v>
      </c>
      <c r="P1158" s="5">
        <v>60.954838709677418</v>
      </c>
      <c r="Q1158" s="5">
        <v>62.63225806451613</v>
      </c>
      <c r="R1158" s="5">
        <v>62.990322580645163</v>
      </c>
      <c r="S1158" s="5">
        <v>63.329032258064515</v>
      </c>
      <c r="T1158" s="5">
        <v>63.690322580645166</v>
      </c>
      <c r="U1158" s="5">
        <v>62.612903225806448</v>
      </c>
      <c r="V1158" s="5">
        <v>61.57741935483871</v>
      </c>
      <c r="W1158" s="5">
        <v>60.432258064516134</v>
      </c>
      <c r="X1158" s="5">
        <v>57.796774193548387</v>
      </c>
      <c r="Y1158" s="5">
        <v>55.20645161290323</v>
      </c>
      <c r="Z1158" s="5">
        <v>52.635483870967747</v>
      </c>
      <c r="AA1158" s="5">
        <v>51.58387096774193</v>
      </c>
      <c r="AB1158" s="5">
        <v>50.593548387096774</v>
      </c>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row>
    <row r="1159" spans="1:148">
      <c r="A1159" s="2" t="s">
        <v>222</v>
      </c>
      <c r="B1159" s="2" t="s">
        <v>78</v>
      </c>
      <c r="C1159" s="2" t="s">
        <v>366</v>
      </c>
      <c r="D1159" s="2" t="str">
        <f t="shared" si="18"/>
        <v>Michigan - Flint-Jun</v>
      </c>
      <c r="E1159" s="5">
        <v>61.193333333333335</v>
      </c>
      <c r="F1159" s="5">
        <v>60.526666666666664</v>
      </c>
      <c r="G1159" s="5">
        <v>59.846666666666671</v>
      </c>
      <c r="H1159" s="5">
        <v>59.156666666666666</v>
      </c>
      <c r="I1159" s="5">
        <v>60.056666666666665</v>
      </c>
      <c r="J1159" s="5">
        <v>60.956666666666671</v>
      </c>
      <c r="K1159" s="5">
        <v>61.88</v>
      </c>
      <c r="L1159" s="5">
        <v>64.336666666666659</v>
      </c>
      <c r="M1159" s="5">
        <v>66.849999999999994</v>
      </c>
      <c r="N1159" s="5">
        <v>69.31</v>
      </c>
      <c r="O1159" s="5">
        <v>70.73</v>
      </c>
      <c r="P1159" s="5">
        <v>72.180000000000007</v>
      </c>
      <c r="Q1159" s="5">
        <v>73.586666666666659</v>
      </c>
      <c r="R1159" s="5">
        <v>74.026666666666671</v>
      </c>
      <c r="S1159" s="5">
        <v>74.44</v>
      </c>
      <c r="T1159" s="5">
        <v>74.876666666666679</v>
      </c>
      <c r="U1159" s="5">
        <v>73.94</v>
      </c>
      <c r="V1159" s="5">
        <v>73.023333333333326</v>
      </c>
      <c r="W1159" s="5">
        <v>72.036666666666662</v>
      </c>
      <c r="X1159" s="5">
        <v>69.31</v>
      </c>
      <c r="Y1159" s="5">
        <v>66.586666666666659</v>
      </c>
      <c r="Z1159" s="5">
        <v>63.906666666666666</v>
      </c>
      <c r="AA1159" s="5">
        <v>63.07</v>
      </c>
      <c r="AB1159" s="5">
        <v>62.26</v>
      </c>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row>
    <row r="1160" spans="1:148">
      <c r="A1160" s="2" t="s">
        <v>222</v>
      </c>
      <c r="B1160" s="2" t="s">
        <v>79</v>
      </c>
      <c r="C1160" s="2" t="s">
        <v>367</v>
      </c>
      <c r="D1160" s="2" t="str">
        <f t="shared" si="18"/>
        <v>Michigan - Flint-Jul</v>
      </c>
      <c r="E1160" s="5">
        <v>67.400000000000006</v>
      </c>
      <c r="F1160" s="5">
        <v>66.7</v>
      </c>
      <c r="G1160" s="5">
        <v>63.929032258064517</v>
      </c>
      <c r="H1160" s="5">
        <v>63.229032258064514</v>
      </c>
      <c r="I1160" s="5">
        <v>63.980645161290326</v>
      </c>
      <c r="J1160" s="5">
        <v>64.748387096774195</v>
      </c>
      <c r="K1160" s="5">
        <v>65.509677419354844</v>
      </c>
      <c r="L1160" s="5">
        <v>68.464516129032262</v>
      </c>
      <c r="M1160" s="5">
        <v>71.374193548387098</v>
      </c>
      <c r="N1160" s="5">
        <v>74.316129032258075</v>
      </c>
      <c r="O1160" s="5">
        <v>75.709677419354833</v>
      </c>
      <c r="P1160" s="5">
        <v>77.167741935483861</v>
      </c>
      <c r="Q1160" s="5">
        <v>78.57741935483871</v>
      </c>
      <c r="R1160" s="5">
        <v>78.870967741935488</v>
      </c>
      <c r="S1160" s="5">
        <v>79.116129032258058</v>
      </c>
      <c r="T1160" s="5">
        <v>79.42258064516129</v>
      </c>
      <c r="U1160" s="5">
        <v>78.445161290322588</v>
      </c>
      <c r="V1160" s="5">
        <v>77.538709677419348</v>
      </c>
      <c r="W1160" s="5">
        <v>76.487096774193546</v>
      </c>
      <c r="X1160" s="5">
        <v>73.770967741935493</v>
      </c>
      <c r="Y1160" s="5">
        <v>71.093548387096774</v>
      </c>
      <c r="Z1160" s="5">
        <v>68.448387096774198</v>
      </c>
      <c r="AA1160" s="5">
        <v>67.4258064516129</v>
      </c>
      <c r="AB1160" s="5">
        <v>66.467741935483872</v>
      </c>
    </row>
    <row r="1161" spans="1:148">
      <c r="A1161" s="2" t="s">
        <v>222</v>
      </c>
      <c r="B1161" s="2" t="s">
        <v>80</v>
      </c>
      <c r="C1161" s="2" t="s">
        <v>368</v>
      </c>
      <c r="D1161" s="2" t="str">
        <f t="shared" si="18"/>
        <v>Michigan - Flint-Aug</v>
      </c>
      <c r="E1161" s="5">
        <v>58.029032258064518</v>
      </c>
      <c r="F1161" s="5">
        <v>57.487096774193546</v>
      </c>
      <c r="G1161" s="5">
        <v>58.480645161290326</v>
      </c>
      <c r="H1161" s="5">
        <v>57.574193548387093</v>
      </c>
      <c r="I1161" s="5">
        <v>57.158064516129038</v>
      </c>
      <c r="J1161" s="5">
        <v>57.122580645161285</v>
      </c>
      <c r="K1161" s="5">
        <v>59.006451612903227</v>
      </c>
      <c r="L1161" s="5">
        <v>63.516129032258064</v>
      </c>
      <c r="M1161" s="5">
        <v>67.351612903225814</v>
      </c>
      <c r="N1161" s="5">
        <v>70.258064516129039</v>
      </c>
      <c r="O1161" s="5">
        <v>72.480645161290326</v>
      </c>
      <c r="P1161" s="5">
        <v>73.835483870967749</v>
      </c>
      <c r="Q1161" s="5">
        <v>74.945161290322588</v>
      </c>
      <c r="R1161" s="5">
        <v>74.541935483870972</v>
      </c>
      <c r="S1161" s="5">
        <v>75.870967741935488</v>
      </c>
      <c r="T1161" s="5">
        <v>75.225806451612897</v>
      </c>
      <c r="U1161" s="5">
        <v>74.5</v>
      </c>
      <c r="V1161" s="5">
        <v>73.122580645161293</v>
      </c>
      <c r="W1161" s="5">
        <v>70.91290322580646</v>
      </c>
      <c r="X1161" s="5">
        <v>67.42258064516129</v>
      </c>
      <c r="Y1161" s="5">
        <v>64.758064516129039</v>
      </c>
      <c r="Z1161" s="5">
        <v>62.87419354838709</v>
      </c>
      <c r="AA1161" s="5">
        <v>62.032258064516128</v>
      </c>
      <c r="AB1161" s="5">
        <v>60.880645161290325</v>
      </c>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row>
    <row r="1162" spans="1:148">
      <c r="A1162" s="2" t="s">
        <v>222</v>
      </c>
      <c r="B1162" s="2" t="s">
        <v>81</v>
      </c>
      <c r="C1162" s="2" t="s">
        <v>369</v>
      </c>
      <c r="D1162" s="2" t="str">
        <f t="shared" si="18"/>
        <v>Michigan - Flint-Sep</v>
      </c>
      <c r="E1162" s="5">
        <v>56.676666666666662</v>
      </c>
      <c r="F1162" s="5">
        <v>56.02</v>
      </c>
      <c r="G1162" s="5">
        <v>55.383333333333333</v>
      </c>
      <c r="H1162" s="5">
        <v>54.71</v>
      </c>
      <c r="I1162" s="5">
        <v>54.786666666666662</v>
      </c>
      <c r="J1162" s="5">
        <v>54.863333333333337</v>
      </c>
      <c r="K1162" s="5">
        <v>54.93333333333333</v>
      </c>
      <c r="L1162" s="5">
        <v>58.493333333333332</v>
      </c>
      <c r="M1162" s="5">
        <v>62.03</v>
      </c>
      <c r="N1162" s="5">
        <v>65.593333333333334</v>
      </c>
      <c r="O1162" s="5">
        <v>67.3</v>
      </c>
      <c r="P1162" s="5">
        <v>68.98</v>
      </c>
      <c r="Q1162" s="5">
        <v>70.67</v>
      </c>
      <c r="R1162" s="5">
        <v>70.703333333333333</v>
      </c>
      <c r="S1162" s="5">
        <v>70.733333333333334</v>
      </c>
      <c r="T1162" s="5">
        <v>70.773333333333326</v>
      </c>
      <c r="U1162" s="5">
        <v>68.456666666666663</v>
      </c>
      <c r="V1162" s="5">
        <v>66.180000000000007</v>
      </c>
      <c r="W1162" s="5">
        <v>63.826666666666668</v>
      </c>
      <c r="X1162" s="5">
        <v>62.043333333333329</v>
      </c>
      <c r="Y1162" s="5">
        <v>60.353333333333332</v>
      </c>
      <c r="Z1162" s="5">
        <v>58.653333333333329</v>
      </c>
      <c r="AA1162" s="5">
        <v>57.773333333333333</v>
      </c>
      <c r="AB1162" s="5">
        <v>56.956666666666671</v>
      </c>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row>
    <row r="1163" spans="1:148">
      <c r="A1163" s="2" t="s">
        <v>222</v>
      </c>
      <c r="B1163" s="2" t="s">
        <v>82</v>
      </c>
      <c r="C1163" s="2" t="s">
        <v>370</v>
      </c>
      <c r="D1163" s="2" t="str">
        <f t="shared" si="18"/>
        <v>Michigan - Flint-Oct</v>
      </c>
      <c r="E1163" s="5">
        <v>45.667741935483875</v>
      </c>
      <c r="F1163" s="5">
        <v>45.13225806451613</v>
      </c>
      <c r="G1163" s="5">
        <v>44.20967741935484</v>
      </c>
      <c r="H1163" s="5">
        <v>43.774193548387096</v>
      </c>
      <c r="I1163" s="5">
        <v>43.280645161290323</v>
      </c>
      <c r="J1163" s="5">
        <v>42.825806451612898</v>
      </c>
      <c r="K1163" s="5">
        <v>42.593548387096774</v>
      </c>
      <c r="L1163" s="5">
        <v>44.2</v>
      </c>
      <c r="M1163" s="5">
        <v>47.735483870967741</v>
      </c>
      <c r="N1163" s="5">
        <v>51.048387096774192</v>
      </c>
      <c r="O1163" s="5">
        <v>53.454838709677418</v>
      </c>
      <c r="P1163" s="5">
        <v>55.664516129032258</v>
      </c>
      <c r="Q1163" s="5">
        <v>57.025806451612901</v>
      </c>
      <c r="R1163" s="5">
        <v>57.574193548387093</v>
      </c>
      <c r="S1163" s="5">
        <v>57.99677419354839</v>
      </c>
      <c r="T1163" s="5">
        <v>57.696774193548386</v>
      </c>
      <c r="U1163" s="5">
        <v>56.158064516129038</v>
      </c>
      <c r="V1163" s="5">
        <v>54.012903225806454</v>
      </c>
      <c r="W1163" s="5">
        <v>51.196774193548386</v>
      </c>
      <c r="X1163" s="5">
        <v>49.403225806451616</v>
      </c>
      <c r="Y1163" s="5">
        <v>48.12580645161291</v>
      </c>
      <c r="Z1163" s="5">
        <v>47.070967741935483</v>
      </c>
      <c r="AA1163" s="5">
        <v>46.529032258064518</v>
      </c>
      <c r="AB1163" s="5">
        <v>45.703225806451613</v>
      </c>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row>
    <row r="1164" spans="1:148">
      <c r="A1164" s="2" t="s">
        <v>222</v>
      </c>
      <c r="B1164" s="2" t="s">
        <v>83</v>
      </c>
      <c r="C1164" s="2" t="s">
        <v>371</v>
      </c>
      <c r="D1164" s="2" t="str">
        <f t="shared" si="18"/>
        <v>Michigan - Flint-Nov</v>
      </c>
      <c r="E1164" s="5">
        <v>38.72</v>
      </c>
      <c r="F1164" s="5">
        <v>38.4</v>
      </c>
      <c r="G1164" s="5">
        <v>38.03</v>
      </c>
      <c r="H1164" s="5">
        <v>37.68666666666666</v>
      </c>
      <c r="I1164" s="5">
        <v>37.506666666666668</v>
      </c>
      <c r="J1164" s="5">
        <v>37.31666666666667</v>
      </c>
      <c r="K1164" s="5">
        <v>37.126666666666665</v>
      </c>
      <c r="L1164" s="5">
        <v>38.336666666666666</v>
      </c>
      <c r="M1164" s="5">
        <v>39.523333333333333</v>
      </c>
      <c r="N1164" s="5">
        <v>40.726666666666667</v>
      </c>
      <c r="O1164" s="5">
        <v>42.15</v>
      </c>
      <c r="P1164" s="5">
        <v>43.546666666666667</v>
      </c>
      <c r="Q1164" s="5">
        <v>44.976666666666667</v>
      </c>
      <c r="R1164" s="5">
        <v>45.133333333333333</v>
      </c>
      <c r="S1164" s="5">
        <v>45.28</v>
      </c>
      <c r="T1164" s="5">
        <v>45.443333333333335</v>
      </c>
      <c r="U1164" s="5">
        <v>44.06</v>
      </c>
      <c r="V1164" s="5">
        <v>42.71</v>
      </c>
      <c r="W1164" s="5">
        <v>41.296666666666667</v>
      </c>
      <c r="X1164" s="5">
        <v>40.763333333333335</v>
      </c>
      <c r="Y1164" s="5">
        <v>40.22</v>
      </c>
      <c r="Z1164" s="5">
        <v>39.693333333333335</v>
      </c>
      <c r="AA1164" s="5">
        <v>39.236666666666665</v>
      </c>
      <c r="AB1164" s="5">
        <v>38.763333333333335</v>
      </c>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row>
    <row r="1165" spans="1:148">
      <c r="A1165" s="2" t="s">
        <v>222</v>
      </c>
      <c r="B1165" s="2" t="s">
        <v>84</v>
      </c>
      <c r="C1165" s="2" t="s">
        <v>372</v>
      </c>
      <c r="D1165" s="2" t="str">
        <f t="shared" si="18"/>
        <v>Michigan - Flint-Dec</v>
      </c>
      <c r="E1165" s="5">
        <v>25.380645161290321</v>
      </c>
      <c r="F1165" s="5">
        <v>24.864516129032257</v>
      </c>
      <c r="G1165" s="5">
        <v>24.735483870967741</v>
      </c>
      <c r="H1165" s="5">
        <v>24.732258064516131</v>
      </c>
      <c r="I1165" s="5">
        <v>24.780645161290323</v>
      </c>
      <c r="J1165" s="5">
        <v>24.770967741935483</v>
      </c>
      <c r="K1165" s="5">
        <v>24.774193548387096</v>
      </c>
      <c r="L1165" s="5">
        <v>24.870967741935484</v>
      </c>
      <c r="M1165" s="5">
        <v>25.774193548387096</v>
      </c>
      <c r="N1165" s="5">
        <v>27.393548387096775</v>
      </c>
      <c r="O1165" s="5">
        <v>29.083870967741937</v>
      </c>
      <c r="P1165" s="5">
        <v>30.280645161290323</v>
      </c>
      <c r="Q1165" s="5">
        <v>31.14516129032258</v>
      </c>
      <c r="R1165" s="5">
        <v>31.464516129032258</v>
      </c>
      <c r="S1165" s="5">
        <v>31.403225806451612</v>
      </c>
      <c r="T1165" s="5">
        <v>30.467741935483872</v>
      </c>
      <c r="U1165" s="5">
        <v>29.083870967741937</v>
      </c>
      <c r="V1165" s="5">
        <v>27.567741935483873</v>
      </c>
      <c r="W1165" s="5">
        <v>27.06451612903226</v>
      </c>
      <c r="X1165" s="5">
        <v>26.638709677419353</v>
      </c>
      <c r="Y1165" s="5">
        <v>25.835483870967742</v>
      </c>
      <c r="Z1165" s="5">
        <v>25.512903225806451</v>
      </c>
      <c r="AA1165" s="5">
        <v>25.312903225806455</v>
      </c>
      <c r="AB1165" s="5">
        <v>25.280645161290323</v>
      </c>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row>
    <row r="1166" spans="1:148">
      <c r="A1166" s="2" t="s">
        <v>223</v>
      </c>
      <c r="B1166" s="2" t="s">
        <v>73</v>
      </c>
      <c r="C1166" s="2" t="s">
        <v>361</v>
      </c>
      <c r="D1166" s="2" t="str">
        <f t="shared" si="18"/>
        <v>Michigan - Grand Rapids-Jan</v>
      </c>
      <c r="E1166" s="5">
        <v>19.074193548387097</v>
      </c>
      <c r="F1166" s="5">
        <v>19.074193548387097</v>
      </c>
      <c r="G1166" s="5">
        <v>19.038709677419355</v>
      </c>
      <c r="H1166" s="5">
        <v>19.035483870967742</v>
      </c>
      <c r="I1166" s="5">
        <v>18.945161290322581</v>
      </c>
      <c r="J1166" s="5">
        <v>18.845161290322583</v>
      </c>
      <c r="K1166" s="5">
        <v>18.745161290322581</v>
      </c>
      <c r="L1166" s="5">
        <v>19.316129032258065</v>
      </c>
      <c r="M1166" s="5">
        <v>19.870967741935484</v>
      </c>
      <c r="N1166" s="5">
        <v>20.445161290322581</v>
      </c>
      <c r="O1166" s="5">
        <v>21.954838709677421</v>
      </c>
      <c r="P1166" s="5">
        <v>23.441935483870971</v>
      </c>
      <c r="Q1166" s="5">
        <v>24.938709677419357</v>
      </c>
      <c r="R1166" s="5">
        <v>25.409677419354839</v>
      </c>
      <c r="S1166" s="5">
        <v>25.864516129032257</v>
      </c>
      <c r="T1166" s="5">
        <v>26.341935483870969</v>
      </c>
      <c r="U1166" s="5">
        <v>25.554838709677419</v>
      </c>
      <c r="V1166" s="5">
        <v>24.816129032258065</v>
      </c>
      <c r="W1166" s="5">
        <v>23.996774193548386</v>
      </c>
      <c r="X1166" s="5">
        <v>23.541935483870965</v>
      </c>
      <c r="Y1166" s="5">
        <v>23.14516129032258</v>
      </c>
      <c r="Z1166" s="5">
        <v>22.696774193548389</v>
      </c>
      <c r="AA1166" s="5">
        <v>21.948387096774194</v>
      </c>
      <c r="AB1166" s="5">
        <v>21.225806451612904</v>
      </c>
    </row>
    <row r="1167" spans="1:148">
      <c r="A1167" s="2" t="s">
        <v>223</v>
      </c>
      <c r="B1167" s="2" t="s">
        <v>74</v>
      </c>
      <c r="C1167" s="2" t="s">
        <v>362</v>
      </c>
      <c r="D1167" s="2" t="str">
        <f t="shared" si="18"/>
        <v>Michigan - Grand Rapids-Feb</v>
      </c>
      <c r="E1167" s="5">
        <v>20.6</v>
      </c>
      <c r="F1167" s="5">
        <v>19.99642857142857</v>
      </c>
      <c r="G1167" s="5">
        <v>19.446428571428573</v>
      </c>
      <c r="H1167" s="5">
        <v>18.835714285714285</v>
      </c>
      <c r="I1167" s="5">
        <v>18.671428571428571</v>
      </c>
      <c r="J1167" s="5">
        <v>18.524999999999999</v>
      </c>
      <c r="K1167" s="5">
        <v>18.342857142857145</v>
      </c>
      <c r="L1167" s="5">
        <v>19.3</v>
      </c>
      <c r="M1167" s="5">
        <v>20.274999999999999</v>
      </c>
      <c r="N1167" s="5">
        <v>21.225000000000001</v>
      </c>
      <c r="O1167" s="5">
        <v>22.846428571428572</v>
      </c>
      <c r="P1167" s="5">
        <v>24.457142857142856</v>
      </c>
      <c r="Q1167" s="5">
        <v>26.074999999999999</v>
      </c>
      <c r="R1167" s="5">
        <v>26.49642857142857</v>
      </c>
      <c r="S1167" s="5">
        <v>26.925000000000001</v>
      </c>
      <c r="T1167" s="5">
        <v>27.353571428571428</v>
      </c>
      <c r="U1167" s="5">
        <v>26.214285714285715</v>
      </c>
      <c r="V1167" s="5">
        <v>25.05</v>
      </c>
      <c r="W1167" s="5">
        <v>23.87142857142857</v>
      </c>
      <c r="X1167" s="5">
        <v>23.164285714285715</v>
      </c>
      <c r="Y1167" s="5">
        <v>22.510714285714283</v>
      </c>
      <c r="Z1167" s="5">
        <v>21.860714285714288</v>
      </c>
      <c r="AA1167" s="5">
        <v>21.36785714285714</v>
      </c>
      <c r="AB1167" s="5">
        <v>20.957142857142856</v>
      </c>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row>
    <row r="1168" spans="1:148">
      <c r="A1168" s="2" t="s">
        <v>223</v>
      </c>
      <c r="B1168" s="2" t="s">
        <v>75</v>
      </c>
      <c r="C1168" s="2" t="s">
        <v>363</v>
      </c>
      <c r="D1168" s="2" t="str">
        <f t="shared" si="18"/>
        <v>Michigan - Grand Rapids-Mar</v>
      </c>
      <c r="E1168" s="5">
        <v>31.122580645161289</v>
      </c>
      <c r="F1168" s="5">
        <v>30.974193548387099</v>
      </c>
      <c r="G1168" s="5">
        <v>31.045161290322579</v>
      </c>
      <c r="H1168" s="5">
        <v>30.335483870967742</v>
      </c>
      <c r="I1168" s="5">
        <v>29.619354838709679</v>
      </c>
      <c r="J1168" s="5">
        <v>29.283870967741933</v>
      </c>
      <c r="K1168" s="5">
        <v>28.467741935483872</v>
      </c>
      <c r="L1168" s="5">
        <v>29.348387096774193</v>
      </c>
      <c r="M1168" s="5">
        <v>32.200000000000003</v>
      </c>
      <c r="N1168" s="5">
        <v>34.487096774193546</v>
      </c>
      <c r="O1168" s="5">
        <v>36.506451612903227</v>
      </c>
      <c r="P1168" s="5">
        <v>38.041935483870965</v>
      </c>
      <c r="Q1168" s="5">
        <v>38.970967741935482</v>
      </c>
      <c r="R1168" s="5">
        <v>40.338709677419352</v>
      </c>
      <c r="S1168" s="5">
        <v>40.680645161290322</v>
      </c>
      <c r="T1168" s="5">
        <v>40.277419354838706</v>
      </c>
      <c r="U1168" s="5">
        <v>40.041935483870965</v>
      </c>
      <c r="V1168" s="5">
        <v>38.590322580645157</v>
      </c>
      <c r="W1168" s="5">
        <v>36.774193548387096</v>
      </c>
      <c r="X1168" s="5">
        <v>35.041935483870965</v>
      </c>
      <c r="Y1168" s="5">
        <v>34.13225806451613</v>
      </c>
      <c r="Z1168" s="5">
        <v>33.258064516129032</v>
      </c>
      <c r="AA1168" s="5">
        <v>32.612903225806448</v>
      </c>
      <c r="AB1168" s="5">
        <v>32.42258064516129</v>
      </c>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row>
    <row r="1169" spans="1:148">
      <c r="A1169" s="2" t="s">
        <v>223</v>
      </c>
      <c r="B1169" s="2" t="s">
        <v>76</v>
      </c>
      <c r="C1169" s="2" t="s">
        <v>364</v>
      </c>
      <c r="D1169" s="2" t="str">
        <f t="shared" si="18"/>
        <v>Michigan - Grand Rapids-Apr</v>
      </c>
      <c r="E1169" s="5">
        <v>39.49</v>
      </c>
      <c r="F1169" s="5">
        <v>38.693333333333335</v>
      </c>
      <c r="G1169" s="5">
        <v>37.893333333333331</v>
      </c>
      <c r="H1169" s="5">
        <v>37.016666666666666</v>
      </c>
      <c r="I1169" s="5">
        <v>37.299999999999997</v>
      </c>
      <c r="J1169" s="5">
        <v>37.536666666666662</v>
      </c>
      <c r="K1169" s="5">
        <v>37.75333333333333</v>
      </c>
      <c r="L1169" s="5">
        <v>40.92</v>
      </c>
      <c r="M1169" s="5">
        <v>44.126666666666665</v>
      </c>
      <c r="N1169" s="5">
        <v>47.296666666666667</v>
      </c>
      <c r="O1169" s="5">
        <v>48.733333333333334</v>
      </c>
      <c r="P1169" s="5">
        <v>50.166666666666664</v>
      </c>
      <c r="Q1169" s="5">
        <v>51.603333333333332</v>
      </c>
      <c r="R1169" s="5">
        <v>52.243333333333332</v>
      </c>
      <c r="S1169" s="5">
        <v>52.87</v>
      </c>
      <c r="T1169" s="5">
        <v>53.49666666666667</v>
      </c>
      <c r="U1169" s="5">
        <v>52.26</v>
      </c>
      <c r="V1169" s="5">
        <v>51.04</v>
      </c>
      <c r="W1169" s="5">
        <v>49.733333333333334</v>
      </c>
      <c r="X1169" s="5">
        <v>47.216666666666669</v>
      </c>
      <c r="Y1169" s="5">
        <v>44.786666666666662</v>
      </c>
      <c r="Z1169" s="5">
        <v>42.333333333333336</v>
      </c>
      <c r="AA1169" s="5">
        <v>41.14</v>
      </c>
      <c r="AB1169" s="5">
        <v>39.99666666666667</v>
      </c>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row>
    <row r="1170" spans="1:148">
      <c r="A1170" s="2" t="s">
        <v>223</v>
      </c>
      <c r="B1170" s="2" t="s">
        <v>77</v>
      </c>
      <c r="C1170" s="2" t="s">
        <v>365</v>
      </c>
      <c r="D1170" s="2" t="str">
        <f t="shared" si="18"/>
        <v>Michigan - Grand Rapids-May</v>
      </c>
      <c r="E1170" s="5">
        <v>49.91935483870968</v>
      </c>
      <c r="F1170" s="5">
        <v>48.954838709677418</v>
      </c>
      <c r="G1170" s="5">
        <v>47.983870967741936</v>
      </c>
      <c r="H1170" s="5">
        <v>47.016129032258064</v>
      </c>
      <c r="I1170" s="5">
        <v>47.851612903225806</v>
      </c>
      <c r="J1170" s="5">
        <v>48.661290322580648</v>
      </c>
      <c r="K1170" s="5">
        <v>49.49677419354839</v>
      </c>
      <c r="L1170" s="5">
        <v>52.938709677419354</v>
      </c>
      <c r="M1170" s="5">
        <v>56.36774193548387</v>
      </c>
      <c r="N1170" s="5">
        <v>59.796774193548387</v>
      </c>
      <c r="O1170" s="5">
        <v>61.532258064516128</v>
      </c>
      <c r="P1170" s="5">
        <v>63.270967741935486</v>
      </c>
      <c r="Q1170" s="5">
        <v>65.00322580645161</v>
      </c>
      <c r="R1170" s="5">
        <v>65.438709677419354</v>
      </c>
      <c r="S1170" s="5">
        <v>65.851612903225814</v>
      </c>
      <c r="T1170" s="5">
        <v>66.290322580645167</v>
      </c>
      <c r="U1170" s="5">
        <v>64.819354838709685</v>
      </c>
      <c r="V1170" s="5">
        <v>63.348387096774189</v>
      </c>
      <c r="W1170" s="5">
        <v>61.87419354838709</v>
      </c>
      <c r="X1170" s="5">
        <v>58.912903225806453</v>
      </c>
      <c r="Y1170" s="5">
        <v>55.987096774193546</v>
      </c>
      <c r="Z1170" s="5">
        <v>53.032258064516128</v>
      </c>
      <c r="AA1170" s="5">
        <v>52.3</v>
      </c>
      <c r="AB1170" s="5">
        <v>51.593548387096774</v>
      </c>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row>
    <row r="1171" spans="1:148">
      <c r="A1171" s="2" t="s">
        <v>223</v>
      </c>
      <c r="B1171" s="2" t="s">
        <v>78</v>
      </c>
      <c r="C1171" s="2" t="s">
        <v>366</v>
      </c>
      <c r="D1171" s="2" t="str">
        <f t="shared" si="18"/>
        <v>Michigan - Grand Rapids-Jun</v>
      </c>
      <c r="E1171" s="5">
        <v>62.203333333333333</v>
      </c>
      <c r="F1171" s="5">
        <v>61.31333333333334</v>
      </c>
      <c r="G1171" s="5">
        <v>60.42</v>
      </c>
      <c r="H1171" s="5">
        <v>59.513333333333335</v>
      </c>
      <c r="I1171" s="5">
        <v>60.363333333333337</v>
      </c>
      <c r="J1171" s="5">
        <v>61.196666666666673</v>
      </c>
      <c r="K1171" s="5">
        <v>62.05</v>
      </c>
      <c r="L1171" s="5">
        <v>64.963333333333338</v>
      </c>
      <c r="M1171" s="5">
        <v>67.806666666666672</v>
      </c>
      <c r="N1171" s="5">
        <v>70.713333333333338</v>
      </c>
      <c r="O1171" s="5">
        <v>72.106666666666655</v>
      </c>
      <c r="P1171" s="5">
        <v>73.536666666666662</v>
      </c>
      <c r="Q1171" s="5">
        <v>74.943333333333342</v>
      </c>
      <c r="R1171" s="5">
        <v>75.526666666666671</v>
      </c>
      <c r="S1171" s="5">
        <v>76.083333333333329</v>
      </c>
      <c r="T1171" s="5">
        <v>76.676666666666677</v>
      </c>
      <c r="U1171" s="5">
        <v>75.556666666666658</v>
      </c>
      <c r="V1171" s="5">
        <v>74.48</v>
      </c>
      <c r="W1171" s="5">
        <v>73.34</v>
      </c>
      <c r="X1171" s="5">
        <v>70.423333333333332</v>
      </c>
      <c r="Y1171" s="5">
        <v>67.583333333333329</v>
      </c>
      <c r="Z1171" s="5">
        <v>64.716666666666669</v>
      </c>
      <c r="AA1171" s="5">
        <v>63.823333333333338</v>
      </c>
      <c r="AB1171" s="5">
        <v>62.983333333333334</v>
      </c>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row>
    <row r="1172" spans="1:148">
      <c r="A1172" s="2" t="s">
        <v>223</v>
      </c>
      <c r="B1172" s="2" t="s">
        <v>79</v>
      </c>
      <c r="C1172" s="2" t="s">
        <v>367</v>
      </c>
      <c r="D1172" s="2" t="str">
        <f t="shared" si="18"/>
        <v>Michigan - Grand Rapids-Jul</v>
      </c>
      <c r="E1172" s="5">
        <v>67.187096774193549</v>
      </c>
      <c r="F1172" s="5">
        <v>66.341935483870969</v>
      </c>
      <c r="G1172" s="5">
        <v>63.429032258064517</v>
      </c>
      <c r="H1172" s="5">
        <v>62.348387096774189</v>
      </c>
      <c r="I1172" s="5">
        <v>61.596774193548384</v>
      </c>
      <c r="J1172" s="5">
        <v>61.6</v>
      </c>
      <c r="K1172" s="5">
        <v>63.554838709677419</v>
      </c>
      <c r="L1172" s="5">
        <v>67.390322580645162</v>
      </c>
      <c r="M1172" s="5">
        <v>70.867741935483878</v>
      </c>
      <c r="N1172" s="5">
        <v>73.593548387096774</v>
      </c>
      <c r="O1172" s="5">
        <v>75.616129032258058</v>
      </c>
      <c r="P1172" s="5">
        <v>77.325806451612905</v>
      </c>
      <c r="Q1172" s="5">
        <v>77.99354838709678</v>
      </c>
      <c r="R1172" s="5">
        <v>79.132258064516122</v>
      </c>
      <c r="S1172" s="5">
        <v>80.116129032258058</v>
      </c>
      <c r="T1172" s="5">
        <v>80.054838709677412</v>
      </c>
      <c r="U1172" s="5">
        <v>79.719354838709677</v>
      </c>
      <c r="V1172" s="5">
        <v>79.00322580645161</v>
      </c>
      <c r="W1172" s="5">
        <v>77.483870967741936</v>
      </c>
      <c r="X1172" s="5">
        <v>74.58387096774193</v>
      </c>
      <c r="Y1172" s="5">
        <v>71.622580645161293</v>
      </c>
      <c r="Z1172" s="5">
        <v>69.529032258064518</v>
      </c>
      <c r="AA1172" s="5">
        <v>67.822580645161295</v>
      </c>
      <c r="AB1172" s="5">
        <v>66.609677419354838</v>
      </c>
    </row>
    <row r="1173" spans="1:148">
      <c r="A1173" s="2" t="s">
        <v>223</v>
      </c>
      <c r="B1173" s="2" t="s">
        <v>80</v>
      </c>
      <c r="C1173" s="2" t="s">
        <v>368</v>
      </c>
      <c r="D1173" s="2" t="str">
        <f t="shared" si="18"/>
        <v>Michigan - Grand Rapids-Aug</v>
      </c>
      <c r="E1173" s="5">
        <v>58.593548387096774</v>
      </c>
      <c r="F1173" s="5">
        <v>58.070967741935483</v>
      </c>
      <c r="G1173" s="5">
        <v>59.50322580645161</v>
      </c>
      <c r="H1173" s="5">
        <v>58.967741935483872</v>
      </c>
      <c r="I1173" s="5">
        <v>59.20645161290323</v>
      </c>
      <c r="J1173" s="5">
        <v>59.448387096774198</v>
      </c>
      <c r="K1173" s="5">
        <v>59.71290322580645</v>
      </c>
      <c r="L1173" s="5">
        <v>63.687096774193549</v>
      </c>
      <c r="M1173" s="5">
        <v>67.641935483870967</v>
      </c>
      <c r="N1173" s="5">
        <v>71.606451612903228</v>
      </c>
      <c r="O1173" s="5">
        <v>73.464516129032262</v>
      </c>
      <c r="P1173" s="5">
        <v>75.312903225806451</v>
      </c>
      <c r="Q1173" s="5">
        <v>77.177419354838705</v>
      </c>
      <c r="R1173" s="5">
        <v>77.564516129032256</v>
      </c>
      <c r="S1173" s="5">
        <v>77.932258064516134</v>
      </c>
      <c r="T1173" s="5">
        <v>78.312903225806451</v>
      </c>
      <c r="U1173" s="5">
        <v>76.49354838709678</v>
      </c>
      <c r="V1173" s="5">
        <v>74.667741935483861</v>
      </c>
      <c r="W1173" s="5">
        <v>72.770967741935493</v>
      </c>
      <c r="X1173" s="5">
        <v>69.554838709677412</v>
      </c>
      <c r="Y1173" s="5">
        <v>66.41935483870968</v>
      </c>
      <c r="Z1173" s="5">
        <v>63.251612903225805</v>
      </c>
      <c r="AA1173" s="5">
        <v>62.322580645161288</v>
      </c>
      <c r="AB1173" s="5">
        <v>61.445161290322581</v>
      </c>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row>
    <row r="1174" spans="1:148">
      <c r="A1174" s="2" t="s">
        <v>223</v>
      </c>
      <c r="B1174" s="2" t="s">
        <v>81</v>
      </c>
      <c r="C1174" s="2" t="s">
        <v>369</v>
      </c>
      <c r="D1174" s="2" t="str">
        <f t="shared" si="18"/>
        <v>Michigan - Grand Rapids-Sep</v>
      </c>
      <c r="E1174" s="5">
        <v>56.17</v>
      </c>
      <c r="F1174" s="5">
        <v>55.47</v>
      </c>
      <c r="G1174" s="5">
        <v>55.323333333333338</v>
      </c>
      <c r="H1174" s="5">
        <v>54.713333333333338</v>
      </c>
      <c r="I1174" s="5">
        <v>54.233333333333334</v>
      </c>
      <c r="J1174" s="5">
        <v>53.923333333333332</v>
      </c>
      <c r="K1174" s="5">
        <v>54.19</v>
      </c>
      <c r="L1174" s="5">
        <v>56.73</v>
      </c>
      <c r="M1174" s="5">
        <v>60.386666666666663</v>
      </c>
      <c r="N1174" s="5">
        <v>63.176666666666662</v>
      </c>
      <c r="O1174" s="5">
        <v>65.706666666666663</v>
      </c>
      <c r="P1174" s="5">
        <v>67.296666666666667</v>
      </c>
      <c r="Q1174" s="5">
        <v>68.943333333333342</v>
      </c>
      <c r="R1174" s="5">
        <v>69.63</v>
      </c>
      <c r="S1174" s="5">
        <v>69.443333333333342</v>
      </c>
      <c r="T1174" s="5">
        <v>69.303333333333327</v>
      </c>
      <c r="U1174" s="5">
        <v>68.47</v>
      </c>
      <c r="V1174" s="5">
        <v>66.146666666666675</v>
      </c>
      <c r="W1174" s="5">
        <v>62.95</v>
      </c>
      <c r="X1174" s="5">
        <v>60.586666666666666</v>
      </c>
      <c r="Y1174" s="5">
        <v>58.76</v>
      </c>
      <c r="Z1174" s="5">
        <v>57.56333333333334</v>
      </c>
      <c r="AA1174" s="5">
        <v>57.07</v>
      </c>
      <c r="AB1174" s="5">
        <v>56.626666666666665</v>
      </c>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row>
    <row r="1175" spans="1:148">
      <c r="A1175" s="2" t="s">
        <v>223</v>
      </c>
      <c r="B1175" s="2" t="s">
        <v>82</v>
      </c>
      <c r="C1175" s="2" t="s">
        <v>370</v>
      </c>
      <c r="D1175" s="2" t="str">
        <f t="shared" si="18"/>
        <v>Michigan - Grand Rapids-Oct</v>
      </c>
      <c r="E1175" s="5">
        <v>43.29032258064516</v>
      </c>
      <c r="F1175" s="5">
        <v>43.029032258064518</v>
      </c>
      <c r="G1175" s="5">
        <v>42.974193548387099</v>
      </c>
      <c r="H1175" s="5">
        <v>42.896774193548389</v>
      </c>
      <c r="I1175" s="5">
        <v>42.729032258064514</v>
      </c>
      <c r="J1175" s="5">
        <v>42.49677419354839</v>
      </c>
      <c r="K1175" s="5">
        <v>42.609677419354838</v>
      </c>
      <c r="L1175" s="5">
        <v>43.303225806451614</v>
      </c>
      <c r="M1175" s="5">
        <v>45.925806451612907</v>
      </c>
      <c r="N1175" s="5">
        <v>48.78709677419355</v>
      </c>
      <c r="O1175" s="5">
        <v>51.087096774193547</v>
      </c>
      <c r="P1175" s="5">
        <v>52.896774193548389</v>
      </c>
      <c r="Q1175" s="5">
        <v>54.245161290322578</v>
      </c>
      <c r="R1175" s="5">
        <v>54.896774193548389</v>
      </c>
      <c r="S1175" s="5">
        <v>55.274193548387096</v>
      </c>
      <c r="T1175" s="5">
        <v>54.883870967741942</v>
      </c>
      <c r="U1175" s="5">
        <v>53.91935483870968</v>
      </c>
      <c r="V1175" s="5">
        <v>51.025806451612901</v>
      </c>
      <c r="W1175" s="5">
        <v>48.554838709677419</v>
      </c>
      <c r="X1175" s="5">
        <v>47.216129032258067</v>
      </c>
      <c r="Y1175" s="5">
        <v>46.596774193548384</v>
      </c>
      <c r="Z1175" s="5">
        <v>45.745161290322578</v>
      </c>
      <c r="AA1175" s="5">
        <v>45</v>
      </c>
      <c r="AB1175" s="5">
        <v>44.296774193548387</v>
      </c>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row>
    <row r="1176" spans="1:148">
      <c r="A1176" s="2" t="s">
        <v>223</v>
      </c>
      <c r="B1176" s="2" t="s">
        <v>83</v>
      </c>
      <c r="C1176" s="2" t="s">
        <v>371</v>
      </c>
      <c r="D1176" s="2" t="str">
        <f t="shared" si="18"/>
        <v>Michigan - Grand Rapids-Nov</v>
      </c>
      <c r="E1176" s="5">
        <v>38.556666666666665</v>
      </c>
      <c r="F1176" s="5">
        <v>38.11</v>
      </c>
      <c r="G1176" s="5">
        <v>37.75</v>
      </c>
      <c r="H1176" s="5">
        <v>37.42</v>
      </c>
      <c r="I1176" s="5">
        <v>37.15</v>
      </c>
      <c r="J1176" s="5">
        <v>37</v>
      </c>
      <c r="K1176" s="5">
        <v>37.049999999999997</v>
      </c>
      <c r="L1176" s="5">
        <v>36.840000000000003</v>
      </c>
      <c r="M1176" s="5">
        <v>38.206666666666671</v>
      </c>
      <c r="N1176" s="5">
        <v>39.776666666666664</v>
      </c>
      <c r="O1176" s="5">
        <v>41.616666666666667</v>
      </c>
      <c r="P1176" s="5">
        <v>42.93666666666666</v>
      </c>
      <c r="Q1176" s="5">
        <v>43.81</v>
      </c>
      <c r="R1176" s="5">
        <v>44.403333333333329</v>
      </c>
      <c r="S1176" s="5">
        <v>44.593333333333334</v>
      </c>
      <c r="T1176" s="5">
        <v>44.233333333333334</v>
      </c>
      <c r="U1176" s="5">
        <v>43.34</v>
      </c>
      <c r="V1176" s="5">
        <v>41.61</v>
      </c>
      <c r="W1176" s="5">
        <v>40.11</v>
      </c>
      <c r="X1176" s="5">
        <v>39.586666666666666</v>
      </c>
      <c r="Y1176" s="5">
        <v>39.106666666666669</v>
      </c>
      <c r="Z1176" s="5">
        <v>39.090000000000003</v>
      </c>
      <c r="AA1176" s="5">
        <v>38.61</v>
      </c>
      <c r="AB1176" s="5">
        <v>38.426666666666662</v>
      </c>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row>
    <row r="1177" spans="1:148">
      <c r="A1177" s="2" t="s">
        <v>223</v>
      </c>
      <c r="B1177" s="2" t="s">
        <v>84</v>
      </c>
      <c r="C1177" s="2" t="s">
        <v>372</v>
      </c>
      <c r="D1177" s="2" t="str">
        <f t="shared" si="18"/>
        <v>Michigan - Grand Rapids-Dec</v>
      </c>
      <c r="E1177" s="5">
        <v>25.629032258064516</v>
      </c>
      <c r="F1177" s="5">
        <v>24.961290322580645</v>
      </c>
      <c r="G1177" s="5">
        <v>24.609677419354838</v>
      </c>
      <c r="H1177" s="5">
        <v>24.758064516129032</v>
      </c>
      <c r="I1177" s="5">
        <v>24.693548387096776</v>
      </c>
      <c r="J1177" s="5">
        <v>24.496774193548386</v>
      </c>
      <c r="K1177" s="5">
        <v>24.661290322580644</v>
      </c>
      <c r="L1177" s="5">
        <v>24.780645161290323</v>
      </c>
      <c r="M1177" s="5">
        <v>24.377419354838711</v>
      </c>
      <c r="N1177" s="5">
        <v>25.758064516129032</v>
      </c>
      <c r="O1177" s="5">
        <v>27.283870967741933</v>
      </c>
      <c r="P1177" s="5">
        <v>28.570967741935487</v>
      </c>
      <c r="Q1177" s="5">
        <v>29.374193548387098</v>
      </c>
      <c r="R1177" s="5">
        <v>30.006451612903227</v>
      </c>
      <c r="S1177" s="5">
        <v>30.029032258064515</v>
      </c>
      <c r="T1177" s="5">
        <v>29.787096774193547</v>
      </c>
      <c r="U1177" s="5">
        <v>29.138709677419353</v>
      </c>
      <c r="V1177" s="5">
        <v>27.890322580645162</v>
      </c>
      <c r="W1177" s="5">
        <v>27.3</v>
      </c>
      <c r="X1177" s="5">
        <v>27.061290322580643</v>
      </c>
      <c r="Y1177" s="5">
        <v>27.080645161290324</v>
      </c>
      <c r="Z1177" s="5">
        <v>26.509677419354837</v>
      </c>
      <c r="AA1177" s="5">
        <v>26.038709677419355</v>
      </c>
      <c r="AB1177" s="5">
        <v>25.561290322580643</v>
      </c>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row>
    <row r="1178" spans="1:148">
      <c r="A1178" s="2" t="s">
        <v>224</v>
      </c>
      <c r="B1178" s="2" t="s">
        <v>73</v>
      </c>
      <c r="C1178" s="2" t="s">
        <v>361</v>
      </c>
      <c r="D1178" s="2" t="str">
        <f t="shared" si="18"/>
        <v>Michigan - Houghton-Jan</v>
      </c>
      <c r="E1178" s="5">
        <v>16.048387096774192</v>
      </c>
      <c r="F1178" s="5">
        <v>15.764516129032257</v>
      </c>
      <c r="G1178" s="5">
        <v>15.416129032258064</v>
      </c>
      <c r="H1178" s="5">
        <v>15.129032258064516</v>
      </c>
      <c r="I1178" s="5">
        <v>14.906451612903227</v>
      </c>
      <c r="J1178" s="5">
        <v>14.670967741935485</v>
      </c>
      <c r="K1178" s="5">
        <v>14.451612903225806</v>
      </c>
      <c r="L1178" s="5">
        <v>15.251612903225807</v>
      </c>
      <c r="M1178" s="5">
        <v>16.07741935483871</v>
      </c>
      <c r="N1178" s="5">
        <v>16.887096774193548</v>
      </c>
      <c r="O1178" s="5">
        <v>18.596774193548388</v>
      </c>
      <c r="P1178" s="5">
        <v>20.319354838709678</v>
      </c>
      <c r="Q1178" s="5">
        <v>22.025806451612901</v>
      </c>
      <c r="R1178" s="5">
        <v>22.377419354838711</v>
      </c>
      <c r="S1178" s="5">
        <v>22.72258064516129</v>
      </c>
      <c r="T1178" s="5">
        <v>23.07741935483871</v>
      </c>
      <c r="U1178" s="5">
        <v>22.025806451612901</v>
      </c>
      <c r="V1178" s="5">
        <v>21.035483870967742</v>
      </c>
      <c r="W1178" s="5">
        <v>19.980645161290322</v>
      </c>
      <c r="X1178" s="5">
        <v>19.535483870967742</v>
      </c>
      <c r="Y1178" s="5">
        <v>19.125806451612902</v>
      </c>
      <c r="Z1178" s="5">
        <v>18.696774193548389</v>
      </c>
      <c r="AA1178" s="5">
        <v>18.232258064516131</v>
      </c>
      <c r="AB1178" s="5">
        <v>17.738709677419354</v>
      </c>
    </row>
    <row r="1179" spans="1:148">
      <c r="A1179" s="2" t="s">
        <v>224</v>
      </c>
      <c r="B1179" s="2" t="s">
        <v>74</v>
      </c>
      <c r="C1179" s="2" t="s">
        <v>362</v>
      </c>
      <c r="D1179" s="2" t="str">
        <f t="shared" si="18"/>
        <v>Michigan - Houghton-Feb</v>
      </c>
      <c r="E1179" s="5">
        <v>16.896428571428572</v>
      </c>
      <c r="F1179" s="5">
        <v>15.992857142857144</v>
      </c>
      <c r="G1179" s="5">
        <v>15.578571428571427</v>
      </c>
      <c r="H1179" s="5">
        <v>14.617857142857144</v>
      </c>
      <c r="I1179" s="5">
        <v>14.092857142857143</v>
      </c>
      <c r="J1179" s="5">
        <v>13.453571428571427</v>
      </c>
      <c r="K1179" s="5">
        <v>13.271428571428572</v>
      </c>
      <c r="L1179" s="5">
        <v>13.307142857142859</v>
      </c>
      <c r="M1179" s="5">
        <v>14.960714285714285</v>
      </c>
      <c r="N1179" s="5">
        <v>17.649999999999999</v>
      </c>
      <c r="O1179" s="5">
        <v>20.285714285714285</v>
      </c>
      <c r="P1179" s="5">
        <v>22.660714285714285</v>
      </c>
      <c r="Q1179" s="5">
        <v>24.067857142857143</v>
      </c>
      <c r="R1179" s="5">
        <v>25.157142857142855</v>
      </c>
      <c r="S1179" s="5">
        <v>25.692857142857143</v>
      </c>
      <c r="T1179" s="5">
        <v>25.664285714285715</v>
      </c>
      <c r="U1179" s="5">
        <v>24.814285714285713</v>
      </c>
      <c r="V1179" s="5">
        <v>23.146428571428572</v>
      </c>
      <c r="W1179" s="5">
        <v>21.364285714285717</v>
      </c>
      <c r="X1179" s="5">
        <v>19.978571428571428</v>
      </c>
      <c r="Y1179" s="5">
        <v>19.175000000000001</v>
      </c>
      <c r="Z1179" s="5">
        <v>18.228571428571428</v>
      </c>
      <c r="AA1179" s="5">
        <v>17.739285714285714</v>
      </c>
      <c r="AB1179" s="5">
        <v>17.160714285714285</v>
      </c>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row>
    <row r="1180" spans="1:148">
      <c r="A1180" s="2" t="s">
        <v>224</v>
      </c>
      <c r="B1180" s="2" t="s">
        <v>75</v>
      </c>
      <c r="C1180" s="2" t="s">
        <v>363</v>
      </c>
      <c r="D1180" s="2" t="str">
        <f t="shared" si="18"/>
        <v>Michigan - Houghton-Mar</v>
      </c>
      <c r="E1180" s="5">
        <v>25.206451612903226</v>
      </c>
      <c r="F1180" s="5">
        <v>24.383870967741935</v>
      </c>
      <c r="G1180" s="5">
        <v>24.332258064516129</v>
      </c>
      <c r="H1180" s="5">
        <v>23.751612903225805</v>
      </c>
      <c r="I1180" s="5">
        <v>23.067741935483873</v>
      </c>
      <c r="J1180" s="5">
        <v>22.745161290322581</v>
      </c>
      <c r="K1180" s="5">
        <v>22.193548387096776</v>
      </c>
      <c r="L1180" s="5">
        <v>23.187096774193545</v>
      </c>
      <c r="M1180" s="5">
        <v>25.587096774193551</v>
      </c>
      <c r="N1180" s="5">
        <v>27.787096774193547</v>
      </c>
      <c r="O1180" s="5">
        <v>29.319354838709678</v>
      </c>
      <c r="P1180" s="5">
        <v>30.654838709677417</v>
      </c>
      <c r="Q1180" s="5">
        <v>31.970967741935485</v>
      </c>
      <c r="R1180" s="5">
        <v>32.661290322580648</v>
      </c>
      <c r="S1180" s="5">
        <v>33.306451612903224</v>
      </c>
      <c r="T1180" s="5">
        <v>33.545161290322582</v>
      </c>
      <c r="U1180" s="5">
        <v>33.006451612903227</v>
      </c>
      <c r="V1180" s="5">
        <v>31.783870967741933</v>
      </c>
      <c r="W1180" s="5">
        <v>30.190322580645162</v>
      </c>
      <c r="X1180" s="5">
        <v>28.654838709677417</v>
      </c>
      <c r="Y1180" s="5">
        <v>27.748387096774195</v>
      </c>
      <c r="Z1180" s="5">
        <v>27.154838709677417</v>
      </c>
      <c r="AA1180" s="5">
        <v>26.445161290322581</v>
      </c>
      <c r="AB1180" s="5">
        <v>26.093548387096774</v>
      </c>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row>
    <row r="1181" spans="1:148">
      <c r="A1181" s="2" t="s">
        <v>224</v>
      </c>
      <c r="B1181" s="2" t="s">
        <v>76</v>
      </c>
      <c r="C1181" s="2" t="s">
        <v>364</v>
      </c>
      <c r="D1181" s="2" t="str">
        <f t="shared" si="18"/>
        <v>Michigan - Houghton-Apr</v>
      </c>
      <c r="E1181" s="5">
        <v>34.013333333333335</v>
      </c>
      <c r="F1181" s="5">
        <v>33.343333333333334</v>
      </c>
      <c r="G1181" s="5">
        <v>32.630000000000003</v>
      </c>
      <c r="H1181" s="5">
        <v>31.95</v>
      </c>
      <c r="I1181" s="5">
        <v>31.99</v>
      </c>
      <c r="J1181" s="5">
        <v>32.03</v>
      </c>
      <c r="K1181" s="5">
        <v>32.090000000000003</v>
      </c>
      <c r="L1181" s="5">
        <v>34.956666666666671</v>
      </c>
      <c r="M1181" s="5">
        <v>37.796666666666667</v>
      </c>
      <c r="N1181" s="5">
        <v>40.656666666666666</v>
      </c>
      <c r="O1181" s="5">
        <v>42.4</v>
      </c>
      <c r="P1181" s="5">
        <v>44.133333333333333</v>
      </c>
      <c r="Q1181" s="5">
        <v>45.88</v>
      </c>
      <c r="R1181" s="5">
        <v>46.54</v>
      </c>
      <c r="S1181" s="5">
        <v>47.24666666666667</v>
      </c>
      <c r="T1181" s="5">
        <v>47.903333333333329</v>
      </c>
      <c r="U1181" s="5">
        <v>46.71</v>
      </c>
      <c r="V1181" s="5">
        <v>45.486666666666665</v>
      </c>
      <c r="W1181" s="5">
        <v>44.24666666666667</v>
      </c>
      <c r="X1181" s="5">
        <v>41.923333333333332</v>
      </c>
      <c r="Y1181" s="5">
        <v>39.64</v>
      </c>
      <c r="Z1181" s="5">
        <v>37.356666666666669</v>
      </c>
      <c r="AA1181" s="5">
        <v>36.33</v>
      </c>
      <c r="AB1181" s="5">
        <v>35.31</v>
      </c>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row>
    <row r="1182" spans="1:148">
      <c r="A1182" s="2" t="s">
        <v>224</v>
      </c>
      <c r="B1182" s="2" t="s">
        <v>77</v>
      </c>
      <c r="C1182" s="2" t="s">
        <v>365</v>
      </c>
      <c r="D1182" s="2" t="str">
        <f t="shared" si="18"/>
        <v>Michigan - Houghton-May</v>
      </c>
      <c r="E1182" s="5">
        <v>45.135483870967747</v>
      </c>
      <c r="F1182" s="5">
        <v>44.406451612903226</v>
      </c>
      <c r="G1182" s="5">
        <v>44.180645161290322</v>
      </c>
      <c r="H1182" s="5">
        <v>43.332258064516125</v>
      </c>
      <c r="I1182" s="5">
        <v>42.512903225806454</v>
      </c>
      <c r="J1182" s="5">
        <v>42.91935483870968</v>
      </c>
      <c r="K1182" s="5">
        <v>45.08387096774193</v>
      </c>
      <c r="L1182" s="5">
        <v>48.116129032258058</v>
      </c>
      <c r="M1182" s="5">
        <v>51.325806451612898</v>
      </c>
      <c r="N1182" s="5">
        <v>54.335483870967742</v>
      </c>
      <c r="O1182" s="5">
        <v>56.461290322580645</v>
      </c>
      <c r="P1182" s="5">
        <v>58.164516129032258</v>
      </c>
      <c r="Q1182" s="5">
        <v>58.596774193548384</v>
      </c>
      <c r="R1182" s="5">
        <v>59.509677419354837</v>
      </c>
      <c r="S1182" s="5">
        <v>60.148387096774194</v>
      </c>
      <c r="T1182" s="5">
        <v>59.9</v>
      </c>
      <c r="U1182" s="5">
        <v>58.79032258064516</v>
      </c>
      <c r="V1182" s="5">
        <v>57.680645161290322</v>
      </c>
      <c r="W1182" s="5">
        <v>55.78709677419355</v>
      </c>
      <c r="X1182" s="5">
        <v>53.603225806451611</v>
      </c>
      <c r="Y1182" s="5">
        <v>51.261290322580642</v>
      </c>
      <c r="Z1182" s="5">
        <v>49.203225806451613</v>
      </c>
      <c r="AA1182" s="5">
        <v>47.929032258064517</v>
      </c>
      <c r="AB1182" s="5">
        <v>46.62903225806452</v>
      </c>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row>
    <row r="1183" spans="1:148">
      <c r="A1183" s="2" t="s">
        <v>224</v>
      </c>
      <c r="B1183" s="2" t="s">
        <v>78</v>
      </c>
      <c r="C1183" s="2" t="s">
        <v>366</v>
      </c>
      <c r="D1183" s="2" t="str">
        <f t="shared" si="18"/>
        <v>Michigan - Houghton-Jun</v>
      </c>
      <c r="E1183" s="5">
        <v>57.373333333333335</v>
      </c>
      <c r="F1183" s="5">
        <v>56.54</v>
      </c>
      <c r="G1183" s="5">
        <v>55.743333333333332</v>
      </c>
      <c r="H1183" s="5">
        <v>54.903333333333329</v>
      </c>
      <c r="I1183" s="5">
        <v>56.023333333333333</v>
      </c>
      <c r="J1183" s="5">
        <v>57.073333333333338</v>
      </c>
      <c r="K1183" s="5">
        <v>58.206666666666671</v>
      </c>
      <c r="L1183" s="5">
        <v>60.756666666666668</v>
      </c>
      <c r="M1183" s="5">
        <v>63.326666666666668</v>
      </c>
      <c r="N1183" s="5">
        <v>65.896666666666675</v>
      </c>
      <c r="O1183" s="5">
        <v>67.156666666666666</v>
      </c>
      <c r="P1183" s="5">
        <v>68.416666666666671</v>
      </c>
      <c r="Q1183" s="5">
        <v>69.663333333333341</v>
      </c>
      <c r="R1183" s="5">
        <v>69.87</v>
      </c>
      <c r="S1183" s="5">
        <v>70.056666666666658</v>
      </c>
      <c r="T1183" s="5">
        <v>70.25</v>
      </c>
      <c r="U1183" s="5">
        <v>69.459999999999994</v>
      </c>
      <c r="V1183" s="5">
        <v>68.72</v>
      </c>
      <c r="W1183" s="5">
        <v>67.916666666666671</v>
      </c>
      <c r="X1183" s="5">
        <v>65.213333333333338</v>
      </c>
      <c r="Y1183" s="5">
        <v>62.516666666666666</v>
      </c>
      <c r="Z1183" s="5">
        <v>59.823333333333338</v>
      </c>
      <c r="AA1183" s="5">
        <v>58.993333333333332</v>
      </c>
      <c r="AB1183" s="5">
        <v>58.16</v>
      </c>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row>
    <row r="1184" spans="1:148">
      <c r="A1184" s="2" t="s">
        <v>224</v>
      </c>
      <c r="B1184" s="2" t="s">
        <v>79</v>
      </c>
      <c r="C1184" s="2" t="s">
        <v>367</v>
      </c>
      <c r="D1184" s="2" t="str">
        <f t="shared" si="18"/>
        <v>Michigan - Houghton-Jul</v>
      </c>
      <c r="E1184" s="5">
        <v>62.164516129032258</v>
      </c>
      <c r="F1184" s="5">
        <v>61.232258064516131</v>
      </c>
      <c r="G1184" s="5">
        <v>58.37096774193548</v>
      </c>
      <c r="H1184" s="5">
        <v>57.4</v>
      </c>
      <c r="I1184" s="5">
        <v>58.167741935483875</v>
      </c>
      <c r="J1184" s="5">
        <v>58.935483870967744</v>
      </c>
      <c r="K1184" s="5">
        <v>59.696774193548386</v>
      </c>
      <c r="L1184" s="5">
        <v>62.764516129032259</v>
      </c>
      <c r="M1184" s="5">
        <v>65.796774193548387</v>
      </c>
      <c r="N1184" s="5">
        <v>68.854838709677423</v>
      </c>
      <c r="O1184" s="5">
        <v>70.5741935483871</v>
      </c>
      <c r="P1184" s="5">
        <v>72.306451612903231</v>
      </c>
      <c r="Q1184" s="5">
        <v>74.022580645161284</v>
      </c>
      <c r="R1184" s="5">
        <v>74.632258064516122</v>
      </c>
      <c r="S1184" s="5">
        <v>75.219354838709677</v>
      </c>
      <c r="T1184" s="5">
        <v>75.822580645161295</v>
      </c>
      <c r="U1184" s="5">
        <v>74.806451612903231</v>
      </c>
      <c r="V1184" s="5">
        <v>73.861290322580643</v>
      </c>
      <c r="W1184" s="5">
        <v>72.8</v>
      </c>
      <c r="X1184" s="5">
        <v>70.08387096774193</v>
      </c>
      <c r="Y1184" s="5">
        <v>67.364516129032268</v>
      </c>
      <c r="Z1184" s="5">
        <v>64.683870967741939</v>
      </c>
      <c r="AA1184" s="5">
        <v>63.203225806451613</v>
      </c>
      <c r="AB1184" s="5">
        <v>61.758064516129032</v>
      </c>
    </row>
    <row r="1185" spans="1:148">
      <c r="A1185" s="2" t="s">
        <v>224</v>
      </c>
      <c r="B1185" s="2" t="s">
        <v>80</v>
      </c>
      <c r="C1185" s="2" t="s">
        <v>368</v>
      </c>
      <c r="D1185" s="2" t="str">
        <f t="shared" si="18"/>
        <v>Michigan - Houghton-Aug</v>
      </c>
      <c r="E1185" s="5">
        <v>58.348387096774189</v>
      </c>
      <c r="F1185" s="5">
        <v>57.796774193548387</v>
      </c>
      <c r="G1185" s="5">
        <v>58.538709677419355</v>
      </c>
      <c r="H1185" s="5">
        <v>58.296774193548387</v>
      </c>
      <c r="I1185" s="5">
        <v>57.764516129032259</v>
      </c>
      <c r="J1185" s="5">
        <v>57.674193548387102</v>
      </c>
      <c r="K1185" s="5">
        <v>59.067741935483866</v>
      </c>
      <c r="L1185" s="5">
        <v>61.983870967741936</v>
      </c>
      <c r="M1185" s="5">
        <v>64.896774193548382</v>
      </c>
      <c r="N1185" s="5">
        <v>67.58709677419354</v>
      </c>
      <c r="O1185" s="5">
        <v>69.364516129032268</v>
      </c>
      <c r="P1185" s="5">
        <v>70.938709677419354</v>
      </c>
      <c r="Q1185" s="5">
        <v>72.651612903225796</v>
      </c>
      <c r="R1185" s="5">
        <v>73.777419354838713</v>
      </c>
      <c r="S1185" s="5">
        <v>74.232258064516117</v>
      </c>
      <c r="T1185" s="5">
        <v>74.167741935483861</v>
      </c>
      <c r="U1185" s="5">
        <v>73.770967741935493</v>
      </c>
      <c r="V1185" s="5">
        <v>72.238709677419351</v>
      </c>
      <c r="W1185" s="5">
        <v>70.335483870967749</v>
      </c>
      <c r="X1185" s="5">
        <v>67.354838709677423</v>
      </c>
      <c r="Y1185" s="5">
        <v>65.041935483870972</v>
      </c>
      <c r="Z1185" s="5">
        <v>63.91935483870968</v>
      </c>
      <c r="AA1185" s="5">
        <v>62.183870967741939</v>
      </c>
      <c r="AB1185" s="5">
        <v>61.109677419354838</v>
      </c>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row>
    <row r="1186" spans="1:148">
      <c r="A1186" s="2" t="s">
        <v>224</v>
      </c>
      <c r="B1186" s="2" t="s">
        <v>81</v>
      </c>
      <c r="C1186" s="2" t="s">
        <v>369</v>
      </c>
      <c r="D1186" s="2" t="str">
        <f t="shared" si="18"/>
        <v>Michigan - Houghton-Sep</v>
      </c>
      <c r="E1186" s="5">
        <v>52.486666666666665</v>
      </c>
      <c r="F1186" s="5">
        <v>51.966666666666669</v>
      </c>
      <c r="G1186" s="5">
        <v>51.473333333333336</v>
      </c>
      <c r="H1186" s="5">
        <v>50.973333333333336</v>
      </c>
      <c r="I1186" s="5">
        <v>51.073333333333338</v>
      </c>
      <c r="J1186" s="5">
        <v>51.19</v>
      </c>
      <c r="K1186" s="5">
        <v>51.26</v>
      </c>
      <c r="L1186" s="5">
        <v>54.17</v>
      </c>
      <c r="M1186" s="5">
        <v>57.1</v>
      </c>
      <c r="N1186" s="5">
        <v>60.02</v>
      </c>
      <c r="O1186" s="5">
        <v>61.69</v>
      </c>
      <c r="P1186" s="5">
        <v>63.336666666666666</v>
      </c>
      <c r="Q1186" s="5">
        <v>65.010000000000005</v>
      </c>
      <c r="R1186" s="5">
        <v>65.22</v>
      </c>
      <c r="S1186" s="5">
        <v>65.38333333333334</v>
      </c>
      <c r="T1186" s="5">
        <v>65.599999999999994</v>
      </c>
      <c r="U1186" s="5">
        <v>63.77</v>
      </c>
      <c r="V1186" s="5">
        <v>61.94</v>
      </c>
      <c r="W1186" s="5">
        <v>60.096666666666671</v>
      </c>
      <c r="X1186" s="5">
        <v>58.263333333333335</v>
      </c>
      <c r="Y1186" s="5">
        <v>56.466666666666669</v>
      </c>
      <c r="Z1186" s="5">
        <v>54.693333333333335</v>
      </c>
      <c r="AA1186" s="5">
        <v>53.856666666666669</v>
      </c>
      <c r="AB1186" s="5">
        <v>53</v>
      </c>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row>
    <row r="1187" spans="1:148">
      <c r="A1187" s="2" t="s">
        <v>224</v>
      </c>
      <c r="B1187" s="2" t="s">
        <v>82</v>
      </c>
      <c r="C1187" s="2" t="s">
        <v>370</v>
      </c>
      <c r="D1187" s="2" t="str">
        <f t="shared" si="18"/>
        <v>Michigan - Houghton-Oct</v>
      </c>
      <c r="E1187" s="5">
        <v>41.961290322580645</v>
      </c>
      <c r="F1187" s="5">
        <v>41.612903225806448</v>
      </c>
      <c r="G1187" s="5">
        <v>41.232258064516131</v>
      </c>
      <c r="H1187" s="5">
        <v>40.87096774193548</v>
      </c>
      <c r="I1187" s="5">
        <v>40.541935483870965</v>
      </c>
      <c r="J1187" s="5">
        <v>40.241935483870968</v>
      </c>
      <c r="K1187" s="5">
        <v>39.890322580645162</v>
      </c>
      <c r="L1187" s="5">
        <v>42.145161290322584</v>
      </c>
      <c r="M1187" s="5">
        <v>44.348387096774189</v>
      </c>
      <c r="N1187" s="5">
        <v>46.606451612903221</v>
      </c>
      <c r="O1187" s="5">
        <v>48.270967741935486</v>
      </c>
      <c r="P1187" s="5">
        <v>49.890322580645162</v>
      </c>
      <c r="Q1187" s="5">
        <v>51.548387096774192</v>
      </c>
      <c r="R1187" s="5">
        <v>51.687096774193549</v>
      </c>
      <c r="S1187" s="5">
        <v>51.8</v>
      </c>
      <c r="T1187" s="5">
        <v>51.941935483870971</v>
      </c>
      <c r="U1187" s="5">
        <v>50.20967741935484</v>
      </c>
      <c r="V1187" s="5">
        <v>48.512903225806454</v>
      </c>
      <c r="W1187" s="5">
        <v>46.761290322580642</v>
      </c>
      <c r="X1187" s="5">
        <v>45.529032258064518</v>
      </c>
      <c r="Y1187" s="5">
        <v>44.325806451612898</v>
      </c>
      <c r="Z1187" s="5">
        <v>43.154838709677421</v>
      </c>
      <c r="AA1187" s="5">
        <v>42.58387096774193</v>
      </c>
      <c r="AB1187" s="5">
        <v>42.051612903225802</v>
      </c>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row>
    <row r="1188" spans="1:148">
      <c r="A1188" s="2" t="s">
        <v>224</v>
      </c>
      <c r="B1188" s="2" t="s">
        <v>83</v>
      </c>
      <c r="C1188" s="2" t="s">
        <v>371</v>
      </c>
      <c r="D1188" s="2" t="str">
        <f t="shared" si="18"/>
        <v>Michigan - Houghton-Nov</v>
      </c>
      <c r="E1188" s="5">
        <v>34.590000000000003</v>
      </c>
      <c r="F1188" s="5">
        <v>34.406666666666666</v>
      </c>
      <c r="G1188" s="5">
        <v>34.226666666666667</v>
      </c>
      <c r="H1188" s="5">
        <v>34.033333333333331</v>
      </c>
      <c r="I1188" s="5">
        <v>33.85</v>
      </c>
      <c r="J1188" s="5">
        <v>33.63666666666667</v>
      </c>
      <c r="K1188" s="5">
        <v>33.463333333333331</v>
      </c>
      <c r="L1188" s="5">
        <v>34.266666666666666</v>
      </c>
      <c r="M1188" s="5">
        <v>35.03</v>
      </c>
      <c r="N1188" s="5">
        <v>35.840000000000003</v>
      </c>
      <c r="O1188" s="5">
        <v>37.020000000000003</v>
      </c>
      <c r="P1188" s="5">
        <v>38.163333333333334</v>
      </c>
      <c r="Q1188" s="5">
        <v>39.340000000000003</v>
      </c>
      <c r="R1188" s="5">
        <v>39.229999999999997</v>
      </c>
      <c r="S1188" s="5">
        <v>39.090000000000003</v>
      </c>
      <c r="T1188" s="5">
        <v>38.976666666666667</v>
      </c>
      <c r="U1188" s="5">
        <v>37.979999999999997</v>
      </c>
      <c r="V1188" s="5">
        <v>37.043333333333329</v>
      </c>
      <c r="W1188" s="5">
        <v>36.03</v>
      </c>
      <c r="X1188" s="5">
        <v>35.659999999999997</v>
      </c>
      <c r="Y1188" s="5">
        <v>35.33</v>
      </c>
      <c r="Z1188" s="5">
        <v>34.976666666666667</v>
      </c>
      <c r="AA1188" s="5">
        <v>34.83</v>
      </c>
      <c r="AB1188" s="5">
        <v>34.626666666666665</v>
      </c>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row>
    <row r="1189" spans="1:148">
      <c r="A1189" s="2" t="s">
        <v>224</v>
      </c>
      <c r="B1189" s="2" t="s">
        <v>84</v>
      </c>
      <c r="C1189" s="2" t="s">
        <v>372</v>
      </c>
      <c r="D1189" s="2" t="str">
        <f t="shared" si="18"/>
        <v>Michigan - Houghton-Dec</v>
      </c>
      <c r="E1189" s="5">
        <v>20.541935483870965</v>
      </c>
      <c r="F1189" s="5">
        <v>20.519354838709678</v>
      </c>
      <c r="G1189" s="5">
        <v>20.464516129032258</v>
      </c>
      <c r="H1189" s="5">
        <v>20.43548387096774</v>
      </c>
      <c r="I1189" s="5">
        <v>20.383870967741935</v>
      </c>
      <c r="J1189" s="5">
        <v>20.254838709677419</v>
      </c>
      <c r="K1189" s="5">
        <v>20.167741935483871</v>
      </c>
      <c r="L1189" s="5">
        <v>20.625806451612902</v>
      </c>
      <c r="M1189" s="5">
        <v>21.003225806451614</v>
      </c>
      <c r="N1189" s="5">
        <v>21.454838709677421</v>
      </c>
      <c r="O1189" s="5">
        <v>22.574193548387097</v>
      </c>
      <c r="P1189" s="5">
        <v>23.641935483870967</v>
      </c>
      <c r="Q1189" s="5">
        <v>24.770967741935483</v>
      </c>
      <c r="R1189" s="5">
        <v>24.658064516129031</v>
      </c>
      <c r="S1189" s="5">
        <v>24.56451612903226</v>
      </c>
      <c r="T1189" s="5">
        <v>24.445161290322581</v>
      </c>
      <c r="U1189" s="5">
        <v>23.27741935483871</v>
      </c>
      <c r="V1189" s="5">
        <v>22.148387096774194</v>
      </c>
      <c r="W1189" s="5">
        <v>20.993548387096773</v>
      </c>
      <c r="X1189" s="5">
        <v>20.667741935483871</v>
      </c>
      <c r="Y1189" s="5">
        <v>20.361290322580647</v>
      </c>
      <c r="Z1189" s="5">
        <v>20.041935483870965</v>
      </c>
      <c r="AA1189" s="5">
        <v>19.751612903225805</v>
      </c>
      <c r="AB1189" s="5">
        <v>19.493548387096773</v>
      </c>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row>
    <row r="1190" spans="1:148">
      <c r="A1190" s="2" t="s">
        <v>225</v>
      </c>
      <c r="B1190" s="2" t="s">
        <v>73</v>
      </c>
      <c r="C1190" s="2" t="s">
        <v>361</v>
      </c>
      <c r="D1190" s="2" t="str">
        <f t="shared" si="18"/>
        <v>Michigan - Lansing-Jan</v>
      </c>
      <c r="E1190" s="5">
        <v>18.70967741935484</v>
      </c>
      <c r="F1190" s="5">
        <v>18.474193548387099</v>
      </c>
      <c r="G1190" s="5">
        <v>18.274193548387096</v>
      </c>
      <c r="H1190" s="5">
        <v>18.032258064516128</v>
      </c>
      <c r="I1190" s="5">
        <v>17.858064516129033</v>
      </c>
      <c r="J1190" s="5">
        <v>17.680645161290322</v>
      </c>
      <c r="K1190" s="5">
        <v>17.493548387096773</v>
      </c>
      <c r="L1190" s="5">
        <v>18.254838709677419</v>
      </c>
      <c r="M1190" s="5">
        <v>18.993548387096773</v>
      </c>
      <c r="N1190" s="5">
        <v>19.748387096774195</v>
      </c>
      <c r="O1190" s="5">
        <v>21.258064516129032</v>
      </c>
      <c r="P1190" s="5">
        <v>22.738709677419354</v>
      </c>
      <c r="Q1190" s="5">
        <v>24.238709677419354</v>
      </c>
      <c r="R1190" s="5">
        <v>24.706451612903226</v>
      </c>
      <c r="S1190" s="5">
        <v>25.158064516129031</v>
      </c>
      <c r="T1190" s="5">
        <v>25.64516129032258</v>
      </c>
      <c r="U1190" s="5">
        <v>24.735483870967741</v>
      </c>
      <c r="V1190" s="5">
        <v>23.870967741935484</v>
      </c>
      <c r="W1190" s="5">
        <v>22.945161290322581</v>
      </c>
      <c r="X1190" s="5">
        <v>22.406451612903226</v>
      </c>
      <c r="Y1190" s="5">
        <v>21.893548387096775</v>
      </c>
      <c r="Z1190" s="5">
        <v>21.312903225806455</v>
      </c>
      <c r="AA1190" s="5">
        <v>20.861290322580647</v>
      </c>
      <c r="AB1190" s="5">
        <v>20.377419354838711</v>
      </c>
    </row>
    <row r="1191" spans="1:148">
      <c r="A1191" s="2" t="s">
        <v>225</v>
      </c>
      <c r="B1191" s="2" t="s">
        <v>74</v>
      </c>
      <c r="C1191" s="2" t="s">
        <v>362</v>
      </c>
      <c r="D1191" s="2" t="str">
        <f t="shared" si="18"/>
        <v>Michigan - Lansing-Feb</v>
      </c>
      <c r="E1191" s="5">
        <v>20.6</v>
      </c>
      <c r="F1191" s="5">
        <v>19.921428571428571</v>
      </c>
      <c r="G1191" s="5">
        <v>19.25357142857143</v>
      </c>
      <c r="H1191" s="5">
        <v>18.585714285714285</v>
      </c>
      <c r="I1191" s="5">
        <v>18.350000000000001</v>
      </c>
      <c r="J1191" s="5">
        <v>18.139285714285712</v>
      </c>
      <c r="K1191" s="5">
        <v>17.87857142857143</v>
      </c>
      <c r="L1191" s="5">
        <v>19.235714285714288</v>
      </c>
      <c r="M1191" s="5">
        <v>20.578571428571429</v>
      </c>
      <c r="N1191" s="5">
        <v>21.925000000000001</v>
      </c>
      <c r="O1191" s="5">
        <v>23.203571428571429</v>
      </c>
      <c r="P1191" s="5">
        <v>24.471428571428572</v>
      </c>
      <c r="Q1191" s="5">
        <v>25.764285714285712</v>
      </c>
      <c r="R1191" s="5">
        <v>26.25714285714286</v>
      </c>
      <c r="S1191" s="5">
        <v>26.810714285714287</v>
      </c>
      <c r="T1191" s="5">
        <v>27.307142857142857</v>
      </c>
      <c r="U1191" s="5">
        <v>26.203571428571429</v>
      </c>
      <c r="V1191" s="5">
        <v>25.142857142857142</v>
      </c>
      <c r="W1191" s="5">
        <v>23.99285714285714</v>
      </c>
      <c r="X1191" s="5">
        <v>23.314285714285713</v>
      </c>
      <c r="Y1191" s="5">
        <v>22.664285714285715</v>
      </c>
      <c r="Z1191" s="5">
        <v>22.00357142857143</v>
      </c>
      <c r="AA1191" s="5">
        <v>21.49642857142857</v>
      </c>
      <c r="AB1191" s="5">
        <v>21.035714285714285</v>
      </c>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row>
    <row r="1192" spans="1:148">
      <c r="A1192" s="2" t="s">
        <v>225</v>
      </c>
      <c r="B1192" s="2" t="s">
        <v>75</v>
      </c>
      <c r="C1192" s="2" t="s">
        <v>363</v>
      </c>
      <c r="D1192" s="2" t="str">
        <f t="shared" si="18"/>
        <v>Michigan - Lansing-Mar</v>
      </c>
      <c r="E1192" s="5">
        <v>30.9</v>
      </c>
      <c r="F1192" s="5">
        <v>30.693548387096776</v>
      </c>
      <c r="G1192" s="5">
        <v>30.022580645161291</v>
      </c>
      <c r="H1192" s="5">
        <v>29.977419354838709</v>
      </c>
      <c r="I1192" s="5">
        <v>29.954838709677421</v>
      </c>
      <c r="J1192" s="5">
        <v>29.432258064516127</v>
      </c>
      <c r="K1192" s="5">
        <v>28.9</v>
      </c>
      <c r="L1192" s="5">
        <v>29.748387096774195</v>
      </c>
      <c r="M1192" s="5">
        <v>32.683870967741939</v>
      </c>
      <c r="N1192" s="5">
        <v>34.864516129032253</v>
      </c>
      <c r="O1192" s="5">
        <v>36.816129032258061</v>
      </c>
      <c r="P1192" s="5">
        <v>38.225806451612904</v>
      </c>
      <c r="Q1192" s="5">
        <v>39.735483870967741</v>
      </c>
      <c r="R1192" s="5">
        <v>40.687096774193549</v>
      </c>
      <c r="S1192" s="5">
        <v>41.41935483870968</v>
      </c>
      <c r="T1192" s="5">
        <v>41.264516129032259</v>
      </c>
      <c r="U1192" s="5">
        <v>40.641935483870974</v>
      </c>
      <c r="V1192" s="5">
        <v>39.558064516129029</v>
      </c>
      <c r="W1192" s="5">
        <v>37.167741935483875</v>
      </c>
      <c r="X1192" s="5">
        <v>35.20645161290323</v>
      </c>
      <c r="Y1192" s="5">
        <v>34.087096774193547</v>
      </c>
      <c r="Z1192" s="5">
        <v>32.9</v>
      </c>
      <c r="AA1192" s="5">
        <v>31.996774193548386</v>
      </c>
      <c r="AB1192" s="5">
        <v>31.380645161290321</v>
      </c>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row>
    <row r="1193" spans="1:148">
      <c r="A1193" s="2" t="s">
        <v>225</v>
      </c>
      <c r="B1193" s="2" t="s">
        <v>76</v>
      </c>
      <c r="C1193" s="2" t="s">
        <v>364</v>
      </c>
      <c r="D1193" s="2" t="str">
        <f t="shared" si="18"/>
        <v>Michigan - Lansing-Apr</v>
      </c>
      <c r="E1193" s="5">
        <v>43.006666666666668</v>
      </c>
      <c r="F1193" s="5">
        <v>42.2</v>
      </c>
      <c r="G1193" s="5">
        <v>41.416666666666664</v>
      </c>
      <c r="H1193" s="5">
        <v>40.643333333333331</v>
      </c>
      <c r="I1193" s="5">
        <v>40.646666666666668</v>
      </c>
      <c r="J1193" s="5">
        <v>40.68</v>
      </c>
      <c r="K1193" s="5">
        <v>40.706666666666671</v>
      </c>
      <c r="L1193" s="5">
        <v>43.513333333333335</v>
      </c>
      <c r="M1193" s="5">
        <v>46.356666666666669</v>
      </c>
      <c r="N1193" s="5">
        <v>49.166666666666664</v>
      </c>
      <c r="O1193" s="5">
        <v>50.743333333333332</v>
      </c>
      <c r="P1193" s="5">
        <v>52.29</v>
      </c>
      <c r="Q1193" s="5">
        <v>53.863333333333337</v>
      </c>
      <c r="R1193" s="5">
        <v>54.676666666666662</v>
      </c>
      <c r="S1193" s="5">
        <v>55.486666666666665</v>
      </c>
      <c r="T1193" s="5">
        <v>56.293333333333329</v>
      </c>
      <c r="U1193" s="5">
        <v>55.05</v>
      </c>
      <c r="V1193" s="5">
        <v>53.763333333333335</v>
      </c>
      <c r="W1193" s="5">
        <v>52.44</v>
      </c>
      <c r="X1193" s="5">
        <v>50.29</v>
      </c>
      <c r="Y1193" s="5">
        <v>48.146666666666668</v>
      </c>
      <c r="Z1193" s="5">
        <v>46.07</v>
      </c>
      <c r="AA1193" s="5">
        <v>45.14</v>
      </c>
      <c r="AB1193" s="5">
        <v>44.236666666666665</v>
      </c>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row>
    <row r="1194" spans="1:148">
      <c r="A1194" s="2" t="s">
        <v>225</v>
      </c>
      <c r="B1194" s="2" t="s">
        <v>77</v>
      </c>
      <c r="C1194" s="2" t="s">
        <v>365</v>
      </c>
      <c r="D1194" s="2" t="str">
        <f t="shared" si="18"/>
        <v>Michigan - Lansing-May</v>
      </c>
      <c r="E1194" s="5">
        <v>50.20967741935484</v>
      </c>
      <c r="F1194" s="5">
        <v>49.506451612903227</v>
      </c>
      <c r="G1194" s="5">
        <v>48.78709677419355</v>
      </c>
      <c r="H1194" s="5">
        <v>48.067741935483866</v>
      </c>
      <c r="I1194" s="5">
        <v>48.929032258064517</v>
      </c>
      <c r="J1194" s="5">
        <v>49.864516129032253</v>
      </c>
      <c r="K1194" s="5">
        <v>50.774193548387096</v>
      </c>
      <c r="L1194" s="5">
        <v>53.693548387096776</v>
      </c>
      <c r="M1194" s="5">
        <v>56.6</v>
      </c>
      <c r="N1194" s="5">
        <v>59.509677419354837</v>
      </c>
      <c r="O1194" s="5">
        <v>61.477419354838709</v>
      </c>
      <c r="P1194" s="5">
        <v>63.464516129032262</v>
      </c>
      <c r="Q1194" s="5">
        <v>65.454838709677418</v>
      </c>
      <c r="R1194" s="5">
        <v>65.832258064516125</v>
      </c>
      <c r="S1194" s="5">
        <v>66.2</v>
      </c>
      <c r="T1194" s="5">
        <v>66.58709677419354</v>
      </c>
      <c r="U1194" s="5">
        <v>65.261290322580649</v>
      </c>
      <c r="V1194" s="5">
        <v>63.941935483870971</v>
      </c>
      <c r="W1194" s="5">
        <v>62.6</v>
      </c>
      <c r="X1194" s="5">
        <v>60.103225806451611</v>
      </c>
      <c r="Y1194" s="5">
        <v>57.551612903225802</v>
      </c>
      <c r="Z1194" s="5">
        <v>55.070967741935483</v>
      </c>
      <c r="AA1194" s="5">
        <v>53.63225806451613</v>
      </c>
      <c r="AB1194" s="5">
        <v>52.238709677419358</v>
      </c>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row>
    <row r="1195" spans="1:148">
      <c r="A1195" s="2" t="s">
        <v>225</v>
      </c>
      <c r="B1195" s="2" t="s">
        <v>78</v>
      </c>
      <c r="C1195" s="2" t="s">
        <v>366</v>
      </c>
      <c r="D1195" s="2" t="str">
        <f t="shared" si="18"/>
        <v>Michigan - Lansing-Jun</v>
      </c>
      <c r="E1195" s="5">
        <v>59.74</v>
      </c>
      <c r="F1195" s="5">
        <v>58.86</v>
      </c>
      <c r="G1195" s="5">
        <v>57.966666666666669</v>
      </c>
      <c r="H1195" s="5">
        <v>57.09</v>
      </c>
      <c r="I1195" s="5">
        <v>58.306666666666665</v>
      </c>
      <c r="J1195" s="5">
        <v>59.483333333333334</v>
      </c>
      <c r="K1195" s="5">
        <v>60.69</v>
      </c>
      <c r="L1195" s="5">
        <v>63.58</v>
      </c>
      <c r="M1195" s="5">
        <v>66.456666666666663</v>
      </c>
      <c r="N1195" s="5">
        <v>69.356666666666655</v>
      </c>
      <c r="O1195" s="5">
        <v>71.033333333333331</v>
      </c>
      <c r="P1195" s="5">
        <v>72.75333333333333</v>
      </c>
      <c r="Q1195" s="5">
        <v>74.433333333333337</v>
      </c>
      <c r="R1195" s="5">
        <v>74.873333333333321</v>
      </c>
      <c r="S1195" s="5">
        <v>75.319999999999993</v>
      </c>
      <c r="T1195" s="5">
        <v>75.760000000000005</v>
      </c>
      <c r="U1195" s="5">
        <v>74.796666666666667</v>
      </c>
      <c r="V1195" s="5">
        <v>73.87</v>
      </c>
      <c r="W1195" s="5">
        <v>72.846666666666664</v>
      </c>
      <c r="X1195" s="5">
        <v>69.63333333333334</v>
      </c>
      <c r="Y1195" s="5">
        <v>66.426666666666662</v>
      </c>
      <c r="Z1195" s="5">
        <v>63.263333333333335</v>
      </c>
      <c r="AA1195" s="5">
        <v>62.123333333333335</v>
      </c>
      <c r="AB1195" s="5">
        <v>60.956666666666671</v>
      </c>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row>
    <row r="1196" spans="1:148">
      <c r="A1196" s="2" t="s">
        <v>225</v>
      </c>
      <c r="B1196" s="2" t="s">
        <v>79</v>
      </c>
      <c r="C1196" s="2" t="s">
        <v>367</v>
      </c>
      <c r="D1196" s="2" t="str">
        <f t="shared" si="18"/>
        <v>Michigan - Lansing-Jul</v>
      </c>
      <c r="E1196" s="5">
        <v>67.687096774193549</v>
      </c>
      <c r="F1196" s="5">
        <v>66.464516129032262</v>
      </c>
      <c r="G1196" s="5">
        <v>63.264516129032259</v>
      </c>
      <c r="H1196" s="5">
        <v>62.445161290322581</v>
      </c>
      <c r="I1196" s="5">
        <v>61.570967741935483</v>
      </c>
      <c r="J1196" s="5">
        <v>61.538709677419355</v>
      </c>
      <c r="K1196" s="5">
        <v>64.3</v>
      </c>
      <c r="L1196" s="5">
        <v>67.764516129032259</v>
      </c>
      <c r="M1196" s="5">
        <v>70.400000000000006</v>
      </c>
      <c r="N1196" s="5">
        <v>73.093548387096774</v>
      </c>
      <c r="O1196" s="5">
        <v>75.180645161290315</v>
      </c>
      <c r="P1196" s="5">
        <v>77.061290322580646</v>
      </c>
      <c r="Q1196" s="5">
        <v>78.383870967741942</v>
      </c>
      <c r="R1196" s="5">
        <v>79.232258064516117</v>
      </c>
      <c r="S1196" s="5">
        <v>79.964516129032262</v>
      </c>
      <c r="T1196" s="5">
        <v>80.151612903225796</v>
      </c>
      <c r="U1196" s="5">
        <v>80.374193548387098</v>
      </c>
      <c r="V1196" s="5">
        <v>78.935483870967744</v>
      </c>
      <c r="W1196" s="5">
        <v>77.464516129032262</v>
      </c>
      <c r="X1196" s="5">
        <v>74.461290322580652</v>
      </c>
      <c r="Y1196" s="5">
        <v>71.103225806451604</v>
      </c>
      <c r="Z1196" s="5">
        <v>68.935483870967744</v>
      </c>
      <c r="AA1196" s="5">
        <v>67.5</v>
      </c>
      <c r="AB1196" s="5">
        <v>66.429032258064524</v>
      </c>
    </row>
    <row r="1197" spans="1:148">
      <c r="A1197" s="2" t="s">
        <v>225</v>
      </c>
      <c r="B1197" s="2" t="s">
        <v>80</v>
      </c>
      <c r="C1197" s="2" t="s">
        <v>368</v>
      </c>
      <c r="D1197" s="2" t="str">
        <f t="shared" si="18"/>
        <v>Michigan - Lansing-Aug</v>
      </c>
      <c r="E1197" s="5">
        <v>59.696774193548386</v>
      </c>
      <c r="F1197" s="5">
        <v>58.993548387096773</v>
      </c>
      <c r="G1197" s="5">
        <v>60.4</v>
      </c>
      <c r="H1197" s="5">
        <v>60.032258064516128</v>
      </c>
      <c r="I1197" s="5">
        <v>59.50322580645161</v>
      </c>
      <c r="J1197" s="5">
        <v>59.029032258064518</v>
      </c>
      <c r="K1197" s="5">
        <v>61.406451612903226</v>
      </c>
      <c r="L1197" s="5">
        <v>65.329032258064515</v>
      </c>
      <c r="M1197" s="5">
        <v>68.648387096774186</v>
      </c>
      <c r="N1197" s="5">
        <v>71.525806451612908</v>
      </c>
      <c r="O1197" s="5">
        <v>74.096774193548384</v>
      </c>
      <c r="P1197" s="5">
        <v>75.358064516129033</v>
      </c>
      <c r="Q1197" s="5">
        <v>76.670967741935485</v>
      </c>
      <c r="R1197" s="5">
        <v>77.161290322580641</v>
      </c>
      <c r="S1197" s="5">
        <v>77.645161290322577</v>
      </c>
      <c r="T1197" s="5">
        <v>77.790322580645167</v>
      </c>
      <c r="U1197" s="5">
        <v>76.477419354838716</v>
      </c>
      <c r="V1197" s="5">
        <v>74.848387096774204</v>
      </c>
      <c r="W1197" s="5">
        <v>72.283870967741947</v>
      </c>
      <c r="X1197" s="5">
        <v>68.712903225806443</v>
      </c>
      <c r="Y1197" s="5">
        <v>66.693548387096769</v>
      </c>
      <c r="Z1197" s="5">
        <v>65.467741935483872</v>
      </c>
      <c r="AA1197" s="5">
        <v>64.112903225806448</v>
      </c>
      <c r="AB1197" s="5">
        <v>62.719354838709677</v>
      </c>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row>
    <row r="1198" spans="1:148">
      <c r="A1198" s="2" t="s">
        <v>225</v>
      </c>
      <c r="B1198" s="2" t="s">
        <v>81</v>
      </c>
      <c r="C1198" s="2" t="s">
        <v>369</v>
      </c>
      <c r="D1198" s="2" t="str">
        <f t="shared" si="18"/>
        <v>Michigan - Lansing-Sep</v>
      </c>
      <c r="E1198" s="5">
        <v>56.286666666666662</v>
      </c>
      <c r="F1198" s="5">
        <v>55.886666666666663</v>
      </c>
      <c r="G1198" s="5">
        <v>55.91</v>
      </c>
      <c r="H1198" s="5">
        <v>55.453333333333333</v>
      </c>
      <c r="I1198" s="5">
        <v>54.83</v>
      </c>
      <c r="J1198" s="5">
        <v>54.18666666666666</v>
      </c>
      <c r="K1198" s="5">
        <v>54.806666666666665</v>
      </c>
      <c r="L1198" s="5">
        <v>58.036666666666662</v>
      </c>
      <c r="M1198" s="5">
        <v>61.393333333333331</v>
      </c>
      <c r="N1198" s="5">
        <v>64.576666666666668</v>
      </c>
      <c r="O1198" s="5">
        <v>66.66</v>
      </c>
      <c r="P1198" s="5">
        <v>68.24666666666667</v>
      </c>
      <c r="Q1198" s="5">
        <v>70.11333333333333</v>
      </c>
      <c r="R1198" s="5">
        <v>71.00333333333333</v>
      </c>
      <c r="S1198" s="5">
        <v>71.56</v>
      </c>
      <c r="T1198" s="5">
        <v>71.17</v>
      </c>
      <c r="U1198" s="5">
        <v>69.906666666666666</v>
      </c>
      <c r="V1198" s="5">
        <v>67.72</v>
      </c>
      <c r="W1198" s="5">
        <v>63.763333333333335</v>
      </c>
      <c r="X1198" s="5">
        <v>60.943333333333335</v>
      </c>
      <c r="Y1198" s="5">
        <v>59.236666666666665</v>
      </c>
      <c r="Z1198" s="5">
        <v>58.36</v>
      </c>
      <c r="AA1198" s="5">
        <v>57.236666666666665</v>
      </c>
      <c r="AB1198" s="5">
        <v>56.473333333333336</v>
      </c>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row>
    <row r="1199" spans="1:148">
      <c r="A1199" s="2" t="s">
        <v>225</v>
      </c>
      <c r="B1199" s="2" t="s">
        <v>82</v>
      </c>
      <c r="C1199" s="2" t="s">
        <v>370</v>
      </c>
      <c r="D1199" s="2" t="str">
        <f t="shared" si="18"/>
        <v>Michigan - Lansing-Oct</v>
      </c>
      <c r="E1199" s="5">
        <v>46.361290322580643</v>
      </c>
      <c r="F1199" s="5">
        <v>46.283870967741933</v>
      </c>
      <c r="G1199" s="5">
        <v>46.21290322580645</v>
      </c>
      <c r="H1199" s="5">
        <v>46.112903225806448</v>
      </c>
      <c r="I1199" s="5">
        <v>45.929032258064517</v>
      </c>
      <c r="J1199" s="5">
        <v>45.79354838709677</v>
      </c>
      <c r="K1199" s="5">
        <v>45.58387096774193</v>
      </c>
      <c r="L1199" s="5">
        <v>48.364516129032253</v>
      </c>
      <c r="M1199" s="5">
        <v>51.164516129032258</v>
      </c>
      <c r="N1199" s="5">
        <v>53.929032258064517</v>
      </c>
      <c r="O1199" s="5">
        <v>55.541935483870965</v>
      </c>
      <c r="P1199" s="5">
        <v>57.158064516129038</v>
      </c>
      <c r="Q1199" s="5">
        <v>58.777419354838706</v>
      </c>
      <c r="R1199" s="5">
        <v>58.738709677419358</v>
      </c>
      <c r="S1199" s="5">
        <v>58.716129032258067</v>
      </c>
      <c r="T1199" s="5">
        <v>58.7</v>
      </c>
      <c r="U1199" s="5">
        <v>56.322580645161288</v>
      </c>
      <c r="V1199" s="5">
        <v>53.993548387096773</v>
      </c>
      <c r="W1199" s="5">
        <v>51.6</v>
      </c>
      <c r="X1199" s="5">
        <v>50.454838709677418</v>
      </c>
      <c r="Y1199" s="5">
        <v>49.351612903225806</v>
      </c>
      <c r="Z1199" s="5">
        <v>48.222580645161294</v>
      </c>
      <c r="AA1199" s="5">
        <v>47.483870967741936</v>
      </c>
      <c r="AB1199" s="5">
        <v>46.803225806451614</v>
      </c>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row>
    <row r="1200" spans="1:148">
      <c r="A1200" s="2" t="s">
        <v>225</v>
      </c>
      <c r="B1200" s="2" t="s">
        <v>83</v>
      </c>
      <c r="C1200" s="2" t="s">
        <v>371</v>
      </c>
      <c r="D1200" s="2" t="str">
        <f t="shared" si="18"/>
        <v>Michigan - Lansing-Nov</v>
      </c>
      <c r="E1200" s="5">
        <v>38.21</v>
      </c>
      <c r="F1200" s="5">
        <v>37.616666666666667</v>
      </c>
      <c r="G1200" s="5">
        <v>37.00333333333333</v>
      </c>
      <c r="H1200" s="5">
        <v>36.376666666666665</v>
      </c>
      <c r="I1200" s="5">
        <v>36.016666666666666</v>
      </c>
      <c r="J1200" s="5">
        <v>35.65</v>
      </c>
      <c r="K1200" s="5">
        <v>35.266666666666666</v>
      </c>
      <c r="L1200" s="5">
        <v>36.68</v>
      </c>
      <c r="M1200" s="5">
        <v>38.103333333333332</v>
      </c>
      <c r="N1200" s="5">
        <v>39.53</v>
      </c>
      <c r="O1200" s="5">
        <v>40.966666666666669</v>
      </c>
      <c r="P1200" s="5">
        <v>42.396666666666668</v>
      </c>
      <c r="Q1200" s="5">
        <v>43.83</v>
      </c>
      <c r="R1200" s="5">
        <v>43.973333333333336</v>
      </c>
      <c r="S1200" s="5">
        <v>44.1</v>
      </c>
      <c r="T1200" s="5">
        <v>44.26</v>
      </c>
      <c r="U1200" s="5">
        <v>42.836666666666666</v>
      </c>
      <c r="V1200" s="5">
        <v>41.493333333333332</v>
      </c>
      <c r="W1200" s="5">
        <v>40.056666666666665</v>
      </c>
      <c r="X1200" s="5">
        <v>39.53</v>
      </c>
      <c r="Y1200" s="5">
        <v>39.04</v>
      </c>
      <c r="Z1200" s="5">
        <v>38.51</v>
      </c>
      <c r="AA1200" s="5">
        <v>38.233333333333334</v>
      </c>
      <c r="AB1200" s="5">
        <v>37.983333333333334</v>
      </c>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row>
    <row r="1201" spans="1:148">
      <c r="A1201" s="2" t="s">
        <v>225</v>
      </c>
      <c r="B1201" s="2" t="s">
        <v>84</v>
      </c>
      <c r="C1201" s="2" t="s">
        <v>372</v>
      </c>
      <c r="D1201" s="2" t="str">
        <f t="shared" si="18"/>
        <v>Michigan - Lansing-Dec</v>
      </c>
      <c r="E1201" s="5">
        <v>24.558064516129029</v>
      </c>
      <c r="F1201" s="5">
        <v>24.458064516129035</v>
      </c>
      <c r="G1201" s="5">
        <v>24.390322580645162</v>
      </c>
      <c r="H1201" s="5">
        <v>24.267741935483869</v>
      </c>
      <c r="I1201" s="5">
        <v>24.119354838709679</v>
      </c>
      <c r="J1201" s="5">
        <v>23.964516129032258</v>
      </c>
      <c r="K1201" s="5">
        <v>23.845161290322583</v>
      </c>
      <c r="L1201" s="5">
        <v>24.380645161290321</v>
      </c>
      <c r="M1201" s="5">
        <v>24.912903225806449</v>
      </c>
      <c r="N1201" s="5">
        <v>25.441935483870971</v>
      </c>
      <c r="O1201" s="5">
        <v>26.461290322580645</v>
      </c>
      <c r="P1201" s="5">
        <v>27.467741935483872</v>
      </c>
      <c r="Q1201" s="5">
        <v>28.470967741935485</v>
      </c>
      <c r="R1201" s="5">
        <v>28.467741935483872</v>
      </c>
      <c r="S1201" s="5">
        <v>28.451612903225808</v>
      </c>
      <c r="T1201" s="5">
        <v>28.461290322580645</v>
      </c>
      <c r="U1201" s="5">
        <v>27.332258064516129</v>
      </c>
      <c r="V1201" s="5">
        <v>26.216129032258067</v>
      </c>
      <c r="W1201" s="5">
        <v>25.083870967741937</v>
      </c>
      <c r="X1201" s="5">
        <v>24.851612903225806</v>
      </c>
      <c r="Y1201" s="5">
        <v>24.583870967741937</v>
      </c>
      <c r="Z1201" s="5">
        <v>24.332258064516129</v>
      </c>
      <c r="AA1201" s="5">
        <v>24.083870967741937</v>
      </c>
      <c r="AB1201" s="5">
        <v>23.864516129032257</v>
      </c>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row>
    <row r="1202" spans="1:148">
      <c r="A1202" s="2" t="s">
        <v>226</v>
      </c>
      <c r="B1202" s="2" t="s">
        <v>73</v>
      </c>
      <c r="C1202" s="2" t="s">
        <v>361</v>
      </c>
      <c r="D1202" s="2" t="str">
        <f t="shared" si="18"/>
        <v>Michigan - Muskegon-Jan</v>
      </c>
      <c r="E1202" s="5">
        <v>23.754838709677419</v>
      </c>
      <c r="F1202" s="5">
        <v>23.845161290322583</v>
      </c>
      <c r="G1202" s="5">
        <v>23.490322580645163</v>
      </c>
      <c r="H1202" s="5">
        <v>23.054838709677419</v>
      </c>
      <c r="I1202" s="5">
        <v>22.545161290322579</v>
      </c>
      <c r="J1202" s="5">
        <v>21.993548387096773</v>
      </c>
      <c r="K1202" s="5">
        <v>21.961290322580645</v>
      </c>
      <c r="L1202" s="5">
        <v>21.951612903225808</v>
      </c>
      <c r="M1202" s="5">
        <v>22.161290322580644</v>
      </c>
      <c r="N1202" s="5">
        <v>22.741935483870968</v>
      </c>
      <c r="O1202" s="5">
        <v>23.77741935483871</v>
      </c>
      <c r="P1202" s="5">
        <v>24.387096774193548</v>
      </c>
      <c r="Q1202" s="5">
        <v>24.680645161290322</v>
      </c>
      <c r="R1202" s="5">
        <v>24.70967741935484</v>
      </c>
      <c r="S1202" s="5">
        <v>25.038709677419355</v>
      </c>
      <c r="T1202" s="5">
        <v>24.864516129032257</v>
      </c>
      <c r="U1202" s="5">
        <v>24.783870967741933</v>
      </c>
      <c r="V1202" s="5">
        <v>24.20967741935484</v>
      </c>
      <c r="W1202" s="5">
        <v>24.045161290322579</v>
      </c>
      <c r="X1202" s="5">
        <v>23.970967741935485</v>
      </c>
      <c r="Y1202" s="5">
        <v>23.916129032258063</v>
      </c>
      <c r="Z1202" s="5">
        <v>23.848387096774193</v>
      </c>
      <c r="AA1202" s="5">
        <v>23.56451612903226</v>
      </c>
      <c r="AB1202" s="5">
        <v>23.741935483870968</v>
      </c>
    </row>
    <row r="1203" spans="1:148">
      <c r="A1203" s="2" t="s">
        <v>226</v>
      </c>
      <c r="B1203" s="2" t="s">
        <v>74</v>
      </c>
      <c r="C1203" s="2" t="s">
        <v>362</v>
      </c>
      <c r="D1203" s="2" t="str">
        <f t="shared" si="18"/>
        <v>Michigan - Muskegon-Feb</v>
      </c>
      <c r="E1203" s="5">
        <v>22.814285714285713</v>
      </c>
      <c r="F1203" s="5">
        <v>22.571428571428573</v>
      </c>
      <c r="G1203" s="5">
        <v>22.321428571428573</v>
      </c>
      <c r="H1203" s="5">
        <v>22.074999999999999</v>
      </c>
      <c r="I1203" s="5">
        <v>21.603571428571428</v>
      </c>
      <c r="J1203" s="5">
        <v>21.135714285714283</v>
      </c>
      <c r="K1203" s="5">
        <v>20.675000000000001</v>
      </c>
      <c r="L1203" s="5">
        <v>21.110714285714288</v>
      </c>
      <c r="M1203" s="5">
        <v>21.517857142857142</v>
      </c>
      <c r="N1203" s="5">
        <v>21.953571428571429</v>
      </c>
      <c r="O1203" s="5">
        <v>22.860714285714288</v>
      </c>
      <c r="P1203" s="5">
        <v>23.692857142857143</v>
      </c>
      <c r="Q1203" s="5">
        <v>24.582142857142856</v>
      </c>
      <c r="R1203" s="5">
        <v>24.889285714285712</v>
      </c>
      <c r="S1203" s="5">
        <v>25.171428571428571</v>
      </c>
      <c r="T1203" s="5">
        <v>25.464285714285715</v>
      </c>
      <c r="U1203" s="5">
        <v>24.978571428571428</v>
      </c>
      <c r="V1203" s="5">
        <v>24.532142857142855</v>
      </c>
      <c r="W1203" s="5">
        <v>24.021428571428572</v>
      </c>
      <c r="X1203" s="5">
        <v>23.846428571428572</v>
      </c>
      <c r="Y1203" s="5">
        <v>23.7</v>
      </c>
      <c r="Z1203" s="5">
        <v>23.55</v>
      </c>
      <c r="AA1203" s="5">
        <v>23.1</v>
      </c>
      <c r="AB1203" s="5">
        <v>22.646428571428572</v>
      </c>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row>
    <row r="1204" spans="1:148">
      <c r="A1204" s="2" t="s">
        <v>226</v>
      </c>
      <c r="B1204" s="2" t="s">
        <v>75</v>
      </c>
      <c r="C1204" s="2" t="s">
        <v>363</v>
      </c>
      <c r="D1204" s="2" t="str">
        <f t="shared" si="18"/>
        <v>Michigan - Muskegon-Mar</v>
      </c>
      <c r="E1204" s="5">
        <v>30.961290322580645</v>
      </c>
      <c r="F1204" s="5">
        <v>30.683870967741935</v>
      </c>
      <c r="G1204" s="5">
        <v>30.406451612903226</v>
      </c>
      <c r="H1204" s="5">
        <v>30.07741935483871</v>
      </c>
      <c r="I1204" s="5">
        <v>29.9</v>
      </c>
      <c r="J1204" s="5">
        <v>29.745161290322581</v>
      </c>
      <c r="K1204" s="5">
        <v>29.525806451612901</v>
      </c>
      <c r="L1204" s="5">
        <v>30.85483870967742</v>
      </c>
      <c r="M1204" s="5">
        <v>32.154838709677421</v>
      </c>
      <c r="N1204" s="5">
        <v>33.493548387096773</v>
      </c>
      <c r="O1204" s="5">
        <v>35.019354838709674</v>
      </c>
      <c r="P1204" s="5">
        <v>36.564516129032256</v>
      </c>
      <c r="Q1204" s="5">
        <v>38.08387096774193</v>
      </c>
      <c r="R1204" s="5">
        <v>38.303225806451614</v>
      </c>
      <c r="S1204" s="5">
        <v>38.512903225806454</v>
      </c>
      <c r="T1204" s="5">
        <v>38.716129032258067</v>
      </c>
      <c r="U1204" s="5">
        <v>37.896774193548389</v>
      </c>
      <c r="V1204" s="5">
        <v>37.13225806451613</v>
      </c>
      <c r="W1204" s="5">
        <v>36.248387096774195</v>
      </c>
      <c r="X1204" s="5">
        <v>35.270967741935486</v>
      </c>
      <c r="Y1204" s="5">
        <v>34.351612903225806</v>
      </c>
      <c r="Z1204" s="5">
        <v>33.37419354838709</v>
      </c>
      <c r="AA1204" s="5">
        <v>32.829032258064515</v>
      </c>
      <c r="AB1204" s="5">
        <v>32.329032258064515</v>
      </c>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row>
    <row r="1205" spans="1:148">
      <c r="A1205" s="2" t="s">
        <v>226</v>
      </c>
      <c r="B1205" s="2" t="s">
        <v>76</v>
      </c>
      <c r="C1205" s="2" t="s">
        <v>364</v>
      </c>
      <c r="D1205" s="2" t="str">
        <f t="shared" si="18"/>
        <v>Michigan - Muskegon-Apr</v>
      </c>
      <c r="E1205" s="5">
        <v>40.893333333333331</v>
      </c>
      <c r="F1205" s="5">
        <v>40.223333333333336</v>
      </c>
      <c r="G1205" s="5">
        <v>39.146666666666668</v>
      </c>
      <c r="H1205" s="5">
        <v>38.876666666666665</v>
      </c>
      <c r="I1205" s="5">
        <v>38.223333333333336</v>
      </c>
      <c r="J1205" s="5">
        <v>37.376666666666665</v>
      </c>
      <c r="K1205" s="5">
        <v>37.963333333333338</v>
      </c>
      <c r="L1205" s="5">
        <v>40.770000000000003</v>
      </c>
      <c r="M1205" s="5">
        <v>43.54</v>
      </c>
      <c r="N1205" s="5">
        <v>46.13</v>
      </c>
      <c r="O1205" s="5">
        <v>47.906666666666666</v>
      </c>
      <c r="P1205" s="5">
        <v>49.27</v>
      </c>
      <c r="Q1205" s="5">
        <v>50.096666666666671</v>
      </c>
      <c r="R1205" s="5">
        <v>50.353333333333332</v>
      </c>
      <c r="S1205" s="5">
        <v>49.473333333333336</v>
      </c>
      <c r="T1205" s="5">
        <v>49.4</v>
      </c>
      <c r="U1205" s="5">
        <v>49.623333333333335</v>
      </c>
      <c r="V1205" s="5">
        <v>48.646666666666668</v>
      </c>
      <c r="W1205" s="5">
        <v>46.41</v>
      </c>
      <c r="X1205" s="5">
        <v>44.033333333333331</v>
      </c>
      <c r="Y1205" s="5">
        <v>42.49</v>
      </c>
      <c r="Z1205" s="5">
        <v>41.93333333333333</v>
      </c>
      <c r="AA1205" s="5">
        <v>41.25333333333333</v>
      </c>
      <c r="AB1205" s="5">
        <v>41.156666666666666</v>
      </c>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row>
    <row r="1206" spans="1:148">
      <c r="A1206" s="2" t="s">
        <v>226</v>
      </c>
      <c r="B1206" s="2" t="s">
        <v>77</v>
      </c>
      <c r="C1206" s="2" t="s">
        <v>365</v>
      </c>
      <c r="D1206" s="2" t="str">
        <f t="shared" si="18"/>
        <v>Michigan - Muskegon-May</v>
      </c>
      <c r="E1206" s="5">
        <v>51.238709677419358</v>
      </c>
      <c r="F1206" s="5">
        <v>50.512903225806454</v>
      </c>
      <c r="G1206" s="5">
        <v>49.79354838709677</v>
      </c>
      <c r="H1206" s="5">
        <v>49.061290322580646</v>
      </c>
      <c r="I1206" s="5">
        <v>49.509677419354837</v>
      </c>
      <c r="J1206" s="5">
        <v>49.983870967741936</v>
      </c>
      <c r="K1206" s="5">
        <v>50.451612903225808</v>
      </c>
      <c r="L1206" s="5">
        <v>53.432258064516134</v>
      </c>
      <c r="M1206" s="5">
        <v>56.429032258064517</v>
      </c>
      <c r="N1206" s="5">
        <v>59.412903225806453</v>
      </c>
      <c r="O1206" s="5">
        <v>60.961290322580645</v>
      </c>
      <c r="P1206" s="5">
        <v>62.529032258064518</v>
      </c>
      <c r="Q1206" s="5">
        <v>64.0741935483871</v>
      </c>
      <c r="R1206" s="5">
        <v>64.2</v>
      </c>
      <c r="S1206" s="5">
        <v>64.306451612903231</v>
      </c>
      <c r="T1206" s="5">
        <v>64.438709677419354</v>
      </c>
      <c r="U1206" s="5">
        <v>63.232258064516131</v>
      </c>
      <c r="V1206" s="5">
        <v>62.009677419354837</v>
      </c>
      <c r="W1206" s="5">
        <v>60.803225806451614</v>
      </c>
      <c r="X1206" s="5">
        <v>58.777419354838706</v>
      </c>
      <c r="Y1206" s="5">
        <v>56.764516129032259</v>
      </c>
      <c r="Z1206" s="5">
        <v>54.70967741935484</v>
      </c>
      <c r="AA1206" s="5">
        <v>53.86774193548387</v>
      </c>
      <c r="AB1206" s="5">
        <v>53.090322580645157</v>
      </c>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row>
    <row r="1207" spans="1:148">
      <c r="A1207" s="2" t="s">
        <v>226</v>
      </c>
      <c r="B1207" s="2" t="s">
        <v>78</v>
      </c>
      <c r="C1207" s="2" t="s">
        <v>366</v>
      </c>
      <c r="D1207" s="2" t="str">
        <f t="shared" si="18"/>
        <v>Michigan - Muskegon-Jun</v>
      </c>
      <c r="E1207" s="5">
        <v>62.036666666666662</v>
      </c>
      <c r="F1207" s="5">
        <v>61.24</v>
      </c>
      <c r="G1207" s="5">
        <v>60.46</v>
      </c>
      <c r="H1207" s="5">
        <v>59.666666666666664</v>
      </c>
      <c r="I1207" s="5">
        <v>60.096666666666671</v>
      </c>
      <c r="J1207" s="5">
        <v>60.583333333333336</v>
      </c>
      <c r="K1207" s="5">
        <v>61.03</v>
      </c>
      <c r="L1207" s="5">
        <v>63.633333333333333</v>
      </c>
      <c r="M1207" s="5">
        <v>66.243333333333325</v>
      </c>
      <c r="N1207" s="5">
        <v>68.83</v>
      </c>
      <c r="O1207" s="5">
        <v>70.036666666666662</v>
      </c>
      <c r="P1207" s="5">
        <v>71.256666666666661</v>
      </c>
      <c r="Q1207" s="5">
        <v>72.463333333333338</v>
      </c>
      <c r="R1207" s="5">
        <v>73.069999999999993</v>
      </c>
      <c r="S1207" s="5">
        <v>73.643333333333345</v>
      </c>
      <c r="T1207" s="5">
        <v>74.25</v>
      </c>
      <c r="U1207" s="5">
        <v>73.150000000000006</v>
      </c>
      <c r="V1207" s="5">
        <v>72.046666666666667</v>
      </c>
      <c r="W1207" s="5">
        <v>70.86666666666666</v>
      </c>
      <c r="X1207" s="5">
        <v>68.623333333333321</v>
      </c>
      <c r="Y1207" s="5">
        <v>66.443333333333328</v>
      </c>
      <c r="Z1207" s="5">
        <v>64.25</v>
      </c>
      <c r="AA1207" s="5">
        <v>63.52</v>
      </c>
      <c r="AB1207" s="5">
        <v>62.806666666666665</v>
      </c>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row>
    <row r="1208" spans="1:148">
      <c r="A1208" s="2" t="s">
        <v>226</v>
      </c>
      <c r="B1208" s="2" t="s">
        <v>79</v>
      </c>
      <c r="C1208" s="2" t="s">
        <v>367</v>
      </c>
      <c r="D1208" s="2" t="str">
        <f t="shared" si="18"/>
        <v>Michigan - Muskegon-Jul</v>
      </c>
      <c r="E1208" s="5">
        <v>67.067741935483866</v>
      </c>
      <c r="F1208" s="5">
        <v>66.361290322580643</v>
      </c>
      <c r="G1208" s="5">
        <v>63.703225806451613</v>
      </c>
      <c r="H1208" s="5">
        <v>63.019354838709674</v>
      </c>
      <c r="I1208" s="5">
        <v>63.490322580645163</v>
      </c>
      <c r="J1208" s="5">
        <v>63.948387096774198</v>
      </c>
      <c r="K1208" s="5">
        <v>64.400000000000006</v>
      </c>
      <c r="L1208" s="5">
        <v>67.045161290322582</v>
      </c>
      <c r="M1208" s="5">
        <v>69.683870967741925</v>
      </c>
      <c r="N1208" s="5">
        <v>72.332258064516139</v>
      </c>
      <c r="O1208" s="5">
        <v>73.248387096774181</v>
      </c>
      <c r="P1208" s="5">
        <v>74.151612903225796</v>
      </c>
      <c r="Q1208" s="5">
        <v>75.061290322580646</v>
      </c>
      <c r="R1208" s="5">
        <v>75.312903225806451</v>
      </c>
      <c r="S1208" s="5">
        <v>75.564516129032256</v>
      </c>
      <c r="T1208" s="5">
        <v>75.825806451612905</v>
      </c>
      <c r="U1208" s="5">
        <v>75.07741935483871</v>
      </c>
      <c r="V1208" s="5">
        <v>74.358064516129033</v>
      </c>
      <c r="W1208" s="5">
        <v>73.532258064516128</v>
      </c>
      <c r="X1208" s="5">
        <v>71.490322580645156</v>
      </c>
      <c r="Y1208" s="5">
        <v>69.441935483870964</v>
      </c>
      <c r="Z1208" s="5">
        <v>67.409677419354836</v>
      </c>
      <c r="AA1208" s="5">
        <v>66.525806451612908</v>
      </c>
      <c r="AB1208" s="5">
        <v>65.7</v>
      </c>
    </row>
    <row r="1209" spans="1:148">
      <c r="A1209" s="2" t="s">
        <v>226</v>
      </c>
      <c r="B1209" s="2" t="s">
        <v>80</v>
      </c>
      <c r="C1209" s="2" t="s">
        <v>368</v>
      </c>
      <c r="D1209" s="2" t="str">
        <f t="shared" si="18"/>
        <v>Michigan - Muskegon-Aug</v>
      </c>
      <c r="E1209" s="5">
        <v>61.541935483870965</v>
      </c>
      <c r="F1209" s="5">
        <v>61.190322580645166</v>
      </c>
      <c r="G1209" s="5">
        <v>62.574193548387093</v>
      </c>
      <c r="H1209" s="5">
        <v>62.1</v>
      </c>
      <c r="I1209" s="5">
        <v>61.825806451612898</v>
      </c>
      <c r="J1209" s="5">
        <v>61.729032258064514</v>
      </c>
      <c r="K1209" s="5">
        <v>62.890322580645162</v>
      </c>
      <c r="L1209" s="5">
        <v>66.358064516129033</v>
      </c>
      <c r="M1209" s="5">
        <v>69.532258064516128</v>
      </c>
      <c r="N1209" s="5">
        <v>71.748387096774181</v>
      </c>
      <c r="O1209" s="5">
        <v>73.535483870967738</v>
      </c>
      <c r="P1209" s="5">
        <v>74.648387096774186</v>
      </c>
      <c r="Q1209" s="5">
        <v>75.706451612903223</v>
      </c>
      <c r="R1209" s="5">
        <v>76.380645161290332</v>
      </c>
      <c r="S1209" s="5">
        <v>76.232258064516117</v>
      </c>
      <c r="T1209" s="5">
        <v>75.929032258064524</v>
      </c>
      <c r="U1209" s="5">
        <v>75.07741935483871</v>
      </c>
      <c r="V1209" s="5">
        <v>74.141935483870967</v>
      </c>
      <c r="W1209" s="5">
        <v>72.719354838709677</v>
      </c>
      <c r="X1209" s="5">
        <v>69.448387096774198</v>
      </c>
      <c r="Y1209" s="5">
        <v>67.222580645161287</v>
      </c>
      <c r="Z1209" s="5">
        <v>66.41935483870968</v>
      </c>
      <c r="AA1209" s="5">
        <v>65.41935483870968</v>
      </c>
      <c r="AB1209" s="5">
        <v>64.170967741935485</v>
      </c>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row>
    <row r="1210" spans="1:148">
      <c r="A1210" s="2" t="s">
        <v>226</v>
      </c>
      <c r="B1210" s="2" t="s">
        <v>81</v>
      </c>
      <c r="C1210" s="2" t="s">
        <v>369</v>
      </c>
      <c r="D1210" s="2" t="str">
        <f t="shared" si="18"/>
        <v>Michigan - Muskegon-Sep</v>
      </c>
      <c r="E1210" s="5">
        <v>57.51</v>
      </c>
      <c r="F1210" s="5">
        <v>57.133333333333333</v>
      </c>
      <c r="G1210" s="5">
        <v>56.82</v>
      </c>
      <c r="H1210" s="5">
        <v>56.49</v>
      </c>
      <c r="I1210" s="5">
        <v>56.43</v>
      </c>
      <c r="J1210" s="5">
        <v>56.346666666666671</v>
      </c>
      <c r="K1210" s="5">
        <v>56.226666666666667</v>
      </c>
      <c r="L1210" s="5">
        <v>59.073333333333338</v>
      </c>
      <c r="M1210" s="5">
        <v>61.946666666666673</v>
      </c>
      <c r="N1210" s="5">
        <v>64.790000000000006</v>
      </c>
      <c r="O1210" s="5">
        <v>65.92</v>
      </c>
      <c r="P1210" s="5">
        <v>67.00333333333333</v>
      </c>
      <c r="Q1210" s="5">
        <v>68.11</v>
      </c>
      <c r="R1210" s="5">
        <v>68.663333333333341</v>
      </c>
      <c r="S1210" s="5">
        <v>69.166666666666671</v>
      </c>
      <c r="T1210" s="5">
        <v>69.713333333333338</v>
      </c>
      <c r="U1210" s="5">
        <v>67.78</v>
      </c>
      <c r="V1210" s="5">
        <v>65.826666666666668</v>
      </c>
      <c r="W1210" s="5">
        <v>63.926666666666662</v>
      </c>
      <c r="X1210" s="5">
        <v>62.326666666666668</v>
      </c>
      <c r="Y1210" s="5">
        <v>60.793333333333329</v>
      </c>
      <c r="Z1210" s="5">
        <v>59.243333333333332</v>
      </c>
      <c r="AA1210" s="5">
        <v>58.633333333333333</v>
      </c>
      <c r="AB1210" s="5">
        <v>58.016666666666666</v>
      </c>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row>
    <row r="1211" spans="1:148">
      <c r="A1211" s="2" t="s">
        <v>226</v>
      </c>
      <c r="B1211" s="2" t="s">
        <v>82</v>
      </c>
      <c r="C1211" s="2" t="s">
        <v>370</v>
      </c>
      <c r="D1211" s="2" t="str">
        <f t="shared" si="18"/>
        <v>Michigan - Muskegon-Oct</v>
      </c>
      <c r="E1211" s="5">
        <v>50.606451612903221</v>
      </c>
      <c r="F1211" s="5">
        <v>50.041935483870965</v>
      </c>
      <c r="G1211" s="5">
        <v>49.535483870967738</v>
      </c>
      <c r="H1211" s="5">
        <v>48.977419354838709</v>
      </c>
      <c r="I1211" s="5">
        <v>48.777419354838706</v>
      </c>
      <c r="J1211" s="5">
        <v>48.6</v>
      </c>
      <c r="K1211" s="5">
        <v>48.380645161290325</v>
      </c>
      <c r="L1211" s="5">
        <v>50.29354838709677</v>
      </c>
      <c r="M1211" s="5">
        <v>52.193548387096776</v>
      </c>
      <c r="N1211" s="5">
        <v>54.090322580645157</v>
      </c>
      <c r="O1211" s="5">
        <v>55.135483870967747</v>
      </c>
      <c r="P1211" s="5">
        <v>56.170967741935485</v>
      </c>
      <c r="Q1211" s="5">
        <v>57.20645161290323</v>
      </c>
      <c r="R1211" s="5">
        <v>57.383870967741942</v>
      </c>
      <c r="S1211" s="5">
        <v>57.570967741935483</v>
      </c>
      <c r="T1211" s="5">
        <v>57.748387096774195</v>
      </c>
      <c r="U1211" s="5">
        <v>56.009677419354837</v>
      </c>
      <c r="V1211" s="5">
        <v>54.312903225806451</v>
      </c>
      <c r="W1211" s="5">
        <v>52.535483870967738</v>
      </c>
      <c r="X1211" s="5">
        <v>51.974193548387099</v>
      </c>
      <c r="Y1211" s="5">
        <v>51.37096774193548</v>
      </c>
      <c r="Z1211" s="5">
        <v>50.774193548387096</v>
      </c>
      <c r="AA1211" s="5">
        <v>50.62903225806452</v>
      </c>
      <c r="AB1211" s="5">
        <v>50.474193548387099</v>
      </c>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row>
    <row r="1212" spans="1:148">
      <c r="A1212" s="2" t="s">
        <v>226</v>
      </c>
      <c r="B1212" s="2" t="s">
        <v>83</v>
      </c>
      <c r="C1212" s="2" t="s">
        <v>371</v>
      </c>
      <c r="D1212" s="2" t="str">
        <f t="shared" si="18"/>
        <v>Michigan - Muskegon-Nov</v>
      </c>
      <c r="E1212" s="5">
        <v>38.01</v>
      </c>
      <c r="F1212" s="5">
        <v>37.729999999999997</v>
      </c>
      <c r="G1212" s="5">
        <v>37.450000000000003</v>
      </c>
      <c r="H1212" s="5">
        <v>37.166666666666664</v>
      </c>
      <c r="I1212" s="5">
        <v>37.036666666666662</v>
      </c>
      <c r="J1212" s="5">
        <v>36.916666666666664</v>
      </c>
      <c r="K1212" s="5">
        <v>36.799999999999997</v>
      </c>
      <c r="L1212" s="5">
        <v>37.673333333333332</v>
      </c>
      <c r="M1212" s="5">
        <v>38.523333333333333</v>
      </c>
      <c r="N1212" s="5">
        <v>39.4</v>
      </c>
      <c r="O1212" s="5">
        <v>40.176666666666662</v>
      </c>
      <c r="P1212" s="5">
        <v>40.916666666666664</v>
      </c>
      <c r="Q1212" s="5">
        <v>41.706666666666671</v>
      </c>
      <c r="R1212" s="5">
        <v>41.55</v>
      </c>
      <c r="S1212" s="5">
        <v>41.426666666666662</v>
      </c>
      <c r="T1212" s="5">
        <v>41.263333333333335</v>
      </c>
      <c r="U1212" s="5">
        <v>40.380000000000003</v>
      </c>
      <c r="V1212" s="5">
        <v>39.546666666666667</v>
      </c>
      <c r="W1212" s="5">
        <v>38.61</v>
      </c>
      <c r="X1212" s="5">
        <v>38.193333333333335</v>
      </c>
      <c r="Y1212" s="5">
        <v>37.78</v>
      </c>
      <c r="Z1212" s="5">
        <v>37.373333333333335</v>
      </c>
      <c r="AA1212" s="5">
        <v>37.416666666666664</v>
      </c>
      <c r="AB1212" s="5">
        <v>37.483333333333334</v>
      </c>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row>
    <row r="1213" spans="1:148">
      <c r="A1213" s="2" t="s">
        <v>226</v>
      </c>
      <c r="B1213" s="2" t="s">
        <v>84</v>
      </c>
      <c r="C1213" s="2" t="s">
        <v>372</v>
      </c>
      <c r="D1213" s="2" t="str">
        <f t="shared" si="18"/>
        <v>Michigan - Muskegon-Dec</v>
      </c>
      <c r="E1213" s="5">
        <v>26.519354838709678</v>
      </c>
      <c r="F1213" s="5">
        <v>26.229032258064517</v>
      </c>
      <c r="G1213" s="5">
        <v>25.961290322580645</v>
      </c>
      <c r="H1213" s="5">
        <v>25.648387096774194</v>
      </c>
      <c r="I1213" s="5">
        <v>25.341935483870969</v>
      </c>
      <c r="J1213" s="5">
        <v>25.032258064516128</v>
      </c>
      <c r="K1213" s="5">
        <v>24.719354838709677</v>
      </c>
      <c r="L1213" s="5">
        <v>25.122580645161289</v>
      </c>
      <c r="M1213" s="5">
        <v>25.458064516129035</v>
      </c>
      <c r="N1213" s="5">
        <v>25.835483870967742</v>
      </c>
      <c r="O1213" s="5">
        <v>26.64516129032258</v>
      </c>
      <c r="P1213" s="5">
        <v>27.425806451612903</v>
      </c>
      <c r="Q1213" s="5">
        <v>28.238709677419354</v>
      </c>
      <c r="R1213" s="5">
        <v>28.219354838709677</v>
      </c>
      <c r="S1213" s="5">
        <v>28.20967741935484</v>
      </c>
      <c r="T1213" s="5">
        <v>28.196774193548389</v>
      </c>
      <c r="U1213" s="5">
        <v>27.732258064516131</v>
      </c>
      <c r="V1213" s="5">
        <v>27.329032258064519</v>
      </c>
      <c r="W1213" s="5">
        <v>26.858064516129033</v>
      </c>
      <c r="X1213" s="5">
        <v>26.625806451612902</v>
      </c>
      <c r="Y1213" s="5">
        <v>26.43548387096774</v>
      </c>
      <c r="Z1213" s="5">
        <v>26.196774193548389</v>
      </c>
      <c r="AA1213" s="5">
        <v>25.903225806451612</v>
      </c>
      <c r="AB1213" s="5">
        <v>25.635483870967743</v>
      </c>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row>
    <row r="1214" spans="1:148">
      <c r="A1214" s="2" t="s">
        <v>227</v>
      </c>
      <c r="B1214" s="2" t="s">
        <v>73</v>
      </c>
      <c r="C1214" s="2" t="s">
        <v>361</v>
      </c>
      <c r="D1214" s="2" t="str">
        <f t="shared" si="18"/>
        <v>Michigan - Sault Ste Marie-Jan</v>
      </c>
      <c r="E1214" s="5">
        <v>14.012903225806451</v>
      </c>
      <c r="F1214" s="5">
        <v>13.896774193548387</v>
      </c>
      <c r="G1214" s="5">
        <v>13.519354838709678</v>
      </c>
      <c r="H1214" s="5">
        <v>12.903225806451612</v>
      </c>
      <c r="I1214" s="5">
        <v>12.558064516129033</v>
      </c>
      <c r="J1214" s="5">
        <v>12.6</v>
      </c>
      <c r="K1214" s="5">
        <v>11.993548387096775</v>
      </c>
      <c r="L1214" s="5">
        <v>11.6</v>
      </c>
      <c r="M1214" s="5">
        <v>11.751612903225807</v>
      </c>
      <c r="N1214" s="5">
        <v>12.877419354838709</v>
      </c>
      <c r="O1214" s="5">
        <v>14.345161290322581</v>
      </c>
      <c r="P1214" s="5">
        <v>15.803225806451612</v>
      </c>
      <c r="Q1214" s="5">
        <v>17.483870967741936</v>
      </c>
      <c r="R1214" s="5">
        <v>18.387096774193548</v>
      </c>
      <c r="S1214" s="5">
        <v>18.796774193548387</v>
      </c>
      <c r="T1214" s="5">
        <v>18.609677419354838</v>
      </c>
      <c r="U1214" s="5">
        <v>17.816129032258065</v>
      </c>
      <c r="V1214" s="5">
        <v>16.887096774193548</v>
      </c>
      <c r="W1214" s="5">
        <v>16.712903225806453</v>
      </c>
      <c r="X1214" s="5">
        <v>16.187096774193549</v>
      </c>
      <c r="Y1214" s="5">
        <v>15.574193548387097</v>
      </c>
      <c r="Z1214" s="5">
        <v>15.264516129032257</v>
      </c>
      <c r="AA1214" s="5">
        <v>14.735483870967743</v>
      </c>
      <c r="AB1214" s="5">
        <v>14.267741935483871</v>
      </c>
    </row>
    <row r="1215" spans="1:148">
      <c r="A1215" s="2" t="s">
        <v>227</v>
      </c>
      <c r="B1215" s="2" t="s">
        <v>74</v>
      </c>
      <c r="C1215" s="2" t="s">
        <v>362</v>
      </c>
      <c r="D1215" s="2" t="str">
        <f t="shared" si="18"/>
        <v>Michigan - Sault Ste Marie-Feb</v>
      </c>
      <c r="E1215" s="5">
        <v>13.275</v>
      </c>
      <c r="F1215" s="5">
        <v>12.50357142857143</v>
      </c>
      <c r="G1215" s="5">
        <v>12.303571428571429</v>
      </c>
      <c r="H1215" s="5">
        <v>12.05</v>
      </c>
      <c r="I1215" s="5">
        <v>11.960714285714285</v>
      </c>
      <c r="J1215" s="5">
        <v>11.817857142857141</v>
      </c>
      <c r="K1215" s="5">
        <v>11.7</v>
      </c>
      <c r="L1215" s="5">
        <v>11.37857142857143</v>
      </c>
      <c r="M1215" s="5">
        <v>11.639285714285714</v>
      </c>
      <c r="N1215" s="5">
        <v>12.603571428571428</v>
      </c>
      <c r="O1215" s="5">
        <v>14.164285714285715</v>
      </c>
      <c r="P1215" s="5">
        <v>15.935714285714285</v>
      </c>
      <c r="Q1215" s="5">
        <v>17.567857142857143</v>
      </c>
      <c r="R1215" s="5">
        <v>19.100000000000001</v>
      </c>
      <c r="S1215" s="5">
        <v>19.850000000000001</v>
      </c>
      <c r="T1215" s="5">
        <v>20.207142857142856</v>
      </c>
      <c r="U1215" s="5">
        <v>20.225000000000001</v>
      </c>
      <c r="V1215" s="5">
        <v>19.135714285714283</v>
      </c>
      <c r="W1215" s="5">
        <v>17.610714285714288</v>
      </c>
      <c r="X1215" s="5">
        <v>16.760714285714286</v>
      </c>
      <c r="Y1215" s="5">
        <v>16.010714285714286</v>
      </c>
      <c r="Z1215" s="5">
        <v>15.55</v>
      </c>
      <c r="AA1215" s="5">
        <v>14.8</v>
      </c>
      <c r="AB1215" s="5">
        <v>14.324999999999999</v>
      </c>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row>
    <row r="1216" spans="1:148">
      <c r="A1216" s="2" t="s">
        <v>227</v>
      </c>
      <c r="B1216" s="2" t="s">
        <v>75</v>
      </c>
      <c r="C1216" s="2" t="s">
        <v>363</v>
      </c>
      <c r="D1216" s="2" t="str">
        <f t="shared" si="18"/>
        <v>Michigan - Sault Ste Marie-Mar</v>
      </c>
      <c r="E1216" s="5">
        <v>21.9</v>
      </c>
      <c r="F1216" s="5">
        <v>21.054838709677419</v>
      </c>
      <c r="G1216" s="5">
        <v>20.63225806451613</v>
      </c>
      <c r="H1216" s="5">
        <v>19.890322580645162</v>
      </c>
      <c r="I1216" s="5">
        <v>19.196774193548389</v>
      </c>
      <c r="J1216" s="5">
        <v>18.238709677419354</v>
      </c>
      <c r="K1216" s="5">
        <v>17.70967741935484</v>
      </c>
      <c r="L1216" s="5">
        <v>18.567741935483873</v>
      </c>
      <c r="M1216" s="5">
        <v>20.961290322580645</v>
      </c>
      <c r="N1216" s="5">
        <v>23.493548387096773</v>
      </c>
      <c r="O1216" s="5">
        <v>25.490322580645163</v>
      </c>
      <c r="P1216" s="5">
        <v>27.470967741935485</v>
      </c>
      <c r="Q1216" s="5">
        <v>28.280645161290323</v>
      </c>
      <c r="R1216" s="5">
        <v>29.196774193548389</v>
      </c>
      <c r="S1216" s="5">
        <v>29.206451612903226</v>
      </c>
      <c r="T1216" s="5">
        <v>28.774193548387096</v>
      </c>
      <c r="U1216" s="5">
        <v>28.522580645161291</v>
      </c>
      <c r="V1216" s="5">
        <v>27.729032258064517</v>
      </c>
      <c r="W1216" s="5">
        <v>26.280645161290323</v>
      </c>
      <c r="X1216" s="5">
        <v>25.1</v>
      </c>
      <c r="Y1216" s="5">
        <v>24.312903225806455</v>
      </c>
      <c r="Z1216" s="5">
        <v>23.938709677419357</v>
      </c>
      <c r="AA1216" s="5">
        <v>23.3</v>
      </c>
      <c r="AB1216" s="5">
        <v>22.706451612903226</v>
      </c>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row>
    <row r="1217" spans="1:148">
      <c r="A1217" s="2" t="s">
        <v>227</v>
      </c>
      <c r="B1217" s="2" t="s">
        <v>76</v>
      </c>
      <c r="C1217" s="2" t="s">
        <v>364</v>
      </c>
      <c r="D1217" s="2" t="str">
        <f t="shared" si="18"/>
        <v>Michigan - Sault Ste Marie-Apr</v>
      </c>
      <c r="E1217" s="5">
        <v>33.223333333333336</v>
      </c>
      <c r="F1217" s="5">
        <v>32.753333333333337</v>
      </c>
      <c r="G1217" s="5">
        <v>32.35</v>
      </c>
      <c r="H1217" s="5">
        <v>31.876666666666665</v>
      </c>
      <c r="I1217" s="5">
        <v>32.043333333333329</v>
      </c>
      <c r="J1217" s="5">
        <v>32.24</v>
      </c>
      <c r="K1217" s="5">
        <v>32.43333333333333</v>
      </c>
      <c r="L1217" s="5">
        <v>35.06</v>
      </c>
      <c r="M1217" s="5">
        <v>37.71</v>
      </c>
      <c r="N1217" s="5">
        <v>40.333333333333336</v>
      </c>
      <c r="O1217" s="5">
        <v>41.963333333333338</v>
      </c>
      <c r="P1217" s="5">
        <v>43.646666666666668</v>
      </c>
      <c r="Q1217" s="5">
        <v>45.27</v>
      </c>
      <c r="R1217" s="5">
        <v>45.393333333333331</v>
      </c>
      <c r="S1217" s="5">
        <v>45.49</v>
      </c>
      <c r="T1217" s="5">
        <v>45.6</v>
      </c>
      <c r="U1217" s="5">
        <v>44.19</v>
      </c>
      <c r="V1217" s="5">
        <v>42.733333333333334</v>
      </c>
      <c r="W1217" s="5">
        <v>41.233333333333334</v>
      </c>
      <c r="X1217" s="5">
        <v>39.166666666666664</v>
      </c>
      <c r="Y1217" s="5">
        <v>37.18666666666666</v>
      </c>
      <c r="Z1217" s="5">
        <v>35.206666666666671</v>
      </c>
      <c r="AA1217" s="5">
        <v>34.67</v>
      </c>
      <c r="AB1217" s="5">
        <v>34.166666666666664</v>
      </c>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row>
    <row r="1218" spans="1:148">
      <c r="A1218" s="2" t="s">
        <v>227</v>
      </c>
      <c r="B1218" s="2" t="s">
        <v>77</v>
      </c>
      <c r="C1218" s="2" t="s">
        <v>365</v>
      </c>
      <c r="D1218" s="2" t="str">
        <f t="shared" si="18"/>
        <v>Michigan - Sault Ste Marie-May</v>
      </c>
      <c r="E1218" s="5">
        <v>45.335483870967742</v>
      </c>
      <c r="F1218" s="5">
        <v>44.703225806451613</v>
      </c>
      <c r="G1218" s="5">
        <v>44.29354838709677</v>
      </c>
      <c r="H1218" s="5">
        <v>43.903225806451616</v>
      </c>
      <c r="I1218" s="5">
        <v>43.49677419354839</v>
      </c>
      <c r="J1218" s="5">
        <v>44.00322580645161</v>
      </c>
      <c r="K1218" s="5">
        <v>46.974193548387099</v>
      </c>
      <c r="L1218" s="5">
        <v>50.170967741935485</v>
      </c>
      <c r="M1218" s="5">
        <v>53.283870967741933</v>
      </c>
      <c r="N1218" s="5">
        <v>56.061290322580646</v>
      </c>
      <c r="O1218" s="5">
        <v>58.509677419354837</v>
      </c>
      <c r="P1218" s="5">
        <v>59.890322580645162</v>
      </c>
      <c r="Q1218" s="5">
        <v>60.970967741935482</v>
      </c>
      <c r="R1218" s="5">
        <v>61.87419354838709</v>
      </c>
      <c r="S1218" s="5">
        <v>61.664516129032258</v>
      </c>
      <c r="T1218" s="5">
        <v>61.512903225806454</v>
      </c>
      <c r="U1218" s="5">
        <v>60.009677419354837</v>
      </c>
      <c r="V1218" s="5">
        <v>58.032258064516128</v>
      </c>
      <c r="W1218" s="5">
        <v>55.535483870967738</v>
      </c>
      <c r="X1218" s="5">
        <v>51.877419354838715</v>
      </c>
      <c r="Y1218" s="5">
        <v>49.193548387096776</v>
      </c>
      <c r="Z1218" s="5">
        <v>47.774193548387096</v>
      </c>
      <c r="AA1218" s="5">
        <v>46.567741935483866</v>
      </c>
      <c r="AB1218" s="5">
        <v>46.009677419354837</v>
      </c>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row>
    <row r="1219" spans="1:148">
      <c r="A1219" s="2" t="s">
        <v>227</v>
      </c>
      <c r="B1219" s="2" t="s">
        <v>78</v>
      </c>
      <c r="C1219" s="2" t="s">
        <v>366</v>
      </c>
      <c r="D1219" s="2" t="str">
        <f t="shared" ref="D1219:D1282" si="19">CONCATENATE(A1219,"-",B1219)</f>
        <v>Michigan - Sault Ste Marie-Jun</v>
      </c>
      <c r="E1219" s="5">
        <v>52.613333333333337</v>
      </c>
      <c r="F1219" s="5">
        <v>52.22</v>
      </c>
      <c r="G1219" s="5">
        <v>51.56</v>
      </c>
      <c r="H1219" s="5">
        <v>51.346666666666671</v>
      </c>
      <c r="I1219" s="5">
        <v>51.033333333333331</v>
      </c>
      <c r="J1219" s="5">
        <v>52.35</v>
      </c>
      <c r="K1219" s="5">
        <v>55.25333333333333</v>
      </c>
      <c r="L1219" s="5">
        <v>59.19</v>
      </c>
      <c r="M1219" s="5">
        <v>62.24666666666667</v>
      </c>
      <c r="N1219" s="5">
        <v>64.553333333333327</v>
      </c>
      <c r="O1219" s="5">
        <v>66.536666666666662</v>
      </c>
      <c r="P1219" s="5">
        <v>67.760000000000005</v>
      </c>
      <c r="Q1219" s="5">
        <v>68.446666666666673</v>
      </c>
      <c r="R1219" s="5">
        <v>69.176666666666677</v>
      </c>
      <c r="S1219" s="5">
        <v>69.093333333333334</v>
      </c>
      <c r="T1219" s="5">
        <v>68.459999999999994</v>
      </c>
      <c r="U1219" s="5">
        <v>67.75</v>
      </c>
      <c r="V1219" s="5">
        <v>66.31</v>
      </c>
      <c r="W1219" s="5">
        <v>64.150000000000006</v>
      </c>
      <c r="X1219" s="5">
        <v>60.523333333333333</v>
      </c>
      <c r="Y1219" s="5">
        <v>57.456666666666671</v>
      </c>
      <c r="Z1219" s="5">
        <v>56.223333333333336</v>
      </c>
      <c r="AA1219" s="5">
        <v>54.636666666666663</v>
      </c>
      <c r="AB1219" s="5">
        <v>53.27</v>
      </c>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row>
    <row r="1220" spans="1:148">
      <c r="A1220" s="2" t="s">
        <v>227</v>
      </c>
      <c r="B1220" s="2" t="s">
        <v>79</v>
      </c>
      <c r="C1220" s="2" t="s">
        <v>367</v>
      </c>
      <c r="D1220" s="2" t="str">
        <f t="shared" si="19"/>
        <v>Michigan - Sault Ste Marie-Jul</v>
      </c>
      <c r="E1220" s="5">
        <v>58.603225806451611</v>
      </c>
      <c r="F1220" s="5">
        <v>57.864516129032253</v>
      </c>
      <c r="G1220" s="5">
        <v>55.483870967741936</v>
      </c>
      <c r="H1220" s="5">
        <v>54.741935483870968</v>
      </c>
      <c r="I1220" s="5">
        <v>55.641935483870974</v>
      </c>
      <c r="J1220" s="5">
        <v>56.516129032258064</v>
      </c>
      <c r="K1220" s="5">
        <v>57.41935483870968</v>
      </c>
      <c r="L1220" s="5">
        <v>60.6</v>
      </c>
      <c r="M1220" s="5">
        <v>63.729032258064514</v>
      </c>
      <c r="N1220" s="5">
        <v>66.893548387096772</v>
      </c>
      <c r="O1220" s="5">
        <v>68.3</v>
      </c>
      <c r="P1220" s="5">
        <v>69.654838709677421</v>
      </c>
      <c r="Q1220" s="5">
        <v>71.038709677419348</v>
      </c>
      <c r="R1220" s="5">
        <v>71.193548387096769</v>
      </c>
      <c r="S1220" s="5">
        <v>71.361290322580643</v>
      </c>
      <c r="T1220" s="5">
        <v>71.509677419354844</v>
      </c>
      <c r="U1220" s="5">
        <v>70.116129032258058</v>
      </c>
      <c r="V1220" s="5">
        <v>68.735483870967741</v>
      </c>
      <c r="W1220" s="5">
        <v>67.248387096774181</v>
      </c>
      <c r="X1220" s="5">
        <v>64.345161290322579</v>
      </c>
      <c r="Y1220" s="5">
        <v>61.49677419354839</v>
      </c>
      <c r="Z1220" s="5">
        <v>58.664516129032258</v>
      </c>
      <c r="AA1220" s="5">
        <v>58.016129032258064</v>
      </c>
      <c r="AB1220" s="5">
        <v>57.387096774193552</v>
      </c>
    </row>
    <row r="1221" spans="1:148">
      <c r="A1221" s="2" t="s">
        <v>227</v>
      </c>
      <c r="B1221" s="2" t="s">
        <v>80</v>
      </c>
      <c r="C1221" s="2" t="s">
        <v>368</v>
      </c>
      <c r="D1221" s="2" t="str">
        <f t="shared" si="19"/>
        <v>Michigan - Sault Ste Marie-Aug</v>
      </c>
      <c r="E1221" s="5">
        <v>54.451612903225808</v>
      </c>
      <c r="F1221" s="5">
        <v>53.958064516129035</v>
      </c>
      <c r="G1221" s="5">
        <v>55.361290322580643</v>
      </c>
      <c r="H1221" s="5">
        <v>54.86774193548387</v>
      </c>
      <c r="I1221" s="5">
        <v>54.616129032258058</v>
      </c>
      <c r="J1221" s="5">
        <v>54.606451612903221</v>
      </c>
      <c r="K1221" s="5">
        <v>56.770967741935486</v>
      </c>
      <c r="L1221" s="5">
        <v>60.696774193548386</v>
      </c>
      <c r="M1221" s="5">
        <v>63.993548387096773</v>
      </c>
      <c r="N1221" s="5">
        <v>66.190322580645159</v>
      </c>
      <c r="O1221" s="5">
        <v>68.41290322580646</v>
      </c>
      <c r="P1221" s="5">
        <v>69.641935483870967</v>
      </c>
      <c r="Q1221" s="5">
        <v>70.735483870967741</v>
      </c>
      <c r="R1221" s="5">
        <v>71.41612903225807</v>
      </c>
      <c r="S1221" s="5">
        <v>71.41612903225807</v>
      </c>
      <c r="T1221" s="5">
        <v>70.864516129032268</v>
      </c>
      <c r="U1221" s="5">
        <v>69.622580645161293</v>
      </c>
      <c r="V1221" s="5">
        <v>68.174193548387095</v>
      </c>
      <c r="W1221" s="5">
        <v>66.154838709677421</v>
      </c>
      <c r="X1221" s="5">
        <v>62.406451612903226</v>
      </c>
      <c r="Y1221" s="5">
        <v>59.987096774193546</v>
      </c>
      <c r="Z1221" s="5">
        <v>58.683870967741939</v>
      </c>
      <c r="AA1221" s="5">
        <v>57.451612903225808</v>
      </c>
      <c r="AB1221" s="5">
        <v>56.812903225806451</v>
      </c>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row>
    <row r="1222" spans="1:148">
      <c r="A1222" s="2" t="s">
        <v>227</v>
      </c>
      <c r="B1222" s="2" t="s">
        <v>81</v>
      </c>
      <c r="C1222" s="2" t="s">
        <v>369</v>
      </c>
      <c r="D1222" s="2" t="str">
        <f t="shared" si="19"/>
        <v>Michigan - Sault Ste Marie-Sep</v>
      </c>
      <c r="E1222" s="5">
        <v>51.513333333333335</v>
      </c>
      <c r="F1222" s="5">
        <v>51.293333333333329</v>
      </c>
      <c r="G1222" s="5">
        <v>51.073333333333338</v>
      </c>
      <c r="H1222" s="5">
        <v>50.823333333333338</v>
      </c>
      <c r="I1222" s="5">
        <v>50.776666666666664</v>
      </c>
      <c r="J1222" s="5">
        <v>50.716666666666669</v>
      </c>
      <c r="K1222" s="5">
        <v>50.68333333333333</v>
      </c>
      <c r="L1222" s="5">
        <v>52.713333333333338</v>
      </c>
      <c r="M1222" s="5">
        <v>54.713333333333338</v>
      </c>
      <c r="N1222" s="5">
        <v>56.736666666666665</v>
      </c>
      <c r="O1222" s="5">
        <v>58.236666666666665</v>
      </c>
      <c r="P1222" s="5">
        <v>59.763333333333335</v>
      </c>
      <c r="Q1222" s="5">
        <v>61.256666666666668</v>
      </c>
      <c r="R1222" s="5">
        <v>61.22</v>
      </c>
      <c r="S1222" s="5">
        <v>61.176666666666662</v>
      </c>
      <c r="T1222" s="5">
        <v>61.143333333333331</v>
      </c>
      <c r="U1222" s="5">
        <v>59.376666666666665</v>
      </c>
      <c r="V1222" s="5">
        <v>57.67</v>
      </c>
      <c r="W1222" s="5">
        <v>55.893333333333331</v>
      </c>
      <c r="X1222" s="5">
        <v>54.74666666666667</v>
      </c>
      <c r="Y1222" s="5">
        <v>53.63</v>
      </c>
      <c r="Z1222" s="5">
        <v>52.506666666666668</v>
      </c>
      <c r="AA1222" s="5">
        <v>52.136666666666663</v>
      </c>
      <c r="AB1222" s="5">
        <v>51.793333333333329</v>
      </c>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row>
    <row r="1223" spans="1:148">
      <c r="A1223" s="2" t="s">
        <v>227</v>
      </c>
      <c r="B1223" s="2" t="s">
        <v>82</v>
      </c>
      <c r="C1223" s="2" t="s">
        <v>370</v>
      </c>
      <c r="D1223" s="2" t="str">
        <f t="shared" si="19"/>
        <v>Michigan - Sault Ste Marie-Oct</v>
      </c>
      <c r="E1223" s="5">
        <v>40.619354838709675</v>
      </c>
      <c r="F1223" s="5">
        <v>39.983870967741936</v>
      </c>
      <c r="G1223" s="5">
        <v>39.796774193548387</v>
      </c>
      <c r="H1223" s="5">
        <v>39.774193548387096</v>
      </c>
      <c r="I1223" s="5">
        <v>39.57741935483871</v>
      </c>
      <c r="J1223" s="5">
        <v>39.512903225806454</v>
      </c>
      <c r="K1223" s="5">
        <v>39.667741935483875</v>
      </c>
      <c r="L1223" s="5">
        <v>41.122580645161285</v>
      </c>
      <c r="M1223" s="5">
        <v>42.622580645161285</v>
      </c>
      <c r="N1223" s="5">
        <v>44.770967741935486</v>
      </c>
      <c r="O1223" s="5">
        <v>46.732258064516131</v>
      </c>
      <c r="P1223" s="5">
        <v>48.62580645161291</v>
      </c>
      <c r="Q1223" s="5">
        <v>50.570967741935483</v>
      </c>
      <c r="R1223" s="5">
        <v>51.725806451612904</v>
      </c>
      <c r="S1223" s="5">
        <v>51.858064516129026</v>
      </c>
      <c r="T1223" s="5">
        <v>51.670967741935485</v>
      </c>
      <c r="U1223" s="5">
        <v>50.08387096774193</v>
      </c>
      <c r="V1223" s="5">
        <v>47.87419354838709</v>
      </c>
      <c r="W1223" s="5">
        <v>45.690322580645166</v>
      </c>
      <c r="X1223" s="5">
        <v>44.167741935483875</v>
      </c>
      <c r="Y1223" s="5">
        <v>43.390322580645162</v>
      </c>
      <c r="Z1223" s="5">
        <v>42.119354838709675</v>
      </c>
      <c r="AA1223" s="5">
        <v>41.338709677419352</v>
      </c>
      <c r="AB1223" s="5">
        <v>40.877419354838715</v>
      </c>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row>
    <row r="1224" spans="1:148">
      <c r="A1224" s="2" t="s">
        <v>227</v>
      </c>
      <c r="B1224" s="2" t="s">
        <v>83</v>
      </c>
      <c r="C1224" s="2" t="s">
        <v>371</v>
      </c>
      <c r="D1224" s="2" t="str">
        <f t="shared" si="19"/>
        <v>Michigan - Sault Ste Marie-Nov</v>
      </c>
      <c r="E1224" s="5">
        <v>32.593333333333334</v>
      </c>
      <c r="F1224" s="5">
        <v>32.616666666666667</v>
      </c>
      <c r="G1224" s="5">
        <v>32.159999999999997</v>
      </c>
      <c r="H1224" s="5">
        <v>31.9</v>
      </c>
      <c r="I1224" s="5">
        <v>32.003333333333337</v>
      </c>
      <c r="J1224" s="5">
        <v>31.76</v>
      </c>
      <c r="K1224" s="5">
        <v>31.623333333333335</v>
      </c>
      <c r="L1224" s="5">
        <v>31.426666666666666</v>
      </c>
      <c r="M1224" s="5">
        <v>32.526666666666664</v>
      </c>
      <c r="N1224" s="5">
        <v>33.663333333333334</v>
      </c>
      <c r="O1224" s="5">
        <v>35.826666666666668</v>
      </c>
      <c r="P1224" s="5">
        <v>36.726666666666667</v>
      </c>
      <c r="Q1224" s="5">
        <v>37.536666666666662</v>
      </c>
      <c r="R1224" s="5">
        <v>38.023333333333333</v>
      </c>
      <c r="S1224" s="5">
        <v>38.119999999999997</v>
      </c>
      <c r="T1224" s="5">
        <v>37.413333333333334</v>
      </c>
      <c r="U1224" s="5">
        <v>36.206666666666671</v>
      </c>
      <c r="V1224" s="5">
        <v>35.033333333333331</v>
      </c>
      <c r="W1224" s="5">
        <v>34.863333333333337</v>
      </c>
      <c r="X1224" s="5">
        <v>34.296666666666667</v>
      </c>
      <c r="Y1224" s="5">
        <v>33.456666666666671</v>
      </c>
      <c r="Z1224" s="5">
        <v>32.766666666666666</v>
      </c>
      <c r="AA1224" s="5">
        <v>32.543333333333329</v>
      </c>
      <c r="AB1224" s="5">
        <v>32.603333333333332</v>
      </c>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row>
    <row r="1225" spans="1:148">
      <c r="A1225" s="2" t="s">
        <v>227</v>
      </c>
      <c r="B1225" s="2" t="s">
        <v>84</v>
      </c>
      <c r="C1225" s="2" t="s">
        <v>372</v>
      </c>
      <c r="D1225" s="2" t="str">
        <f t="shared" si="19"/>
        <v>Michigan - Sault Ste Marie-Dec</v>
      </c>
      <c r="E1225" s="5">
        <v>18.864516129032257</v>
      </c>
      <c r="F1225" s="5">
        <v>18.79032258064516</v>
      </c>
      <c r="G1225" s="5">
        <v>18.7</v>
      </c>
      <c r="H1225" s="5">
        <v>18.635483870967743</v>
      </c>
      <c r="I1225" s="5">
        <v>18.5</v>
      </c>
      <c r="J1225" s="5">
        <v>18.348387096774193</v>
      </c>
      <c r="K1225" s="5">
        <v>18.190322580645162</v>
      </c>
      <c r="L1225" s="5">
        <v>18.332258064516129</v>
      </c>
      <c r="M1225" s="5">
        <v>18.480645161290322</v>
      </c>
      <c r="N1225" s="5">
        <v>18.635483870967743</v>
      </c>
      <c r="O1225" s="5">
        <v>19.532258064516128</v>
      </c>
      <c r="P1225" s="5">
        <v>20.42258064516129</v>
      </c>
      <c r="Q1225" s="5">
        <v>21.338709677419356</v>
      </c>
      <c r="R1225" s="5">
        <v>21.451612903225808</v>
      </c>
      <c r="S1225" s="5">
        <v>21.6</v>
      </c>
      <c r="T1225" s="5">
        <v>21.712903225806453</v>
      </c>
      <c r="U1225" s="5">
        <v>20.961290322580645</v>
      </c>
      <c r="V1225" s="5">
        <v>20.248387096774195</v>
      </c>
      <c r="W1225" s="5">
        <v>19.529032258064515</v>
      </c>
      <c r="X1225" s="5">
        <v>19.112903225806452</v>
      </c>
      <c r="Y1225" s="5">
        <v>18.712903225806453</v>
      </c>
      <c r="Z1225" s="5">
        <v>18.3</v>
      </c>
      <c r="AA1225" s="5">
        <v>18.003225806451614</v>
      </c>
      <c r="AB1225" s="5">
        <v>17.706451612903226</v>
      </c>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row>
    <row r="1226" spans="1:148">
      <c r="A1226" s="2" t="s">
        <v>228</v>
      </c>
      <c r="B1226" s="2" t="s">
        <v>73</v>
      </c>
      <c r="C1226" s="2" t="s">
        <v>361</v>
      </c>
      <c r="D1226" s="2" t="str">
        <f t="shared" si="19"/>
        <v>Michigan - Traverse City-Jan</v>
      </c>
      <c r="E1226" s="5">
        <v>19.425806451612903</v>
      </c>
      <c r="F1226" s="5">
        <v>19.416129032258063</v>
      </c>
      <c r="G1226" s="5">
        <v>19.590322580645161</v>
      </c>
      <c r="H1226" s="5">
        <v>19.258064516129032</v>
      </c>
      <c r="I1226" s="5">
        <v>19.229032258064517</v>
      </c>
      <c r="J1226" s="5">
        <v>19.690322580645162</v>
      </c>
      <c r="K1226" s="5">
        <v>19.583870967741937</v>
      </c>
      <c r="L1226" s="5">
        <v>19.848387096774193</v>
      </c>
      <c r="M1226" s="5">
        <v>20.241935483870968</v>
      </c>
      <c r="N1226" s="5">
        <v>21.006451612903227</v>
      </c>
      <c r="O1226" s="5">
        <v>22.425806451612903</v>
      </c>
      <c r="P1226" s="5">
        <v>23.448387096774194</v>
      </c>
      <c r="Q1226" s="5">
        <v>24.212903225806453</v>
      </c>
      <c r="R1226" s="5">
        <v>24.86774193548387</v>
      </c>
      <c r="S1226" s="5">
        <v>25.116129032258065</v>
      </c>
      <c r="T1226" s="5">
        <v>24.651612903225807</v>
      </c>
      <c r="U1226" s="5">
        <v>23.877419354838711</v>
      </c>
      <c r="V1226" s="5">
        <v>22.883870967741935</v>
      </c>
      <c r="W1226" s="5">
        <v>22.038709677419355</v>
      </c>
      <c r="X1226" s="5">
        <v>21.406451612903226</v>
      </c>
      <c r="Y1226" s="5">
        <v>20.954838709677421</v>
      </c>
      <c r="Z1226" s="5">
        <v>20.774193548387096</v>
      </c>
      <c r="AA1226" s="5">
        <v>20.377419354838711</v>
      </c>
      <c r="AB1226" s="5">
        <v>19.941935483870971</v>
      </c>
    </row>
    <row r="1227" spans="1:148">
      <c r="A1227" s="2" t="s">
        <v>228</v>
      </c>
      <c r="B1227" s="2" t="s">
        <v>74</v>
      </c>
      <c r="C1227" s="2" t="s">
        <v>362</v>
      </c>
      <c r="D1227" s="2" t="str">
        <f t="shared" si="19"/>
        <v>Michigan - Traverse City-Feb</v>
      </c>
      <c r="E1227" s="5">
        <v>18.657142857142855</v>
      </c>
      <c r="F1227" s="5">
        <v>18.37857142857143</v>
      </c>
      <c r="G1227" s="5">
        <v>18.064285714285713</v>
      </c>
      <c r="H1227" s="5">
        <v>17.785714285714285</v>
      </c>
      <c r="I1227" s="5">
        <v>17.125</v>
      </c>
      <c r="J1227" s="5">
        <v>16.485714285714288</v>
      </c>
      <c r="K1227" s="5">
        <v>15.814285714285715</v>
      </c>
      <c r="L1227" s="5">
        <v>16.99642857142857</v>
      </c>
      <c r="M1227" s="5">
        <v>18.142857142857142</v>
      </c>
      <c r="N1227" s="5">
        <v>19.310714285714287</v>
      </c>
      <c r="O1227" s="5">
        <v>20.846428571428572</v>
      </c>
      <c r="P1227" s="5">
        <v>22.346428571428572</v>
      </c>
      <c r="Q1227" s="5">
        <v>23.864285714285717</v>
      </c>
      <c r="R1227" s="5">
        <v>24.228571428571428</v>
      </c>
      <c r="S1227" s="5">
        <v>24.557142857142857</v>
      </c>
      <c r="T1227" s="5">
        <v>24.917857142857144</v>
      </c>
      <c r="U1227" s="5">
        <v>23.842857142857145</v>
      </c>
      <c r="V1227" s="5">
        <v>22.857142857142858</v>
      </c>
      <c r="W1227" s="5">
        <v>21.660714285714285</v>
      </c>
      <c r="X1227" s="5">
        <v>20.635714285714283</v>
      </c>
      <c r="Y1227" s="5">
        <v>19.625</v>
      </c>
      <c r="Z1227" s="5">
        <v>18.574999999999999</v>
      </c>
      <c r="AA1227" s="5">
        <v>18.285714285714285</v>
      </c>
      <c r="AB1227" s="5">
        <v>18.028571428571428</v>
      </c>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row>
    <row r="1228" spans="1:148">
      <c r="A1228" s="2" t="s">
        <v>228</v>
      </c>
      <c r="B1228" s="2" t="s">
        <v>75</v>
      </c>
      <c r="C1228" s="2" t="s">
        <v>363</v>
      </c>
      <c r="D1228" s="2" t="str">
        <f t="shared" si="19"/>
        <v>Michigan - Traverse City-Mar</v>
      </c>
      <c r="E1228" s="5">
        <v>25.27741935483871</v>
      </c>
      <c r="F1228" s="5">
        <v>24.57741935483871</v>
      </c>
      <c r="G1228" s="5">
        <v>24.003225806451614</v>
      </c>
      <c r="H1228" s="5">
        <v>23.558064516129029</v>
      </c>
      <c r="I1228" s="5">
        <v>22.86774193548387</v>
      </c>
      <c r="J1228" s="5">
        <v>22.116129032258065</v>
      </c>
      <c r="K1228" s="5">
        <v>21.919354838709676</v>
      </c>
      <c r="L1228" s="5">
        <v>23.2</v>
      </c>
      <c r="M1228" s="5">
        <v>26.322580645161292</v>
      </c>
      <c r="N1228" s="5">
        <v>29.319354838709678</v>
      </c>
      <c r="O1228" s="5">
        <v>31.612903225806452</v>
      </c>
      <c r="P1228" s="5">
        <v>33.261290322580642</v>
      </c>
      <c r="Q1228" s="5">
        <v>34.58387096774193</v>
      </c>
      <c r="R1228" s="5">
        <v>35.37096774193548</v>
      </c>
      <c r="S1228" s="5">
        <v>35.990322580645163</v>
      </c>
      <c r="T1228" s="5">
        <v>35.948387096774198</v>
      </c>
      <c r="U1228" s="5">
        <v>35.616129032258058</v>
      </c>
      <c r="V1228" s="5">
        <v>34.112903225806448</v>
      </c>
      <c r="W1228" s="5">
        <v>32.245161290322578</v>
      </c>
      <c r="X1228" s="5">
        <v>30.609677419354838</v>
      </c>
      <c r="Y1228" s="5">
        <v>29.29032258064516</v>
      </c>
      <c r="Z1228" s="5">
        <v>28.045161290322579</v>
      </c>
      <c r="AA1228" s="5">
        <v>27.332258064516129</v>
      </c>
      <c r="AB1228" s="5">
        <v>26.92258064516129</v>
      </c>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row>
    <row r="1229" spans="1:148">
      <c r="A1229" s="2" t="s">
        <v>228</v>
      </c>
      <c r="B1229" s="2" t="s">
        <v>76</v>
      </c>
      <c r="C1229" s="2" t="s">
        <v>364</v>
      </c>
      <c r="D1229" s="2" t="str">
        <f t="shared" si="19"/>
        <v>Michigan - Traverse City-Apr</v>
      </c>
      <c r="E1229" s="5">
        <v>41.903333333333329</v>
      </c>
      <c r="F1229" s="5">
        <v>41.26</v>
      </c>
      <c r="G1229" s="5">
        <v>40.653333333333329</v>
      </c>
      <c r="H1229" s="5">
        <v>40</v>
      </c>
      <c r="I1229" s="5">
        <v>39.806666666666665</v>
      </c>
      <c r="J1229" s="5">
        <v>39.586666666666666</v>
      </c>
      <c r="K1229" s="5">
        <v>39.39</v>
      </c>
      <c r="L1229" s="5">
        <v>42.33</v>
      </c>
      <c r="M1229" s="5">
        <v>45.293333333333329</v>
      </c>
      <c r="N1229" s="5">
        <v>48.233333333333334</v>
      </c>
      <c r="O1229" s="5">
        <v>49.903333333333329</v>
      </c>
      <c r="P1229" s="5">
        <v>51.576666666666668</v>
      </c>
      <c r="Q1229" s="5">
        <v>53.24666666666667</v>
      </c>
      <c r="R1229" s="5">
        <v>53.493333333333332</v>
      </c>
      <c r="S1229" s="5">
        <v>53.743333333333332</v>
      </c>
      <c r="T1229" s="5">
        <v>54.016666666666666</v>
      </c>
      <c r="U1229" s="5">
        <v>52.636666666666663</v>
      </c>
      <c r="V1229" s="5">
        <v>51.283333333333331</v>
      </c>
      <c r="W1229" s="5">
        <v>49.9</v>
      </c>
      <c r="X1229" s="5">
        <v>47.963333333333338</v>
      </c>
      <c r="Y1229" s="5">
        <v>46.01</v>
      </c>
      <c r="Z1229" s="5">
        <v>44.093333333333334</v>
      </c>
      <c r="AA1229" s="5">
        <v>43.52</v>
      </c>
      <c r="AB1229" s="5">
        <v>42.96</v>
      </c>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row>
    <row r="1230" spans="1:148">
      <c r="A1230" s="2" t="s">
        <v>228</v>
      </c>
      <c r="B1230" s="2" t="s">
        <v>77</v>
      </c>
      <c r="C1230" s="2" t="s">
        <v>365</v>
      </c>
      <c r="D1230" s="2" t="str">
        <f t="shared" si="19"/>
        <v>Michigan - Traverse City-May</v>
      </c>
      <c r="E1230" s="5">
        <v>47.538709677419355</v>
      </c>
      <c r="F1230" s="5">
        <v>46.622580645161285</v>
      </c>
      <c r="G1230" s="5">
        <v>46.245161290322578</v>
      </c>
      <c r="H1230" s="5">
        <v>45.929032258064517</v>
      </c>
      <c r="I1230" s="5">
        <v>46.258064516129032</v>
      </c>
      <c r="J1230" s="5">
        <v>47.112903225806448</v>
      </c>
      <c r="K1230" s="5">
        <v>48.92258064516129</v>
      </c>
      <c r="L1230" s="5">
        <v>52.425806451612907</v>
      </c>
      <c r="M1230" s="5">
        <v>55.522580645161291</v>
      </c>
      <c r="N1230" s="5">
        <v>58.29354838709677</v>
      </c>
      <c r="O1230" s="5">
        <v>60</v>
      </c>
      <c r="P1230" s="5">
        <v>61.993548387096773</v>
      </c>
      <c r="Q1230" s="5">
        <v>63.141935483870974</v>
      </c>
      <c r="R1230" s="5">
        <v>63.993548387096773</v>
      </c>
      <c r="S1230" s="5">
        <v>63.412903225806453</v>
      </c>
      <c r="T1230" s="5">
        <v>63.390322580645162</v>
      </c>
      <c r="U1230" s="5">
        <v>61.748387096774195</v>
      </c>
      <c r="V1230" s="5">
        <v>60.719354838709677</v>
      </c>
      <c r="W1230" s="5">
        <v>58.148387096774194</v>
      </c>
      <c r="X1230" s="5">
        <v>54.222580645161294</v>
      </c>
      <c r="Y1230" s="5">
        <v>53.019354838709674</v>
      </c>
      <c r="Z1230" s="5">
        <v>51.722580645161294</v>
      </c>
      <c r="AA1230" s="5">
        <v>50.758064516129032</v>
      </c>
      <c r="AB1230" s="5">
        <v>49.08064516129032</v>
      </c>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row>
    <row r="1231" spans="1:148">
      <c r="A1231" s="2" t="s">
        <v>228</v>
      </c>
      <c r="B1231" s="2" t="s">
        <v>78</v>
      </c>
      <c r="C1231" s="2" t="s">
        <v>366</v>
      </c>
      <c r="D1231" s="2" t="str">
        <f t="shared" si="19"/>
        <v>Michigan - Traverse City-Jun</v>
      </c>
      <c r="E1231" s="5">
        <v>54.876666666666665</v>
      </c>
      <c r="F1231" s="5">
        <v>54.426666666666662</v>
      </c>
      <c r="G1231" s="5">
        <v>54.00333333333333</v>
      </c>
      <c r="H1231" s="5">
        <v>53.556666666666665</v>
      </c>
      <c r="I1231" s="5">
        <v>54.86</v>
      </c>
      <c r="J1231" s="5">
        <v>56.18</v>
      </c>
      <c r="K1231" s="5">
        <v>57.54</v>
      </c>
      <c r="L1231" s="5">
        <v>60.87</v>
      </c>
      <c r="M1231" s="5">
        <v>64.19</v>
      </c>
      <c r="N1231" s="5">
        <v>67.533333333333331</v>
      </c>
      <c r="O1231" s="5">
        <v>69.373333333333321</v>
      </c>
      <c r="P1231" s="5">
        <v>71.163333333333341</v>
      </c>
      <c r="Q1231" s="5">
        <v>73.02</v>
      </c>
      <c r="R1231" s="5">
        <v>72.896666666666675</v>
      </c>
      <c r="S1231" s="5">
        <v>72.773333333333326</v>
      </c>
      <c r="T1231" s="5">
        <v>72.643333333333345</v>
      </c>
      <c r="U1231" s="5">
        <v>70.896666666666675</v>
      </c>
      <c r="V1231" s="5">
        <v>69.13666666666667</v>
      </c>
      <c r="W1231" s="5">
        <v>67.353333333333325</v>
      </c>
      <c r="X1231" s="5">
        <v>64.49666666666667</v>
      </c>
      <c r="Y1231" s="5">
        <v>61.66</v>
      </c>
      <c r="Z1231" s="5">
        <v>58.806666666666665</v>
      </c>
      <c r="AA1231" s="5">
        <v>57.61</v>
      </c>
      <c r="AB1231" s="5">
        <v>56.43333333333333</v>
      </c>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row>
    <row r="1232" spans="1:148">
      <c r="A1232" s="2" t="s">
        <v>228</v>
      </c>
      <c r="B1232" s="2" t="s">
        <v>79</v>
      </c>
      <c r="C1232" s="2" t="s">
        <v>367</v>
      </c>
      <c r="D1232" s="2" t="str">
        <f t="shared" si="19"/>
        <v>Michigan - Traverse City-Jul</v>
      </c>
      <c r="E1232" s="5">
        <v>66.9258064516129</v>
      </c>
      <c r="F1232" s="5">
        <v>66.08064516129032</v>
      </c>
      <c r="G1232" s="5">
        <v>63.364516129032253</v>
      </c>
      <c r="H1232" s="5">
        <v>62.493548387096773</v>
      </c>
      <c r="I1232" s="5">
        <v>63.029032258064518</v>
      </c>
      <c r="J1232" s="5">
        <v>63.493548387096773</v>
      </c>
      <c r="K1232" s="5">
        <v>64.045161290322582</v>
      </c>
      <c r="L1232" s="5">
        <v>66.91612903225807</v>
      </c>
      <c r="M1232" s="5">
        <v>69.777419354838713</v>
      </c>
      <c r="N1232" s="5">
        <v>72.648387096774186</v>
      </c>
      <c r="O1232" s="5">
        <v>74.154838709677421</v>
      </c>
      <c r="P1232" s="5">
        <v>75.696774193548379</v>
      </c>
      <c r="Q1232" s="5">
        <v>77.2</v>
      </c>
      <c r="R1232" s="5">
        <v>77.677419354838705</v>
      </c>
      <c r="S1232" s="5">
        <v>78.170967741935485</v>
      </c>
      <c r="T1232" s="5">
        <v>78.641935483870967</v>
      </c>
      <c r="U1232" s="5">
        <v>77.5741935483871</v>
      </c>
      <c r="V1232" s="5">
        <v>76.445161290322588</v>
      </c>
      <c r="W1232" s="5">
        <v>75.306451612903231</v>
      </c>
      <c r="X1232" s="5">
        <v>72.722580645161287</v>
      </c>
      <c r="Y1232" s="5">
        <v>70.180645161290315</v>
      </c>
      <c r="Z1232" s="5">
        <v>67.638709677419357</v>
      </c>
      <c r="AA1232" s="5">
        <v>66.709677419354833</v>
      </c>
      <c r="AB1232" s="5">
        <v>65.825806451612905</v>
      </c>
    </row>
    <row r="1233" spans="1:148">
      <c r="A1233" s="2" t="s">
        <v>228</v>
      </c>
      <c r="B1233" s="2" t="s">
        <v>80</v>
      </c>
      <c r="C1233" s="2" t="s">
        <v>368</v>
      </c>
      <c r="D1233" s="2" t="str">
        <f t="shared" si="19"/>
        <v>Michigan - Traverse City-Aug</v>
      </c>
      <c r="E1233" s="5">
        <v>59.506451612903227</v>
      </c>
      <c r="F1233" s="5">
        <v>59.225806451612904</v>
      </c>
      <c r="G1233" s="5">
        <v>60.561290322580646</v>
      </c>
      <c r="H1233" s="5">
        <v>59.58064516129032</v>
      </c>
      <c r="I1233" s="5">
        <v>58.796774193548387</v>
      </c>
      <c r="J1233" s="5">
        <v>58.354838709677416</v>
      </c>
      <c r="K1233" s="5">
        <v>60.012903225806454</v>
      </c>
      <c r="L1233" s="5">
        <v>63.645161290322584</v>
      </c>
      <c r="M1233" s="5">
        <v>66.990322580645156</v>
      </c>
      <c r="N1233" s="5">
        <v>70.109677419354838</v>
      </c>
      <c r="O1233" s="5">
        <v>72.683870967741925</v>
      </c>
      <c r="P1233" s="5">
        <v>74.483870967741936</v>
      </c>
      <c r="Q1233" s="5">
        <v>76.193548387096769</v>
      </c>
      <c r="R1233" s="5">
        <v>76.296774193548387</v>
      </c>
      <c r="S1233" s="5">
        <v>76.829032258064515</v>
      </c>
      <c r="T1233" s="5">
        <v>76.512903225806454</v>
      </c>
      <c r="U1233" s="5">
        <v>75.687096774193549</v>
      </c>
      <c r="V1233" s="5">
        <v>74.722580645161287</v>
      </c>
      <c r="W1233" s="5">
        <v>72.941935483870964</v>
      </c>
      <c r="X1233" s="5">
        <v>68.848387096774204</v>
      </c>
      <c r="Y1233" s="5">
        <v>66.312903225806451</v>
      </c>
      <c r="Z1233" s="5">
        <v>64.129032258064512</v>
      </c>
      <c r="AA1233" s="5">
        <v>62.967741935483872</v>
      </c>
      <c r="AB1233" s="5">
        <v>62.187096774193549</v>
      </c>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row>
    <row r="1234" spans="1:148">
      <c r="A1234" s="2" t="s">
        <v>228</v>
      </c>
      <c r="B1234" s="2" t="s">
        <v>81</v>
      </c>
      <c r="C1234" s="2" t="s">
        <v>369</v>
      </c>
      <c r="D1234" s="2" t="str">
        <f t="shared" si="19"/>
        <v>Michigan - Traverse City-Sep</v>
      </c>
      <c r="E1234" s="5">
        <v>56.25</v>
      </c>
      <c r="F1234" s="5">
        <v>55.483333333333334</v>
      </c>
      <c r="G1234" s="5">
        <v>55.143333333333331</v>
      </c>
      <c r="H1234" s="5">
        <v>54.8</v>
      </c>
      <c r="I1234" s="5">
        <v>54.673333333333332</v>
      </c>
      <c r="J1234" s="5">
        <v>54.176666666666662</v>
      </c>
      <c r="K1234" s="5">
        <v>54.586666666666666</v>
      </c>
      <c r="L1234" s="5">
        <v>56.87</v>
      </c>
      <c r="M1234" s="5">
        <v>59.723333333333336</v>
      </c>
      <c r="N1234" s="5">
        <v>61.896666666666668</v>
      </c>
      <c r="O1234" s="5">
        <v>64.336666666666659</v>
      </c>
      <c r="P1234" s="5">
        <v>66.13666666666667</v>
      </c>
      <c r="Q1234" s="5">
        <v>67.13333333333334</v>
      </c>
      <c r="R1234" s="5">
        <v>67.853333333333325</v>
      </c>
      <c r="S1234" s="5">
        <v>67.86</v>
      </c>
      <c r="T1234" s="5">
        <v>67.766666666666666</v>
      </c>
      <c r="U1234" s="5">
        <v>67.040000000000006</v>
      </c>
      <c r="V1234" s="5">
        <v>65.843333333333334</v>
      </c>
      <c r="W1234" s="5">
        <v>63.09</v>
      </c>
      <c r="X1234" s="5">
        <v>60.34</v>
      </c>
      <c r="Y1234" s="5">
        <v>59.006666666666668</v>
      </c>
      <c r="Z1234" s="5">
        <v>57.973333333333336</v>
      </c>
      <c r="AA1234" s="5">
        <v>57.25333333333333</v>
      </c>
      <c r="AB1234" s="5">
        <v>56.556666666666665</v>
      </c>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row>
    <row r="1235" spans="1:148">
      <c r="A1235" s="2" t="s">
        <v>228</v>
      </c>
      <c r="B1235" s="2" t="s">
        <v>82</v>
      </c>
      <c r="C1235" s="2" t="s">
        <v>370</v>
      </c>
      <c r="D1235" s="2" t="str">
        <f t="shared" si="19"/>
        <v>Michigan - Traverse City-Oct</v>
      </c>
      <c r="E1235" s="5">
        <v>44.151612903225811</v>
      </c>
      <c r="F1235" s="5">
        <v>44.041935483870965</v>
      </c>
      <c r="G1235" s="5">
        <v>43.509677419354837</v>
      </c>
      <c r="H1235" s="5">
        <v>43.170967741935485</v>
      </c>
      <c r="I1235" s="5">
        <v>43.506451612903227</v>
      </c>
      <c r="J1235" s="5">
        <v>43.506451612903227</v>
      </c>
      <c r="K1235" s="5">
        <v>44.070967741935483</v>
      </c>
      <c r="L1235" s="5">
        <v>44.758064516129032</v>
      </c>
      <c r="M1235" s="5">
        <v>47.061290322580646</v>
      </c>
      <c r="N1235" s="5">
        <v>49.409677419354843</v>
      </c>
      <c r="O1235" s="5">
        <v>51.364516129032253</v>
      </c>
      <c r="P1235" s="5">
        <v>52.861290322580643</v>
      </c>
      <c r="Q1235" s="5">
        <v>53.677419354838712</v>
      </c>
      <c r="R1235" s="5">
        <v>54.467741935483872</v>
      </c>
      <c r="S1235" s="5">
        <v>54.861290322580643</v>
      </c>
      <c r="T1235" s="5">
        <v>54.5</v>
      </c>
      <c r="U1235" s="5">
        <v>53.438709677419354</v>
      </c>
      <c r="V1235" s="5">
        <v>51.390322580645162</v>
      </c>
      <c r="W1235" s="5">
        <v>48.932258064516134</v>
      </c>
      <c r="X1235" s="5">
        <v>47.980645161290326</v>
      </c>
      <c r="Y1235" s="5">
        <v>46.677419354838712</v>
      </c>
      <c r="Z1235" s="5">
        <v>45.932258064516134</v>
      </c>
      <c r="AA1235" s="5">
        <v>45.167741935483875</v>
      </c>
      <c r="AB1235" s="5">
        <v>44.958064516129035</v>
      </c>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row>
    <row r="1236" spans="1:148">
      <c r="A1236" s="2" t="s">
        <v>228</v>
      </c>
      <c r="B1236" s="2" t="s">
        <v>83</v>
      </c>
      <c r="C1236" s="2" t="s">
        <v>371</v>
      </c>
      <c r="D1236" s="2" t="str">
        <f t="shared" si="19"/>
        <v>Michigan - Traverse City-Nov</v>
      </c>
      <c r="E1236" s="5">
        <v>36.383333333333333</v>
      </c>
      <c r="F1236" s="5">
        <v>36.049999999999997</v>
      </c>
      <c r="G1236" s="5">
        <v>35.71</v>
      </c>
      <c r="H1236" s="5">
        <v>35.343333333333334</v>
      </c>
      <c r="I1236" s="5">
        <v>35.233333333333334</v>
      </c>
      <c r="J1236" s="5">
        <v>35.143333333333331</v>
      </c>
      <c r="K1236" s="5">
        <v>35.020000000000003</v>
      </c>
      <c r="L1236" s="5">
        <v>35.47</v>
      </c>
      <c r="M1236" s="5">
        <v>35.903333333333329</v>
      </c>
      <c r="N1236" s="5">
        <v>36.369999999999997</v>
      </c>
      <c r="O1236" s="5">
        <v>37.293333333333329</v>
      </c>
      <c r="P1236" s="5">
        <v>38.256666666666668</v>
      </c>
      <c r="Q1236" s="5">
        <v>39.18</v>
      </c>
      <c r="R1236" s="5">
        <v>39.299999999999997</v>
      </c>
      <c r="S1236" s="5">
        <v>39.39</v>
      </c>
      <c r="T1236" s="5">
        <v>39.53</v>
      </c>
      <c r="U1236" s="5">
        <v>38.43333333333333</v>
      </c>
      <c r="V1236" s="5">
        <v>37.343333333333334</v>
      </c>
      <c r="W1236" s="5">
        <v>36.286666666666662</v>
      </c>
      <c r="X1236" s="5">
        <v>35.873333333333335</v>
      </c>
      <c r="Y1236" s="5">
        <v>35.546666666666667</v>
      </c>
      <c r="Z1236" s="5">
        <v>35.163333333333334</v>
      </c>
      <c r="AA1236" s="5">
        <v>35.18666666666666</v>
      </c>
      <c r="AB1236" s="5">
        <v>35.196666666666673</v>
      </c>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row>
    <row r="1237" spans="1:148">
      <c r="A1237" s="2" t="s">
        <v>228</v>
      </c>
      <c r="B1237" s="2" t="s">
        <v>84</v>
      </c>
      <c r="C1237" s="2" t="s">
        <v>372</v>
      </c>
      <c r="D1237" s="2" t="str">
        <f t="shared" si="19"/>
        <v>Michigan - Traverse City-Dec</v>
      </c>
      <c r="E1237" s="5">
        <v>24.606451612903225</v>
      </c>
      <c r="F1237" s="5">
        <v>24.56451612903226</v>
      </c>
      <c r="G1237" s="5">
        <v>24.554838709677419</v>
      </c>
      <c r="H1237" s="5">
        <v>24.483870967741936</v>
      </c>
      <c r="I1237" s="5">
        <v>24.212903225806453</v>
      </c>
      <c r="J1237" s="5">
        <v>23.938709677419357</v>
      </c>
      <c r="K1237" s="5">
        <v>23.658064516129031</v>
      </c>
      <c r="L1237" s="5">
        <v>23.641935483870967</v>
      </c>
      <c r="M1237" s="5">
        <v>23.570967741935487</v>
      </c>
      <c r="N1237" s="5">
        <v>23.541935483870965</v>
      </c>
      <c r="O1237" s="5">
        <v>24.296774193548387</v>
      </c>
      <c r="P1237" s="5">
        <v>24.987096774193549</v>
      </c>
      <c r="Q1237" s="5">
        <v>25.72258064516129</v>
      </c>
      <c r="R1237" s="5">
        <v>25.796774193548387</v>
      </c>
      <c r="S1237" s="5">
        <v>25.829032258064519</v>
      </c>
      <c r="T1237" s="5">
        <v>25.916129032258063</v>
      </c>
      <c r="U1237" s="5">
        <v>25.445161290322581</v>
      </c>
      <c r="V1237" s="5">
        <v>25.016129032258064</v>
      </c>
      <c r="W1237" s="5">
        <v>24.567741935483873</v>
      </c>
      <c r="X1237" s="5">
        <v>24.464516129032258</v>
      </c>
      <c r="Y1237" s="5">
        <v>24.35483870967742</v>
      </c>
      <c r="Z1237" s="5">
        <v>24.254838709677419</v>
      </c>
      <c r="AA1237" s="5">
        <v>24.067741935483873</v>
      </c>
      <c r="AB1237" s="5">
        <v>23.893548387096775</v>
      </c>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row>
    <row r="1238" spans="1:148">
      <c r="A1238" s="2" t="s">
        <v>229</v>
      </c>
      <c r="B1238" s="2" t="s">
        <v>73</v>
      </c>
      <c r="C1238" s="2" t="s">
        <v>361</v>
      </c>
      <c r="D1238" s="2" t="str">
        <f t="shared" si="19"/>
        <v>Minnesota - Duluth-Jan</v>
      </c>
      <c r="E1238" s="5">
        <v>7.9161290322580644</v>
      </c>
      <c r="F1238" s="5">
        <v>7.3838709677419354</v>
      </c>
      <c r="G1238" s="5">
        <v>6.8161290322580648</v>
      </c>
      <c r="H1238" s="5">
        <v>6.0838709677419356</v>
      </c>
      <c r="I1238" s="5">
        <v>5.3612903225806452</v>
      </c>
      <c r="J1238" s="5">
        <v>4.6322580645161286</v>
      </c>
      <c r="K1238" s="5">
        <v>4.4548387096774196</v>
      </c>
      <c r="L1238" s="5">
        <v>4.3354838709677423</v>
      </c>
      <c r="M1238" s="5">
        <v>4.1516129032258062</v>
      </c>
      <c r="N1238" s="5">
        <v>6.161290322580645</v>
      </c>
      <c r="O1238" s="5">
        <v>8.1516129032258053</v>
      </c>
      <c r="P1238" s="5">
        <v>10.154838709677419</v>
      </c>
      <c r="Q1238" s="5">
        <v>11.287096774193548</v>
      </c>
      <c r="R1238" s="5">
        <v>12.425806451612903</v>
      </c>
      <c r="S1238" s="5">
        <v>13.54516129032258</v>
      </c>
      <c r="T1238" s="5">
        <v>12.877419354838709</v>
      </c>
      <c r="U1238" s="5">
        <v>12.203225806451613</v>
      </c>
      <c r="V1238" s="5">
        <v>11.529032258064515</v>
      </c>
      <c r="W1238" s="5">
        <v>10.819354838709677</v>
      </c>
      <c r="X1238" s="5">
        <v>10.096774193548388</v>
      </c>
      <c r="Y1238" s="5">
        <v>9.4032258064516121</v>
      </c>
      <c r="Z1238" s="5">
        <v>8.8032258064516125</v>
      </c>
      <c r="AA1238" s="5">
        <v>8.1741935483870964</v>
      </c>
      <c r="AB1238" s="5">
        <v>7.5741935483870968</v>
      </c>
    </row>
    <row r="1239" spans="1:148">
      <c r="A1239" s="2" t="s">
        <v>229</v>
      </c>
      <c r="B1239" s="2" t="s">
        <v>74</v>
      </c>
      <c r="C1239" s="2" t="s">
        <v>362</v>
      </c>
      <c r="D1239" s="2" t="str">
        <f t="shared" si="19"/>
        <v>Minnesota - Duluth-Feb</v>
      </c>
      <c r="E1239" s="5">
        <v>8.8321428571428573</v>
      </c>
      <c r="F1239" s="5">
        <v>8.4142857142857146</v>
      </c>
      <c r="G1239" s="5">
        <v>8.0535714285714288</v>
      </c>
      <c r="H1239" s="5">
        <v>7.7714285714285714</v>
      </c>
      <c r="I1239" s="5">
        <v>7.4714285714285706</v>
      </c>
      <c r="J1239" s="5">
        <v>6.7535714285714281</v>
      </c>
      <c r="K1239" s="5">
        <v>6.1285714285714281</v>
      </c>
      <c r="L1239" s="5">
        <v>5.8857142857142861</v>
      </c>
      <c r="M1239" s="5">
        <v>7.4892857142857139</v>
      </c>
      <c r="N1239" s="5">
        <v>10.478571428571428</v>
      </c>
      <c r="O1239" s="5">
        <v>12.875</v>
      </c>
      <c r="P1239" s="5">
        <v>14.864285714285714</v>
      </c>
      <c r="Q1239" s="5">
        <v>16.635714285714286</v>
      </c>
      <c r="R1239" s="5">
        <v>18.196428571428573</v>
      </c>
      <c r="S1239" s="5">
        <v>18.99642857142857</v>
      </c>
      <c r="T1239" s="5">
        <v>19.178571428571427</v>
      </c>
      <c r="U1239" s="5">
        <v>18.889285714285712</v>
      </c>
      <c r="V1239" s="5">
        <v>17.217857142857145</v>
      </c>
      <c r="W1239" s="5">
        <v>15.457142857142857</v>
      </c>
      <c r="X1239" s="5">
        <v>14.307142857142859</v>
      </c>
      <c r="Y1239" s="5">
        <v>13.110714285714286</v>
      </c>
      <c r="Z1239" s="5">
        <v>12.571428571428571</v>
      </c>
      <c r="AA1239" s="5">
        <v>11.760714285714286</v>
      </c>
      <c r="AB1239" s="5">
        <v>11.021428571428572</v>
      </c>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row>
    <row r="1240" spans="1:148">
      <c r="A1240" s="2" t="s">
        <v>229</v>
      </c>
      <c r="B1240" s="2" t="s">
        <v>75</v>
      </c>
      <c r="C1240" s="2" t="s">
        <v>363</v>
      </c>
      <c r="D1240" s="2" t="str">
        <f t="shared" si="19"/>
        <v>Minnesota - Duluth-Mar</v>
      </c>
      <c r="E1240" s="5">
        <v>19.941935483870971</v>
      </c>
      <c r="F1240" s="5">
        <v>19.293548387096774</v>
      </c>
      <c r="G1240" s="5">
        <v>18.119354838709679</v>
      </c>
      <c r="H1240" s="5">
        <v>17.477419354838709</v>
      </c>
      <c r="I1240" s="5">
        <v>16.545161290322579</v>
      </c>
      <c r="J1240" s="5">
        <v>15.9</v>
      </c>
      <c r="K1240" s="5">
        <v>15.709677419354838</v>
      </c>
      <c r="L1240" s="5">
        <v>16.993548387096773</v>
      </c>
      <c r="M1240" s="5">
        <v>20.445161290322581</v>
      </c>
      <c r="N1240" s="5">
        <v>22.809677419354838</v>
      </c>
      <c r="O1240" s="5">
        <v>24.590322580645161</v>
      </c>
      <c r="P1240" s="5">
        <v>25.880645161290321</v>
      </c>
      <c r="Q1240" s="5">
        <v>27.261290322580646</v>
      </c>
      <c r="R1240" s="5">
        <v>27.93548387096774</v>
      </c>
      <c r="S1240" s="5">
        <v>28.074193548387097</v>
      </c>
      <c r="T1240" s="5">
        <v>28.012903225806451</v>
      </c>
      <c r="U1240" s="5">
        <v>27.383870967741935</v>
      </c>
      <c r="V1240" s="5">
        <v>26.454838709677421</v>
      </c>
      <c r="W1240" s="5">
        <v>25.061290322580643</v>
      </c>
      <c r="X1240" s="5">
        <v>23.912903225806449</v>
      </c>
      <c r="Y1240" s="5">
        <v>22.896774193548385</v>
      </c>
      <c r="Z1240" s="5">
        <v>21.848387096774193</v>
      </c>
      <c r="AA1240" s="5">
        <v>21.170967741935481</v>
      </c>
      <c r="AB1240" s="5">
        <v>20.567741935483873</v>
      </c>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row>
    <row r="1241" spans="1:148">
      <c r="A1241" s="2" t="s">
        <v>229</v>
      </c>
      <c r="B1241" s="2" t="s">
        <v>76</v>
      </c>
      <c r="C1241" s="2" t="s">
        <v>364</v>
      </c>
      <c r="D1241" s="2" t="str">
        <f t="shared" si="19"/>
        <v>Minnesota - Duluth-Apr</v>
      </c>
      <c r="E1241" s="5">
        <v>33.06</v>
      </c>
      <c r="F1241" s="5">
        <v>32.583333333333336</v>
      </c>
      <c r="G1241" s="5">
        <v>32.003333333333337</v>
      </c>
      <c r="H1241" s="5">
        <v>31.856666666666669</v>
      </c>
      <c r="I1241" s="5">
        <v>31.673333333333336</v>
      </c>
      <c r="J1241" s="5">
        <v>31.493333333333332</v>
      </c>
      <c r="K1241" s="5">
        <v>33.193333333333335</v>
      </c>
      <c r="L1241" s="5">
        <v>34.96</v>
      </c>
      <c r="M1241" s="5">
        <v>36.693333333333335</v>
      </c>
      <c r="N1241" s="5">
        <v>38.4</v>
      </c>
      <c r="O1241" s="5">
        <v>40.119999999999997</v>
      </c>
      <c r="P1241" s="5">
        <v>41.8</v>
      </c>
      <c r="Q1241" s="5">
        <v>42.21</v>
      </c>
      <c r="R1241" s="5">
        <v>42.63</v>
      </c>
      <c r="S1241" s="5">
        <v>43.03</v>
      </c>
      <c r="T1241" s="5">
        <v>42.076666666666668</v>
      </c>
      <c r="U1241" s="5">
        <v>41.09</v>
      </c>
      <c r="V1241" s="5">
        <v>40.133333333333333</v>
      </c>
      <c r="W1241" s="5">
        <v>38.333333333333336</v>
      </c>
      <c r="X1241" s="5">
        <v>36.583333333333336</v>
      </c>
      <c r="Y1241" s="5">
        <v>34.79</v>
      </c>
      <c r="Z1241" s="5">
        <v>34.403333333333329</v>
      </c>
      <c r="AA1241" s="5">
        <v>34.016666666666666</v>
      </c>
      <c r="AB1241" s="5">
        <v>33.606666666666669</v>
      </c>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row>
    <row r="1242" spans="1:148">
      <c r="A1242" s="2" t="s">
        <v>229</v>
      </c>
      <c r="B1242" s="2" t="s">
        <v>77</v>
      </c>
      <c r="C1242" s="2" t="s">
        <v>365</v>
      </c>
      <c r="D1242" s="2" t="str">
        <f t="shared" si="19"/>
        <v>Minnesota - Duluth-May</v>
      </c>
      <c r="E1242" s="5">
        <v>42.019354838709674</v>
      </c>
      <c r="F1242" s="5">
        <v>41.525806451612901</v>
      </c>
      <c r="G1242" s="5">
        <v>40.99677419354839</v>
      </c>
      <c r="H1242" s="5">
        <v>40.554838709677419</v>
      </c>
      <c r="I1242" s="5">
        <v>40.329032258064515</v>
      </c>
      <c r="J1242" s="5">
        <v>42.574193548387093</v>
      </c>
      <c r="K1242" s="5">
        <v>46.006451612903227</v>
      </c>
      <c r="L1242" s="5">
        <v>48.341935483870962</v>
      </c>
      <c r="M1242" s="5">
        <v>50.022580645161291</v>
      </c>
      <c r="N1242" s="5">
        <v>51.316129032258061</v>
      </c>
      <c r="O1242" s="5">
        <v>52.62580645161291</v>
      </c>
      <c r="P1242" s="5">
        <v>54.458064516129035</v>
      </c>
      <c r="Q1242" s="5">
        <v>55.564516129032256</v>
      </c>
      <c r="R1242" s="5">
        <v>56.458064516129035</v>
      </c>
      <c r="S1242" s="5">
        <v>56.783870967741933</v>
      </c>
      <c r="T1242" s="5">
        <v>56.183870967741939</v>
      </c>
      <c r="U1242" s="5">
        <v>55.558064516129029</v>
      </c>
      <c r="V1242" s="5">
        <v>54.467741935483872</v>
      </c>
      <c r="W1242" s="5">
        <v>52.193548387096776</v>
      </c>
      <c r="X1242" s="5">
        <v>49.329032258064515</v>
      </c>
      <c r="Y1242" s="5">
        <v>46.958064516129035</v>
      </c>
      <c r="Z1242" s="5">
        <v>45.5</v>
      </c>
      <c r="AA1242" s="5">
        <v>44.229032258064514</v>
      </c>
      <c r="AB1242" s="5">
        <v>43.396774193548389</v>
      </c>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row>
    <row r="1243" spans="1:148">
      <c r="A1243" s="2" t="s">
        <v>229</v>
      </c>
      <c r="B1243" s="2" t="s">
        <v>78</v>
      </c>
      <c r="C1243" s="2" t="s">
        <v>366</v>
      </c>
      <c r="D1243" s="2" t="str">
        <f t="shared" si="19"/>
        <v>Minnesota - Duluth-Jun</v>
      </c>
      <c r="E1243" s="5">
        <v>52.68</v>
      </c>
      <c r="F1243" s="5">
        <v>52.00333333333333</v>
      </c>
      <c r="G1243" s="5">
        <v>51.286666666666662</v>
      </c>
      <c r="H1243" s="5">
        <v>52.076666666666668</v>
      </c>
      <c r="I1243" s="5">
        <v>52.876666666666665</v>
      </c>
      <c r="J1243" s="5">
        <v>53.68333333333333</v>
      </c>
      <c r="K1243" s="5">
        <v>56.413333333333334</v>
      </c>
      <c r="L1243" s="5">
        <v>59.24666666666667</v>
      </c>
      <c r="M1243" s="5">
        <v>62.053333333333327</v>
      </c>
      <c r="N1243" s="5">
        <v>63.673333333333332</v>
      </c>
      <c r="O1243" s="5">
        <v>65.333333333333329</v>
      </c>
      <c r="P1243" s="5">
        <v>66.966666666666669</v>
      </c>
      <c r="Q1243" s="5">
        <v>67.25333333333333</v>
      </c>
      <c r="R1243" s="5">
        <v>67.566666666666663</v>
      </c>
      <c r="S1243" s="5">
        <v>67.86333333333333</v>
      </c>
      <c r="T1243" s="5">
        <v>67.11666666666666</v>
      </c>
      <c r="U1243" s="5">
        <v>66.433333333333337</v>
      </c>
      <c r="V1243" s="5">
        <v>65.683333333333337</v>
      </c>
      <c r="W1243" s="5">
        <v>62.913333333333334</v>
      </c>
      <c r="X1243" s="5">
        <v>60.18</v>
      </c>
      <c r="Y1243" s="5">
        <v>57.45</v>
      </c>
      <c r="Z1243" s="5">
        <v>56.076666666666668</v>
      </c>
      <c r="AA1243" s="5">
        <v>54.766666666666666</v>
      </c>
      <c r="AB1243" s="5">
        <v>53.423333333333332</v>
      </c>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row>
    <row r="1244" spans="1:148">
      <c r="A1244" s="2" t="s">
        <v>229</v>
      </c>
      <c r="B1244" s="2" t="s">
        <v>79</v>
      </c>
      <c r="C1244" s="2" t="s">
        <v>367</v>
      </c>
      <c r="D1244" s="2" t="str">
        <f t="shared" si="19"/>
        <v>Minnesota - Duluth-Jul</v>
      </c>
      <c r="E1244" s="5">
        <v>61.332258064516125</v>
      </c>
      <c r="F1244" s="5">
        <v>60.558064516129029</v>
      </c>
      <c r="G1244" s="5">
        <v>58.248387096774195</v>
      </c>
      <c r="H1244" s="5">
        <v>57.383870967741942</v>
      </c>
      <c r="I1244" s="5">
        <v>57.138709677419357</v>
      </c>
      <c r="J1244" s="5">
        <v>58.719354838709677</v>
      </c>
      <c r="K1244" s="5">
        <v>62.187096774193549</v>
      </c>
      <c r="L1244" s="5">
        <v>65.145161290322577</v>
      </c>
      <c r="M1244" s="5">
        <v>67.57741935483871</v>
      </c>
      <c r="N1244" s="5">
        <v>69.406451612903226</v>
      </c>
      <c r="O1244" s="5">
        <v>70.951612903225808</v>
      </c>
      <c r="P1244" s="5">
        <v>71.622580645161293</v>
      </c>
      <c r="Q1244" s="5">
        <v>72.538709677419348</v>
      </c>
      <c r="R1244" s="5">
        <v>72.683870967741925</v>
      </c>
      <c r="S1244" s="5">
        <v>72.964516129032262</v>
      </c>
      <c r="T1244" s="5">
        <v>73.009677419354844</v>
      </c>
      <c r="U1244" s="5">
        <v>72.067741935483866</v>
      </c>
      <c r="V1244" s="5">
        <v>71.174193548387095</v>
      </c>
      <c r="W1244" s="5">
        <v>69.625806451612902</v>
      </c>
      <c r="X1244" s="5">
        <v>66.512903225806454</v>
      </c>
      <c r="Y1244" s="5">
        <v>63.883870967741942</v>
      </c>
      <c r="Z1244" s="5">
        <v>62.36774193548387</v>
      </c>
      <c r="AA1244" s="5">
        <v>61.412903225806453</v>
      </c>
      <c r="AB1244" s="5">
        <v>60.62580645161291</v>
      </c>
    </row>
    <row r="1245" spans="1:148">
      <c r="A1245" s="2" t="s">
        <v>229</v>
      </c>
      <c r="B1245" s="2" t="s">
        <v>80</v>
      </c>
      <c r="C1245" s="2" t="s">
        <v>368</v>
      </c>
      <c r="D1245" s="2" t="str">
        <f t="shared" si="19"/>
        <v>Minnesota - Duluth-Aug</v>
      </c>
      <c r="E1245" s="5">
        <v>53.87419354838709</v>
      </c>
      <c r="F1245" s="5">
        <v>53.274193548387096</v>
      </c>
      <c r="G1245" s="5">
        <v>54.587096774193547</v>
      </c>
      <c r="H1245" s="5">
        <v>54.63225806451613</v>
      </c>
      <c r="I1245" s="5">
        <v>54.683870967741939</v>
      </c>
      <c r="J1245" s="5">
        <v>54.722580645161294</v>
      </c>
      <c r="K1245" s="5">
        <v>57.732258064516131</v>
      </c>
      <c r="L1245" s="5">
        <v>60.716129032258067</v>
      </c>
      <c r="M1245" s="5">
        <v>63.732258064516131</v>
      </c>
      <c r="N1245" s="5">
        <v>65.409677419354836</v>
      </c>
      <c r="O1245" s="5">
        <v>67.0741935483871</v>
      </c>
      <c r="P1245" s="5">
        <v>68.754838709677429</v>
      </c>
      <c r="Q1245" s="5">
        <v>69.190322580645159</v>
      </c>
      <c r="R1245" s="5">
        <v>69.57741935483871</v>
      </c>
      <c r="S1245" s="5">
        <v>70.00322580645161</v>
      </c>
      <c r="T1245" s="5">
        <v>68.990322580645156</v>
      </c>
      <c r="U1245" s="5">
        <v>67.961290322580652</v>
      </c>
      <c r="V1245" s="5">
        <v>66.951612903225808</v>
      </c>
      <c r="W1245" s="5">
        <v>64.045161290322582</v>
      </c>
      <c r="X1245" s="5">
        <v>61.164516129032258</v>
      </c>
      <c r="Y1245" s="5">
        <v>58.322580645161288</v>
      </c>
      <c r="Z1245" s="5">
        <v>57.619354838709675</v>
      </c>
      <c r="AA1245" s="5">
        <v>56.91612903225807</v>
      </c>
      <c r="AB1245" s="5">
        <v>56.193548387096776</v>
      </c>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row>
    <row r="1246" spans="1:148">
      <c r="A1246" s="2" t="s">
        <v>229</v>
      </c>
      <c r="B1246" s="2" t="s">
        <v>81</v>
      </c>
      <c r="C1246" s="2" t="s">
        <v>369</v>
      </c>
      <c r="D1246" s="2" t="str">
        <f t="shared" si="19"/>
        <v>Minnesota - Duluth-Sep</v>
      </c>
      <c r="E1246" s="5">
        <v>49.146666666666668</v>
      </c>
      <c r="F1246" s="5">
        <v>48.85</v>
      </c>
      <c r="G1246" s="5">
        <v>48.466666666666669</v>
      </c>
      <c r="H1246" s="5">
        <v>47.89</v>
      </c>
      <c r="I1246" s="5">
        <v>47.373333333333335</v>
      </c>
      <c r="J1246" s="5">
        <v>46.793333333333329</v>
      </c>
      <c r="K1246" s="5">
        <v>48.76</v>
      </c>
      <c r="L1246" s="5">
        <v>50.73</v>
      </c>
      <c r="M1246" s="5">
        <v>52.68</v>
      </c>
      <c r="N1246" s="5">
        <v>54.296666666666667</v>
      </c>
      <c r="O1246" s="5">
        <v>55.91</v>
      </c>
      <c r="P1246" s="5">
        <v>57.526666666666664</v>
      </c>
      <c r="Q1246" s="5">
        <v>58.13</v>
      </c>
      <c r="R1246" s="5">
        <v>58.733333333333334</v>
      </c>
      <c r="S1246" s="5">
        <v>59.333333333333336</v>
      </c>
      <c r="T1246" s="5">
        <v>58.18</v>
      </c>
      <c r="U1246" s="5">
        <v>57.046666666666667</v>
      </c>
      <c r="V1246" s="5">
        <v>55.886666666666663</v>
      </c>
      <c r="W1246" s="5">
        <v>54.37</v>
      </c>
      <c r="X1246" s="5">
        <v>52.836666666666666</v>
      </c>
      <c r="Y1246" s="5">
        <v>51.31333333333334</v>
      </c>
      <c r="Z1246" s="5">
        <v>50.67</v>
      </c>
      <c r="AA1246" s="5">
        <v>50.05</v>
      </c>
      <c r="AB1246" s="5">
        <v>49.353333333333332</v>
      </c>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row>
    <row r="1247" spans="1:148">
      <c r="A1247" s="2" t="s">
        <v>229</v>
      </c>
      <c r="B1247" s="2" t="s">
        <v>82</v>
      </c>
      <c r="C1247" s="2" t="s">
        <v>370</v>
      </c>
      <c r="D1247" s="2" t="str">
        <f t="shared" si="19"/>
        <v>Minnesota - Duluth-Oct</v>
      </c>
      <c r="E1247" s="5">
        <v>39.9</v>
      </c>
      <c r="F1247" s="5">
        <v>39.470967741935482</v>
      </c>
      <c r="G1247" s="5">
        <v>38.980645161290326</v>
      </c>
      <c r="H1247" s="5">
        <v>38.4</v>
      </c>
      <c r="I1247" s="5">
        <v>37.851612903225806</v>
      </c>
      <c r="J1247" s="5">
        <v>37.267741935483869</v>
      </c>
      <c r="K1247" s="5">
        <v>38.677419354838712</v>
      </c>
      <c r="L1247" s="5">
        <v>40.167741935483875</v>
      </c>
      <c r="M1247" s="5">
        <v>41.658064516129038</v>
      </c>
      <c r="N1247" s="5">
        <v>43.545161290322582</v>
      </c>
      <c r="O1247" s="5">
        <v>45.41935483870968</v>
      </c>
      <c r="P1247" s="5">
        <v>47.306451612903224</v>
      </c>
      <c r="Q1247" s="5">
        <v>47.967741935483872</v>
      </c>
      <c r="R1247" s="5">
        <v>48.62580645161291</v>
      </c>
      <c r="S1247" s="5">
        <v>49.277419354838706</v>
      </c>
      <c r="T1247" s="5">
        <v>47.683870967741939</v>
      </c>
      <c r="U1247" s="5">
        <v>46.116129032258058</v>
      </c>
      <c r="V1247" s="5">
        <v>44.512903225806454</v>
      </c>
      <c r="W1247" s="5">
        <v>43.345161290322579</v>
      </c>
      <c r="X1247" s="5">
        <v>42.193548387096776</v>
      </c>
      <c r="Y1247" s="5">
        <v>41.035483870967738</v>
      </c>
      <c r="Z1247" s="5">
        <v>40.661290322580648</v>
      </c>
      <c r="AA1247" s="5">
        <v>40.29354838709677</v>
      </c>
      <c r="AB1247" s="5">
        <v>39.932258064516134</v>
      </c>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row>
    <row r="1248" spans="1:148">
      <c r="A1248" s="2" t="s">
        <v>229</v>
      </c>
      <c r="B1248" s="2" t="s">
        <v>83</v>
      </c>
      <c r="C1248" s="2" t="s">
        <v>371</v>
      </c>
      <c r="D1248" s="2" t="str">
        <f t="shared" si="19"/>
        <v>Minnesota - Duluth-Nov</v>
      </c>
      <c r="E1248" s="5">
        <v>26.43</v>
      </c>
      <c r="F1248" s="5">
        <v>26.246666666666666</v>
      </c>
      <c r="G1248" s="5">
        <v>25.793333333333333</v>
      </c>
      <c r="H1248" s="5">
        <v>25.353333333333335</v>
      </c>
      <c r="I1248" s="5">
        <v>25.226666666666667</v>
      </c>
      <c r="J1248" s="5">
        <v>25.266666666666666</v>
      </c>
      <c r="K1248" s="5">
        <v>25.09333333333333</v>
      </c>
      <c r="L1248" s="5">
        <v>25.296666666666667</v>
      </c>
      <c r="M1248" s="5">
        <v>26.546666666666667</v>
      </c>
      <c r="N1248" s="5">
        <v>28.433333333333334</v>
      </c>
      <c r="O1248" s="5">
        <v>30.073333333333334</v>
      </c>
      <c r="P1248" s="5">
        <v>31.216666666666665</v>
      </c>
      <c r="Q1248" s="5">
        <v>31.976666666666667</v>
      </c>
      <c r="R1248" s="5">
        <v>32.536666666666669</v>
      </c>
      <c r="S1248" s="5">
        <v>32.53</v>
      </c>
      <c r="T1248" s="5">
        <v>31.84</v>
      </c>
      <c r="U1248" s="5">
        <v>30.516666666666666</v>
      </c>
      <c r="V1248" s="5">
        <v>29.626666666666665</v>
      </c>
      <c r="W1248" s="5">
        <v>28.993333333333332</v>
      </c>
      <c r="X1248" s="5">
        <v>28.313333333333333</v>
      </c>
      <c r="Y1248" s="5">
        <v>27.74</v>
      </c>
      <c r="Z1248" s="5">
        <v>27.33</v>
      </c>
      <c r="AA1248" s="5">
        <v>26.913333333333334</v>
      </c>
      <c r="AB1248" s="5">
        <v>26.453333333333333</v>
      </c>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row>
    <row r="1249" spans="1:148">
      <c r="A1249" s="2" t="s">
        <v>229</v>
      </c>
      <c r="B1249" s="2" t="s">
        <v>84</v>
      </c>
      <c r="C1249" s="2" t="s">
        <v>372</v>
      </c>
      <c r="D1249" s="2" t="str">
        <f t="shared" si="19"/>
        <v>Minnesota - Duluth-Dec</v>
      </c>
      <c r="E1249" s="5">
        <v>11.280645161290321</v>
      </c>
      <c r="F1249" s="5">
        <v>11.070967741935483</v>
      </c>
      <c r="G1249" s="5">
        <v>10.554838709677419</v>
      </c>
      <c r="H1249" s="5">
        <v>10.022580645161289</v>
      </c>
      <c r="I1249" s="5">
        <v>9.7096774193548381</v>
      </c>
      <c r="J1249" s="5">
        <v>10.793548387096775</v>
      </c>
      <c r="K1249" s="5">
        <v>9.5258064516129028</v>
      </c>
      <c r="L1249" s="5">
        <v>9.0612903225806445</v>
      </c>
      <c r="M1249" s="5">
        <v>9.8193548387096765</v>
      </c>
      <c r="N1249" s="5">
        <v>11.9</v>
      </c>
      <c r="O1249" s="5">
        <v>13.803225806451612</v>
      </c>
      <c r="P1249" s="5">
        <v>15.283870967741937</v>
      </c>
      <c r="Q1249" s="5">
        <v>16.483870967741936</v>
      </c>
      <c r="R1249" s="5">
        <v>17.093548387096774</v>
      </c>
      <c r="S1249" s="5">
        <v>17.303225806451611</v>
      </c>
      <c r="T1249" s="5">
        <v>16.893548387096775</v>
      </c>
      <c r="U1249" s="5">
        <v>15.358064516129033</v>
      </c>
      <c r="V1249" s="5">
        <v>14.2</v>
      </c>
      <c r="W1249" s="5">
        <v>13.432258064516128</v>
      </c>
      <c r="X1249" s="5">
        <v>12.412903225806453</v>
      </c>
      <c r="Y1249" s="5">
        <v>12.245161290322581</v>
      </c>
      <c r="Z1249" s="5">
        <v>11.664516129032259</v>
      </c>
      <c r="AA1249" s="5">
        <v>11.248387096774193</v>
      </c>
      <c r="AB1249" s="5">
        <v>10.409677419354839</v>
      </c>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row>
    <row r="1250" spans="1:148">
      <c r="A1250" s="2" t="s">
        <v>230</v>
      </c>
      <c r="B1250" s="2" t="s">
        <v>73</v>
      </c>
      <c r="C1250" s="2" t="s">
        <v>361</v>
      </c>
      <c r="D1250" s="2" t="str">
        <f t="shared" si="19"/>
        <v>Minnesota - International Falls-Jan</v>
      </c>
      <c r="E1250" s="5">
        <v>-0.48709677419354835</v>
      </c>
      <c r="F1250" s="5">
        <v>-1.1870967741935483</v>
      </c>
      <c r="G1250" s="5">
        <v>-1.6</v>
      </c>
      <c r="H1250" s="5">
        <v>-1.7483870967741937</v>
      </c>
      <c r="I1250" s="5">
        <v>-1.9419354838709679</v>
      </c>
      <c r="J1250" s="5">
        <v>-2.467741935483871</v>
      </c>
      <c r="K1250" s="5">
        <v>-2.9290322580645158</v>
      </c>
      <c r="L1250" s="5">
        <v>-2.9645161290322584</v>
      </c>
      <c r="M1250" s="5">
        <v>-2.9935483870967743</v>
      </c>
      <c r="N1250" s="5">
        <v>-0.14193548387096774</v>
      </c>
      <c r="O1250" s="5">
        <v>2.5677419354838706</v>
      </c>
      <c r="P1250" s="5">
        <v>4.5161290322580649</v>
      </c>
      <c r="Q1250" s="5">
        <v>6.2193548387096778</v>
      </c>
      <c r="R1250" s="5">
        <v>7.5774193548387094</v>
      </c>
      <c r="S1250" s="5">
        <v>7.9774193548387098</v>
      </c>
      <c r="T1250" s="5">
        <v>7.645161290322581</v>
      </c>
      <c r="U1250" s="5">
        <v>6.3419354838709676</v>
      </c>
      <c r="V1250" s="5">
        <v>4.6161290322580646</v>
      </c>
      <c r="W1250" s="5">
        <v>3.4741935483870967</v>
      </c>
      <c r="X1250" s="5">
        <v>2.8354838709677419</v>
      </c>
      <c r="Y1250" s="5">
        <v>1.7258064516129032</v>
      </c>
      <c r="Z1250" s="5">
        <v>0.9419354838709677</v>
      </c>
      <c r="AA1250" s="5">
        <v>0.19354838709677441</v>
      </c>
      <c r="AB1250" s="5">
        <v>-0.41935483870967744</v>
      </c>
    </row>
    <row r="1251" spans="1:148">
      <c r="A1251" s="2" t="s">
        <v>230</v>
      </c>
      <c r="B1251" s="2" t="s">
        <v>74</v>
      </c>
      <c r="C1251" s="2" t="s">
        <v>362</v>
      </c>
      <c r="D1251" s="2" t="str">
        <f t="shared" si="19"/>
        <v>Minnesota - International Falls-Feb</v>
      </c>
      <c r="E1251" s="5">
        <v>6.9107142857142856</v>
      </c>
      <c r="F1251" s="5">
        <v>5.8250000000000002</v>
      </c>
      <c r="G1251" s="5">
        <v>4.75</v>
      </c>
      <c r="H1251" s="5">
        <v>4.3142857142857141</v>
      </c>
      <c r="I1251" s="5">
        <v>3.9035714285714285</v>
      </c>
      <c r="J1251" s="5">
        <v>3.4392857142857141</v>
      </c>
      <c r="K1251" s="5">
        <v>4.0785714285714283</v>
      </c>
      <c r="L1251" s="5">
        <v>4.7071428571428573</v>
      </c>
      <c r="M1251" s="5">
        <v>5.3607142857142858</v>
      </c>
      <c r="N1251" s="5">
        <v>8.4678571428571434</v>
      </c>
      <c r="O1251" s="5">
        <v>11.564285714285715</v>
      </c>
      <c r="P1251" s="5">
        <v>14.664285714285715</v>
      </c>
      <c r="Q1251" s="5">
        <v>16.149999999999999</v>
      </c>
      <c r="R1251" s="5">
        <v>17.639285714285712</v>
      </c>
      <c r="S1251" s="5">
        <v>19.12142857142857</v>
      </c>
      <c r="T1251" s="5">
        <v>18.385714285714283</v>
      </c>
      <c r="U1251" s="5">
        <v>17.617857142857144</v>
      </c>
      <c r="V1251" s="5">
        <v>16.864285714285714</v>
      </c>
      <c r="W1251" s="5">
        <v>15.614285714285714</v>
      </c>
      <c r="X1251" s="5">
        <v>14.37142857142857</v>
      </c>
      <c r="Y1251" s="5">
        <v>13.142857142857142</v>
      </c>
      <c r="Z1251" s="5">
        <v>11.614285714285714</v>
      </c>
      <c r="AA1251" s="5">
        <v>10.1</v>
      </c>
      <c r="AB1251" s="5">
        <v>8.6178571428571438</v>
      </c>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row>
    <row r="1252" spans="1:148">
      <c r="A1252" s="2" t="s">
        <v>230</v>
      </c>
      <c r="B1252" s="2" t="s">
        <v>75</v>
      </c>
      <c r="C1252" s="2" t="s">
        <v>363</v>
      </c>
      <c r="D1252" s="2" t="str">
        <f t="shared" si="19"/>
        <v>Minnesota - International Falls-Mar</v>
      </c>
      <c r="E1252" s="5">
        <v>18.519354838709678</v>
      </c>
      <c r="F1252" s="5">
        <v>17.519354838709678</v>
      </c>
      <c r="G1252" s="5">
        <v>16.474193548387095</v>
      </c>
      <c r="H1252" s="5">
        <v>15.870967741935484</v>
      </c>
      <c r="I1252" s="5">
        <v>15.254838709677419</v>
      </c>
      <c r="J1252" s="5">
        <v>14.629032258064516</v>
      </c>
      <c r="K1252" s="5">
        <v>16.035483870967742</v>
      </c>
      <c r="L1252" s="5">
        <v>17.490322580645163</v>
      </c>
      <c r="M1252" s="5">
        <v>18.92258064516129</v>
      </c>
      <c r="N1252" s="5">
        <v>21.454838709677421</v>
      </c>
      <c r="O1252" s="5">
        <v>23.919354838709676</v>
      </c>
      <c r="P1252" s="5">
        <v>26.454838709677421</v>
      </c>
      <c r="Q1252" s="5">
        <v>27.567741935483873</v>
      </c>
      <c r="R1252" s="5">
        <v>28.667741935483871</v>
      </c>
      <c r="S1252" s="5">
        <v>29.79032258064516</v>
      </c>
      <c r="T1252" s="5">
        <v>29.254838709677419</v>
      </c>
      <c r="U1252" s="5">
        <v>28.783870967741933</v>
      </c>
      <c r="V1252" s="5">
        <v>28.258064516129032</v>
      </c>
      <c r="W1252" s="5">
        <v>27</v>
      </c>
      <c r="X1252" s="5">
        <v>25.77741935483871</v>
      </c>
      <c r="Y1252" s="5">
        <v>24.529032258064515</v>
      </c>
      <c r="Z1252" s="5">
        <v>23.135483870967743</v>
      </c>
      <c r="AA1252" s="5">
        <v>21.796774193548387</v>
      </c>
      <c r="AB1252" s="5">
        <v>20.429032258064513</v>
      </c>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row>
    <row r="1253" spans="1:148">
      <c r="A1253" s="2" t="s">
        <v>230</v>
      </c>
      <c r="B1253" s="2" t="s">
        <v>76</v>
      </c>
      <c r="C1253" s="2" t="s">
        <v>364</v>
      </c>
      <c r="D1253" s="2" t="str">
        <f t="shared" si="19"/>
        <v>Minnesota - International Falls-Apr</v>
      </c>
      <c r="E1253" s="5">
        <v>31.336666666666666</v>
      </c>
      <c r="F1253" s="5">
        <v>30.356666666666669</v>
      </c>
      <c r="G1253" s="5">
        <v>29.313333333333333</v>
      </c>
      <c r="H1253" s="5">
        <v>28.506666666666668</v>
      </c>
      <c r="I1253" s="5">
        <v>27.79</v>
      </c>
      <c r="J1253" s="5">
        <v>27.746666666666666</v>
      </c>
      <c r="K1253" s="5">
        <v>29.72</v>
      </c>
      <c r="L1253" s="5">
        <v>33.243333333333332</v>
      </c>
      <c r="M1253" s="5">
        <v>36.159999999999997</v>
      </c>
      <c r="N1253" s="5">
        <v>38.876666666666665</v>
      </c>
      <c r="O1253" s="5">
        <v>40.833333333333336</v>
      </c>
      <c r="P1253" s="5">
        <v>42.096666666666671</v>
      </c>
      <c r="Q1253" s="5">
        <v>43.5</v>
      </c>
      <c r="R1253" s="5">
        <v>44.033333333333331</v>
      </c>
      <c r="S1253" s="5">
        <v>44.603333333333332</v>
      </c>
      <c r="T1253" s="5">
        <v>45.086666666666666</v>
      </c>
      <c r="U1253" s="5">
        <v>44.533333333333331</v>
      </c>
      <c r="V1253" s="5">
        <v>43.47</v>
      </c>
      <c r="W1253" s="5">
        <v>40.796666666666667</v>
      </c>
      <c r="X1253" s="5">
        <v>38.163333333333334</v>
      </c>
      <c r="Y1253" s="5">
        <v>36.643333333333331</v>
      </c>
      <c r="Z1253" s="5">
        <v>35.463333333333338</v>
      </c>
      <c r="AA1253" s="5">
        <v>34.096666666666664</v>
      </c>
      <c r="AB1253" s="5">
        <v>33.003333333333337</v>
      </c>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row>
    <row r="1254" spans="1:148">
      <c r="A1254" s="2" t="s">
        <v>230</v>
      </c>
      <c r="B1254" s="2" t="s">
        <v>77</v>
      </c>
      <c r="C1254" s="2" t="s">
        <v>365</v>
      </c>
      <c r="D1254" s="2" t="str">
        <f t="shared" si="19"/>
        <v>Minnesota - International Falls-May</v>
      </c>
      <c r="E1254" s="5">
        <v>44.829032258064515</v>
      </c>
      <c r="F1254" s="5">
        <v>43.861290322580643</v>
      </c>
      <c r="G1254" s="5">
        <v>43.248387096774195</v>
      </c>
      <c r="H1254" s="5">
        <v>42.909677419354843</v>
      </c>
      <c r="I1254" s="5">
        <v>42.835483870967742</v>
      </c>
      <c r="J1254" s="5">
        <v>43.92258064516129</v>
      </c>
      <c r="K1254" s="5">
        <v>47.241935483870968</v>
      </c>
      <c r="L1254" s="5">
        <v>50.138709677419357</v>
      </c>
      <c r="M1254" s="5">
        <v>52.603225806451611</v>
      </c>
      <c r="N1254" s="5">
        <v>55.251612903225805</v>
      </c>
      <c r="O1254" s="5">
        <v>57.616129032258058</v>
      </c>
      <c r="P1254" s="5">
        <v>59.296774193548387</v>
      </c>
      <c r="Q1254" s="5">
        <v>60.832258064516125</v>
      </c>
      <c r="R1254" s="5">
        <v>60.754838709677422</v>
      </c>
      <c r="S1254" s="5">
        <v>61</v>
      </c>
      <c r="T1254" s="5">
        <v>60.719354838709677</v>
      </c>
      <c r="U1254" s="5">
        <v>59.835483870967742</v>
      </c>
      <c r="V1254" s="5">
        <v>58.983870967741936</v>
      </c>
      <c r="W1254" s="5">
        <v>56.92258064516129</v>
      </c>
      <c r="X1254" s="5">
        <v>53.783870967741933</v>
      </c>
      <c r="Y1254" s="5">
        <v>50.567741935483866</v>
      </c>
      <c r="Z1254" s="5">
        <v>48.812903225806451</v>
      </c>
      <c r="AA1254" s="5">
        <v>47.438709677419354</v>
      </c>
      <c r="AB1254" s="5">
        <v>46.883870967741942</v>
      </c>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row>
    <row r="1255" spans="1:148">
      <c r="A1255" s="2" t="s">
        <v>230</v>
      </c>
      <c r="B1255" s="2" t="s">
        <v>78</v>
      </c>
      <c r="C1255" s="2" t="s">
        <v>366</v>
      </c>
      <c r="D1255" s="2" t="str">
        <f t="shared" si="19"/>
        <v>Minnesota - International Falls-Jun</v>
      </c>
      <c r="E1255" s="5">
        <v>53.803333333333327</v>
      </c>
      <c r="F1255" s="5">
        <v>53.206666666666671</v>
      </c>
      <c r="G1255" s="5">
        <v>52.55</v>
      </c>
      <c r="H1255" s="5">
        <v>52.843333333333334</v>
      </c>
      <c r="I1255" s="5">
        <v>53.106666666666669</v>
      </c>
      <c r="J1255" s="5">
        <v>53.426666666666662</v>
      </c>
      <c r="K1255" s="5">
        <v>56.29</v>
      </c>
      <c r="L1255" s="5">
        <v>59.156666666666666</v>
      </c>
      <c r="M1255" s="5">
        <v>62.043333333333329</v>
      </c>
      <c r="N1255" s="5">
        <v>63.623333333333335</v>
      </c>
      <c r="O1255" s="5">
        <v>65.23</v>
      </c>
      <c r="P1255" s="5">
        <v>66.806666666666672</v>
      </c>
      <c r="Q1255" s="5">
        <v>67.38</v>
      </c>
      <c r="R1255" s="5">
        <v>67.923333333333332</v>
      </c>
      <c r="S1255" s="5">
        <v>68.493333333333339</v>
      </c>
      <c r="T1255" s="5">
        <v>67.993333333333325</v>
      </c>
      <c r="U1255" s="5">
        <v>67.536666666666662</v>
      </c>
      <c r="V1255" s="5">
        <v>67.03</v>
      </c>
      <c r="W1255" s="5">
        <v>64.260000000000005</v>
      </c>
      <c r="X1255" s="5">
        <v>61.486666666666665</v>
      </c>
      <c r="Y1255" s="5">
        <v>58.72</v>
      </c>
      <c r="Z1255" s="5">
        <v>57.26</v>
      </c>
      <c r="AA1255" s="5">
        <v>55.86</v>
      </c>
      <c r="AB1255" s="5">
        <v>54.45</v>
      </c>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row>
    <row r="1256" spans="1:148">
      <c r="A1256" s="2" t="s">
        <v>230</v>
      </c>
      <c r="B1256" s="2" t="s">
        <v>79</v>
      </c>
      <c r="C1256" s="2" t="s">
        <v>367</v>
      </c>
      <c r="D1256" s="2" t="str">
        <f t="shared" si="19"/>
        <v>Minnesota - International Falls-Jul</v>
      </c>
      <c r="E1256" s="5">
        <v>59.37419354838709</v>
      </c>
      <c r="F1256" s="5">
        <v>58.903225806451616</v>
      </c>
      <c r="G1256" s="5">
        <v>56.229032258064514</v>
      </c>
      <c r="H1256" s="5">
        <v>56.274193548387096</v>
      </c>
      <c r="I1256" s="5">
        <v>56.348387096774189</v>
      </c>
      <c r="J1256" s="5">
        <v>56.393548387096779</v>
      </c>
      <c r="K1256" s="5">
        <v>59.887096774193552</v>
      </c>
      <c r="L1256" s="5">
        <v>63.390322580645162</v>
      </c>
      <c r="M1256" s="5">
        <v>66.883870967741942</v>
      </c>
      <c r="N1256" s="5">
        <v>68.400000000000006</v>
      </c>
      <c r="O1256" s="5">
        <v>69.941935483870964</v>
      </c>
      <c r="P1256" s="5">
        <v>71.458064516129028</v>
      </c>
      <c r="Q1256" s="5">
        <v>72.070967741935476</v>
      </c>
      <c r="R1256" s="5">
        <v>72.654838709677421</v>
      </c>
      <c r="S1256" s="5">
        <v>73.280645161290323</v>
      </c>
      <c r="T1256" s="5">
        <v>72.970967741935482</v>
      </c>
      <c r="U1256" s="5">
        <v>72.703225806451613</v>
      </c>
      <c r="V1256" s="5">
        <v>72.396774193548396</v>
      </c>
      <c r="W1256" s="5">
        <v>69.364516129032268</v>
      </c>
      <c r="X1256" s="5">
        <v>66.329032258064515</v>
      </c>
      <c r="Y1256" s="5">
        <v>63.348387096774189</v>
      </c>
      <c r="Z1256" s="5">
        <v>61.609677419354838</v>
      </c>
      <c r="AA1256" s="5">
        <v>59.880645161290325</v>
      </c>
      <c r="AB1256" s="5">
        <v>58.148387096774194</v>
      </c>
    </row>
    <row r="1257" spans="1:148">
      <c r="A1257" s="2" t="s">
        <v>230</v>
      </c>
      <c r="B1257" s="2" t="s">
        <v>80</v>
      </c>
      <c r="C1257" s="2" t="s">
        <v>368</v>
      </c>
      <c r="D1257" s="2" t="str">
        <f t="shared" si="19"/>
        <v>Minnesota - International Falls-Aug</v>
      </c>
      <c r="E1257" s="5">
        <v>54.13225806451613</v>
      </c>
      <c r="F1257" s="5">
        <v>53.425806451612907</v>
      </c>
      <c r="G1257" s="5">
        <v>54.890322580645162</v>
      </c>
      <c r="H1257" s="5">
        <v>54.329032258064515</v>
      </c>
      <c r="I1257" s="5">
        <v>53.754838709677422</v>
      </c>
      <c r="J1257" s="5">
        <v>54.1</v>
      </c>
      <c r="K1257" s="5">
        <v>57.267741935483869</v>
      </c>
      <c r="L1257" s="5">
        <v>60.990322580645163</v>
      </c>
      <c r="M1257" s="5">
        <v>64.038709677419362</v>
      </c>
      <c r="N1257" s="5">
        <v>66.645161290322577</v>
      </c>
      <c r="O1257" s="5">
        <v>68.641935483870967</v>
      </c>
      <c r="P1257" s="5">
        <v>70.122580645161293</v>
      </c>
      <c r="Q1257" s="5">
        <v>70.845161290322579</v>
      </c>
      <c r="R1257" s="5">
        <v>71.812903225806451</v>
      </c>
      <c r="S1257" s="5">
        <v>71.893548387096772</v>
      </c>
      <c r="T1257" s="5">
        <v>71.396774193548396</v>
      </c>
      <c r="U1257" s="5">
        <v>70.258064516129039</v>
      </c>
      <c r="V1257" s="5">
        <v>68.974193548387092</v>
      </c>
      <c r="W1257" s="5">
        <v>66.374193548387098</v>
      </c>
      <c r="X1257" s="5">
        <v>62.37096774193548</v>
      </c>
      <c r="Y1257" s="5">
        <v>59.896774193548389</v>
      </c>
      <c r="Z1257" s="5">
        <v>58.909677419354843</v>
      </c>
      <c r="AA1257" s="5">
        <v>57.993548387096773</v>
      </c>
      <c r="AB1257" s="5">
        <v>57.154838709677421</v>
      </c>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row>
    <row r="1258" spans="1:148">
      <c r="A1258" s="2" t="s">
        <v>230</v>
      </c>
      <c r="B1258" s="2" t="s">
        <v>81</v>
      </c>
      <c r="C1258" s="2" t="s">
        <v>369</v>
      </c>
      <c r="D1258" s="2" t="str">
        <f t="shared" si="19"/>
        <v>Minnesota - International Falls-Sep</v>
      </c>
      <c r="E1258" s="5">
        <v>47.68666666666666</v>
      </c>
      <c r="F1258" s="5">
        <v>46.636666666666663</v>
      </c>
      <c r="G1258" s="5">
        <v>46.18</v>
      </c>
      <c r="H1258" s="5">
        <v>46.126666666666665</v>
      </c>
      <c r="I1258" s="5">
        <v>45.553333333333327</v>
      </c>
      <c r="J1258" s="5">
        <v>44.636666666666663</v>
      </c>
      <c r="K1258" s="5">
        <v>45.593333333333334</v>
      </c>
      <c r="L1258" s="5">
        <v>49.03</v>
      </c>
      <c r="M1258" s="5">
        <v>52.476666666666667</v>
      </c>
      <c r="N1258" s="5">
        <v>55.35</v>
      </c>
      <c r="O1258" s="5">
        <v>57.676666666666662</v>
      </c>
      <c r="P1258" s="5">
        <v>58.853333333333332</v>
      </c>
      <c r="Q1258" s="5">
        <v>60.33</v>
      </c>
      <c r="R1258" s="5">
        <v>61.593333333333334</v>
      </c>
      <c r="S1258" s="5">
        <v>61.92</v>
      </c>
      <c r="T1258" s="5">
        <v>61.57</v>
      </c>
      <c r="U1258" s="5">
        <v>60.53</v>
      </c>
      <c r="V1258" s="5">
        <v>58.323333333333338</v>
      </c>
      <c r="W1258" s="5">
        <v>54.833333333333336</v>
      </c>
      <c r="X1258" s="5">
        <v>52.823333333333338</v>
      </c>
      <c r="Y1258" s="5">
        <v>51.74666666666667</v>
      </c>
      <c r="Z1258" s="5">
        <v>50.706666666666671</v>
      </c>
      <c r="AA1258" s="5">
        <v>49.81333333333334</v>
      </c>
      <c r="AB1258" s="5">
        <v>48.693333333333335</v>
      </c>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row>
    <row r="1259" spans="1:148">
      <c r="A1259" s="2" t="s">
        <v>230</v>
      </c>
      <c r="B1259" s="2" t="s">
        <v>82</v>
      </c>
      <c r="C1259" s="2" t="s">
        <v>370</v>
      </c>
      <c r="D1259" s="2" t="str">
        <f t="shared" si="19"/>
        <v>Minnesota - International Falls-Oct</v>
      </c>
      <c r="E1259" s="5">
        <v>38.741935483870968</v>
      </c>
      <c r="F1259" s="5">
        <v>38.325806451612898</v>
      </c>
      <c r="G1259" s="5">
        <v>37.880645161290325</v>
      </c>
      <c r="H1259" s="5">
        <v>37.241935483870968</v>
      </c>
      <c r="I1259" s="5">
        <v>36.62580645161291</v>
      </c>
      <c r="J1259" s="5">
        <v>35.980645161290326</v>
      </c>
      <c r="K1259" s="5">
        <v>37.058064516129029</v>
      </c>
      <c r="L1259" s="5">
        <v>38.225806451612904</v>
      </c>
      <c r="M1259" s="5">
        <v>39.364516129032253</v>
      </c>
      <c r="N1259" s="5">
        <v>41.37096774193548</v>
      </c>
      <c r="O1259" s="5">
        <v>43.377419354838715</v>
      </c>
      <c r="P1259" s="5">
        <v>45.377419354838715</v>
      </c>
      <c r="Q1259" s="5">
        <v>46.519354838709674</v>
      </c>
      <c r="R1259" s="5">
        <v>47.648387096774194</v>
      </c>
      <c r="S1259" s="5">
        <v>48.79354838709677</v>
      </c>
      <c r="T1259" s="5">
        <v>47.041935483870965</v>
      </c>
      <c r="U1259" s="5">
        <v>45.261290322580642</v>
      </c>
      <c r="V1259" s="5">
        <v>43.519354838709674</v>
      </c>
      <c r="W1259" s="5">
        <v>42.296774193548387</v>
      </c>
      <c r="X1259" s="5">
        <v>41.074193548387093</v>
      </c>
      <c r="Y1259" s="5">
        <v>39.880645161290325</v>
      </c>
      <c r="Z1259" s="5">
        <v>39.493548387096773</v>
      </c>
      <c r="AA1259" s="5">
        <v>39.12580645161291</v>
      </c>
      <c r="AB1259" s="5">
        <v>38.748387096774195</v>
      </c>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row>
    <row r="1260" spans="1:148">
      <c r="A1260" s="2" t="s">
        <v>230</v>
      </c>
      <c r="B1260" s="2" t="s">
        <v>83</v>
      </c>
      <c r="C1260" s="2" t="s">
        <v>371</v>
      </c>
      <c r="D1260" s="2" t="str">
        <f t="shared" si="19"/>
        <v>Minnesota - International Falls-Nov</v>
      </c>
      <c r="E1260" s="5">
        <v>26.606666666666669</v>
      </c>
      <c r="F1260" s="5">
        <v>26.4</v>
      </c>
      <c r="G1260" s="5">
        <v>25.95</v>
      </c>
      <c r="H1260" s="5">
        <v>25.58</v>
      </c>
      <c r="I1260" s="5">
        <v>25.37</v>
      </c>
      <c r="J1260" s="5">
        <v>24.98</v>
      </c>
      <c r="K1260" s="5">
        <v>24.726666666666667</v>
      </c>
      <c r="L1260" s="5">
        <v>24.696666666666665</v>
      </c>
      <c r="M1260" s="5">
        <v>25.863333333333333</v>
      </c>
      <c r="N1260" s="5">
        <v>27.513333333333332</v>
      </c>
      <c r="O1260" s="5">
        <v>29.183333333333334</v>
      </c>
      <c r="P1260" s="5">
        <v>30.446666666666665</v>
      </c>
      <c r="Q1260" s="5">
        <v>31.473333333333336</v>
      </c>
      <c r="R1260" s="5">
        <v>32.266666666666666</v>
      </c>
      <c r="S1260" s="5">
        <v>32.306666666666665</v>
      </c>
      <c r="T1260" s="5">
        <v>31.503333333333334</v>
      </c>
      <c r="U1260" s="5">
        <v>29.813333333333333</v>
      </c>
      <c r="V1260" s="5">
        <v>28.606666666666669</v>
      </c>
      <c r="W1260" s="5">
        <v>28.053333333333335</v>
      </c>
      <c r="X1260" s="5">
        <v>27.726666666666667</v>
      </c>
      <c r="Y1260" s="5">
        <v>27.113333333333333</v>
      </c>
      <c r="Z1260" s="5">
        <v>26.853333333333335</v>
      </c>
      <c r="AA1260" s="5">
        <v>26.506666666666668</v>
      </c>
      <c r="AB1260" s="5">
        <v>26.25</v>
      </c>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row>
    <row r="1261" spans="1:148">
      <c r="A1261" s="2" t="s">
        <v>230</v>
      </c>
      <c r="B1261" s="2" t="s">
        <v>84</v>
      </c>
      <c r="C1261" s="2" t="s">
        <v>372</v>
      </c>
      <c r="D1261" s="2" t="str">
        <f t="shared" si="19"/>
        <v>Minnesota - International Falls-Dec</v>
      </c>
      <c r="E1261" s="5">
        <v>8.7935483870967754</v>
      </c>
      <c r="F1261" s="5">
        <v>8.7387096774193544</v>
      </c>
      <c r="G1261" s="5">
        <v>8.8612903225806452</v>
      </c>
      <c r="H1261" s="5">
        <v>8.6387096774193548</v>
      </c>
      <c r="I1261" s="5">
        <v>8.5774193548387085</v>
      </c>
      <c r="J1261" s="5">
        <v>8.3193548387096765</v>
      </c>
      <c r="K1261" s="5">
        <v>8.1322580645161295</v>
      </c>
      <c r="L1261" s="5">
        <v>7.9870967741935486</v>
      </c>
      <c r="M1261" s="5">
        <v>8.1612903225806459</v>
      </c>
      <c r="N1261" s="5">
        <v>9.258064516129032</v>
      </c>
      <c r="O1261" s="5">
        <v>10.993548387096775</v>
      </c>
      <c r="P1261" s="5">
        <v>12.380645161290323</v>
      </c>
      <c r="Q1261" s="5">
        <v>13.651612903225805</v>
      </c>
      <c r="R1261" s="5">
        <v>14.161290322580646</v>
      </c>
      <c r="S1261" s="5">
        <v>14.003225806451614</v>
      </c>
      <c r="T1261" s="5">
        <v>13.19032258064516</v>
      </c>
      <c r="U1261" s="5">
        <v>11.7</v>
      </c>
      <c r="V1261" s="5">
        <v>10.80967741935484</v>
      </c>
      <c r="W1261" s="5">
        <v>10.416129032258064</v>
      </c>
      <c r="X1261" s="5">
        <v>10.180645161290323</v>
      </c>
      <c r="Y1261" s="5">
        <v>9.8516129032258064</v>
      </c>
      <c r="Z1261" s="5">
        <v>9.3548387096774199</v>
      </c>
      <c r="AA1261" s="5">
        <v>8.6483870967741936</v>
      </c>
      <c r="AB1261" s="5">
        <v>8.2741935483870961</v>
      </c>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row>
    <row r="1262" spans="1:148">
      <c r="A1262" s="2" t="s">
        <v>231</v>
      </c>
      <c r="B1262" s="2" t="s">
        <v>73</v>
      </c>
      <c r="C1262" s="2" t="s">
        <v>361</v>
      </c>
      <c r="D1262" s="2" t="str">
        <f t="shared" si="19"/>
        <v>Minnesota - Minneapolis-Jan</v>
      </c>
      <c r="E1262" s="5">
        <v>8.1387096774193548</v>
      </c>
      <c r="F1262" s="5">
        <v>8.0935483870967744</v>
      </c>
      <c r="G1262" s="5">
        <v>7.8774193548387093</v>
      </c>
      <c r="H1262" s="5">
        <v>7.6032258064516123</v>
      </c>
      <c r="I1262" s="5">
        <v>7.4548387096774196</v>
      </c>
      <c r="J1262" s="5">
        <v>7.2290322580645157</v>
      </c>
      <c r="K1262" s="5">
        <v>7.3354838709677423</v>
      </c>
      <c r="L1262" s="5">
        <v>7.3322580645161297</v>
      </c>
      <c r="M1262" s="5">
        <v>8.0258064516129028</v>
      </c>
      <c r="N1262" s="5">
        <v>9.7258064516129039</v>
      </c>
      <c r="O1262" s="5">
        <v>11.922580645161291</v>
      </c>
      <c r="P1262" s="5">
        <v>13.680645161290323</v>
      </c>
      <c r="Q1262" s="5">
        <v>15.387096774193548</v>
      </c>
      <c r="R1262" s="5">
        <v>16.174193548387095</v>
      </c>
      <c r="S1262" s="5">
        <v>16.332258064516129</v>
      </c>
      <c r="T1262" s="5">
        <v>15.841935483870968</v>
      </c>
      <c r="U1262" s="5">
        <v>14.46774193548387</v>
      </c>
      <c r="V1262" s="5">
        <v>12.987096774193549</v>
      </c>
      <c r="W1262" s="5">
        <v>12.138709677419355</v>
      </c>
      <c r="X1262" s="5">
        <v>11.603225806451613</v>
      </c>
      <c r="Y1262" s="5">
        <v>10.935483870967742</v>
      </c>
      <c r="Z1262" s="5">
        <v>10.009677419354839</v>
      </c>
      <c r="AA1262" s="5">
        <v>9.5451612903225804</v>
      </c>
      <c r="AB1262" s="5">
        <v>9.2129032258064516</v>
      </c>
    </row>
    <row r="1263" spans="1:148">
      <c r="A1263" s="2" t="s">
        <v>231</v>
      </c>
      <c r="B1263" s="2" t="s">
        <v>74</v>
      </c>
      <c r="C1263" s="2" t="s">
        <v>362</v>
      </c>
      <c r="D1263" s="2" t="str">
        <f t="shared" si="19"/>
        <v>Minnesota - Minneapolis-Feb</v>
      </c>
      <c r="E1263" s="5">
        <v>15.303571428571429</v>
      </c>
      <c r="F1263" s="5">
        <v>14.478571428571428</v>
      </c>
      <c r="G1263" s="5">
        <v>13.721428571428572</v>
      </c>
      <c r="H1263" s="5">
        <v>13.421428571428573</v>
      </c>
      <c r="I1263" s="5">
        <v>13.475</v>
      </c>
      <c r="J1263" s="5">
        <v>12.835714285714285</v>
      </c>
      <c r="K1263" s="5">
        <v>12.135714285714286</v>
      </c>
      <c r="L1263" s="5">
        <v>12.132142857142856</v>
      </c>
      <c r="M1263" s="5">
        <v>13.189285714285715</v>
      </c>
      <c r="N1263" s="5">
        <v>15.324999999999999</v>
      </c>
      <c r="O1263" s="5">
        <v>17.735714285714288</v>
      </c>
      <c r="P1263" s="5">
        <v>19.807142857142857</v>
      </c>
      <c r="Q1263" s="5">
        <v>21.50357142857143</v>
      </c>
      <c r="R1263" s="5">
        <v>22.63214285714286</v>
      </c>
      <c r="S1263" s="5">
        <v>23.160714285714285</v>
      </c>
      <c r="T1263" s="5">
        <v>23.185714285714287</v>
      </c>
      <c r="U1263" s="5">
        <v>22.521428571428572</v>
      </c>
      <c r="V1263" s="5">
        <v>21.125</v>
      </c>
      <c r="W1263" s="5">
        <v>20.192857142857143</v>
      </c>
      <c r="X1263" s="5">
        <v>19.471428571428572</v>
      </c>
      <c r="Y1263" s="5">
        <v>18.75357142857143</v>
      </c>
      <c r="Z1263" s="5">
        <v>18.524999999999999</v>
      </c>
      <c r="AA1263" s="5">
        <v>17.607142857142858</v>
      </c>
      <c r="AB1263" s="5">
        <v>16.932142857142857</v>
      </c>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row>
    <row r="1264" spans="1:148">
      <c r="A1264" s="2" t="s">
        <v>231</v>
      </c>
      <c r="B1264" s="2" t="s">
        <v>75</v>
      </c>
      <c r="C1264" s="2" t="s">
        <v>363</v>
      </c>
      <c r="D1264" s="2" t="str">
        <f t="shared" si="19"/>
        <v>Minnesota - Minneapolis-Mar</v>
      </c>
      <c r="E1264" s="5">
        <v>28.86774193548387</v>
      </c>
      <c r="F1264" s="5">
        <v>28.177419354838708</v>
      </c>
      <c r="G1264" s="5">
        <v>28.219354838709677</v>
      </c>
      <c r="H1264" s="5">
        <v>28.009677419354837</v>
      </c>
      <c r="I1264" s="5">
        <v>27.135483870967743</v>
      </c>
      <c r="J1264" s="5">
        <v>27.06451612903226</v>
      </c>
      <c r="K1264" s="5">
        <v>27.416129032258063</v>
      </c>
      <c r="L1264" s="5">
        <v>29.293548387096774</v>
      </c>
      <c r="M1264" s="5">
        <v>31.096774193548388</v>
      </c>
      <c r="N1264" s="5">
        <v>33.28709677419355</v>
      </c>
      <c r="O1264" s="5">
        <v>35.322580645161288</v>
      </c>
      <c r="P1264" s="5">
        <v>36.816129032258061</v>
      </c>
      <c r="Q1264" s="5">
        <v>37.603225806451611</v>
      </c>
      <c r="R1264" s="5">
        <v>38.393548387096779</v>
      </c>
      <c r="S1264" s="5">
        <v>38.538709677419355</v>
      </c>
      <c r="T1264" s="5">
        <v>38.535483870967738</v>
      </c>
      <c r="U1264" s="5">
        <v>37.9</v>
      </c>
      <c r="V1264" s="5">
        <v>36.551612903225802</v>
      </c>
      <c r="W1264" s="5">
        <v>34.606451612903221</v>
      </c>
      <c r="X1264" s="5">
        <v>33.62903225806452</v>
      </c>
      <c r="Y1264" s="5">
        <v>32.648387096774194</v>
      </c>
      <c r="Z1264" s="5">
        <v>31.606451612903225</v>
      </c>
      <c r="AA1264" s="5">
        <v>30.796774193548387</v>
      </c>
      <c r="AB1264" s="5">
        <v>30.341935483870969</v>
      </c>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row>
    <row r="1265" spans="1:148">
      <c r="A1265" s="2" t="s">
        <v>231</v>
      </c>
      <c r="B1265" s="2" t="s">
        <v>76</v>
      </c>
      <c r="C1265" s="2" t="s">
        <v>364</v>
      </c>
      <c r="D1265" s="2" t="str">
        <f t="shared" si="19"/>
        <v>Minnesota - Minneapolis-Apr</v>
      </c>
      <c r="E1265" s="5">
        <v>42.82</v>
      </c>
      <c r="F1265" s="5">
        <v>42.276666666666664</v>
      </c>
      <c r="G1265" s="5">
        <v>41.786666666666662</v>
      </c>
      <c r="H1265" s="5">
        <v>40.926666666666662</v>
      </c>
      <c r="I1265" s="5">
        <v>39.976666666666667</v>
      </c>
      <c r="J1265" s="5">
        <v>40.166666666666664</v>
      </c>
      <c r="K1265" s="5">
        <v>42.073333333333338</v>
      </c>
      <c r="L1265" s="5">
        <v>44.73</v>
      </c>
      <c r="M1265" s="5">
        <v>47.756666666666668</v>
      </c>
      <c r="N1265" s="5">
        <v>49.856666666666669</v>
      </c>
      <c r="O1265" s="5">
        <v>51.43333333333333</v>
      </c>
      <c r="P1265" s="5">
        <v>52.93666666666666</v>
      </c>
      <c r="Q1265" s="5">
        <v>54.166666666666664</v>
      </c>
      <c r="R1265" s="5">
        <v>54.926666666666662</v>
      </c>
      <c r="S1265" s="5">
        <v>55.68</v>
      </c>
      <c r="T1265" s="5">
        <v>55.6</v>
      </c>
      <c r="U1265" s="5">
        <v>54.733333333333334</v>
      </c>
      <c r="V1265" s="5">
        <v>53.32</v>
      </c>
      <c r="W1265" s="5">
        <v>50.88</v>
      </c>
      <c r="X1265" s="5">
        <v>48.373333333333335</v>
      </c>
      <c r="Y1265" s="5">
        <v>46.93666666666666</v>
      </c>
      <c r="Z1265" s="5">
        <v>45.52</v>
      </c>
      <c r="AA1265" s="5">
        <v>44.493333333333332</v>
      </c>
      <c r="AB1265" s="5">
        <v>43.68</v>
      </c>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row>
    <row r="1266" spans="1:148">
      <c r="A1266" s="2" t="s">
        <v>231</v>
      </c>
      <c r="B1266" s="2" t="s">
        <v>77</v>
      </c>
      <c r="C1266" s="2" t="s">
        <v>365</v>
      </c>
      <c r="D1266" s="2" t="str">
        <f t="shared" si="19"/>
        <v>Minnesota - Minneapolis-May</v>
      </c>
      <c r="E1266" s="5">
        <v>54.567741935483866</v>
      </c>
      <c r="F1266" s="5">
        <v>53.91612903225807</v>
      </c>
      <c r="G1266" s="5">
        <v>53.241935483870968</v>
      </c>
      <c r="H1266" s="5">
        <v>53.009677419354837</v>
      </c>
      <c r="I1266" s="5">
        <v>52.822580645161288</v>
      </c>
      <c r="J1266" s="5">
        <v>52.612903225806448</v>
      </c>
      <c r="K1266" s="5">
        <v>55.667741935483875</v>
      </c>
      <c r="L1266" s="5">
        <v>58.674193548387102</v>
      </c>
      <c r="M1266" s="5">
        <v>61.693548387096776</v>
      </c>
      <c r="N1266" s="5">
        <v>63.677419354838712</v>
      </c>
      <c r="O1266" s="5">
        <v>65.661290322580641</v>
      </c>
      <c r="P1266" s="5">
        <v>67.661290322580641</v>
      </c>
      <c r="Q1266" s="5">
        <v>68.270967741935493</v>
      </c>
      <c r="R1266" s="5">
        <v>68.867741935483878</v>
      </c>
      <c r="S1266" s="5">
        <v>69.490322580645156</v>
      </c>
      <c r="T1266" s="5">
        <v>68.645161290322577</v>
      </c>
      <c r="U1266" s="5">
        <v>67.848387096774204</v>
      </c>
      <c r="V1266" s="5">
        <v>67.022580645161284</v>
      </c>
      <c r="W1266" s="5">
        <v>64.541935483870972</v>
      </c>
      <c r="X1266" s="5">
        <v>62.096774193548384</v>
      </c>
      <c r="Y1266" s="5">
        <v>59.670967741935485</v>
      </c>
      <c r="Z1266" s="5">
        <v>58.280645161290323</v>
      </c>
      <c r="AA1266" s="5">
        <v>56.983870967741936</v>
      </c>
      <c r="AB1266" s="5">
        <v>55.654838709677421</v>
      </c>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row>
    <row r="1267" spans="1:148">
      <c r="A1267" s="2" t="s">
        <v>231</v>
      </c>
      <c r="B1267" s="2" t="s">
        <v>78</v>
      </c>
      <c r="C1267" s="2" t="s">
        <v>366</v>
      </c>
      <c r="D1267" s="2" t="str">
        <f t="shared" si="19"/>
        <v>Minnesota - Minneapolis-Jun</v>
      </c>
      <c r="E1267" s="5">
        <v>61.906666666666666</v>
      </c>
      <c r="F1267" s="5">
        <v>61.09</v>
      </c>
      <c r="G1267" s="5">
        <v>60.266666666666666</v>
      </c>
      <c r="H1267" s="5">
        <v>60.633333333333333</v>
      </c>
      <c r="I1267" s="5">
        <v>61.056666666666665</v>
      </c>
      <c r="J1267" s="5">
        <v>61.43</v>
      </c>
      <c r="K1267" s="5">
        <v>64.243333333333325</v>
      </c>
      <c r="L1267" s="5">
        <v>67.076666666666668</v>
      </c>
      <c r="M1267" s="5">
        <v>69.893333333333345</v>
      </c>
      <c r="N1267" s="5">
        <v>71.84</v>
      </c>
      <c r="O1267" s="5">
        <v>73.823333333333323</v>
      </c>
      <c r="P1267" s="5">
        <v>75.78</v>
      </c>
      <c r="Q1267" s="5">
        <v>76.260000000000005</v>
      </c>
      <c r="R1267" s="5">
        <v>76.739999999999995</v>
      </c>
      <c r="S1267" s="5">
        <v>77.233333333333334</v>
      </c>
      <c r="T1267" s="5">
        <v>76.63333333333334</v>
      </c>
      <c r="U1267" s="5">
        <v>76.093333333333334</v>
      </c>
      <c r="V1267" s="5">
        <v>75.513333333333335</v>
      </c>
      <c r="W1267" s="5">
        <v>73.026666666666671</v>
      </c>
      <c r="X1267" s="5">
        <v>70.626666666666679</v>
      </c>
      <c r="Y1267" s="5">
        <v>68.206666666666663</v>
      </c>
      <c r="Z1267" s="5">
        <v>66.493333333333325</v>
      </c>
      <c r="AA1267" s="5">
        <v>64.83</v>
      </c>
      <c r="AB1267" s="5">
        <v>63.133333333333333</v>
      </c>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row>
    <row r="1268" spans="1:148">
      <c r="A1268" s="2" t="s">
        <v>231</v>
      </c>
      <c r="B1268" s="2" t="s">
        <v>79</v>
      </c>
      <c r="C1268" s="2" t="s">
        <v>367</v>
      </c>
      <c r="D1268" s="2" t="str">
        <f t="shared" si="19"/>
        <v>Minnesota - Minneapolis-Jul</v>
      </c>
      <c r="E1268" s="5">
        <v>68.400000000000006</v>
      </c>
      <c r="F1268" s="5">
        <v>67.616129032258058</v>
      </c>
      <c r="G1268" s="5">
        <v>64.890322580645162</v>
      </c>
      <c r="H1268" s="5">
        <v>64.790322580645167</v>
      </c>
      <c r="I1268" s="5">
        <v>64.741935483870961</v>
      </c>
      <c r="J1268" s="5">
        <v>64.661290322580641</v>
      </c>
      <c r="K1268" s="5">
        <v>66.948387096774198</v>
      </c>
      <c r="L1268" s="5">
        <v>69.277419354838713</v>
      </c>
      <c r="M1268" s="5">
        <v>71.619354838709668</v>
      </c>
      <c r="N1268" s="5">
        <v>73.325806451612905</v>
      </c>
      <c r="O1268" s="5">
        <v>75.093548387096774</v>
      </c>
      <c r="P1268" s="5">
        <v>76.812903225806451</v>
      </c>
      <c r="Q1268" s="5">
        <v>77.564516129032256</v>
      </c>
      <c r="R1268" s="5">
        <v>78.322580645161295</v>
      </c>
      <c r="S1268" s="5">
        <v>79.093548387096774</v>
      </c>
      <c r="T1268" s="5">
        <v>78.658064516129031</v>
      </c>
      <c r="U1268" s="5">
        <v>78.248387096774181</v>
      </c>
      <c r="V1268" s="5">
        <v>77.822580645161295</v>
      </c>
      <c r="W1268" s="5">
        <v>75.409677419354836</v>
      </c>
      <c r="X1268" s="5">
        <v>73.058064516129036</v>
      </c>
      <c r="Y1268" s="5">
        <v>70.716129032258053</v>
      </c>
      <c r="Z1268" s="5">
        <v>69.49354838709678</v>
      </c>
      <c r="AA1268" s="5">
        <v>68.267741935483883</v>
      </c>
      <c r="AB1268" s="5">
        <v>67.090322580645164</v>
      </c>
    </row>
    <row r="1269" spans="1:148">
      <c r="A1269" s="2" t="s">
        <v>231</v>
      </c>
      <c r="B1269" s="2" t="s">
        <v>80</v>
      </c>
      <c r="C1269" s="2" t="s">
        <v>368</v>
      </c>
      <c r="D1269" s="2" t="str">
        <f t="shared" si="19"/>
        <v>Minnesota - Minneapolis-Aug</v>
      </c>
      <c r="E1269" s="5">
        <v>63.835483870967742</v>
      </c>
      <c r="F1269" s="5">
        <v>62.970967741935482</v>
      </c>
      <c r="G1269" s="5">
        <v>63.91935483870968</v>
      </c>
      <c r="H1269" s="5">
        <v>63.20645161290323</v>
      </c>
      <c r="I1269" s="5">
        <v>62.78709677419355</v>
      </c>
      <c r="J1269" s="5">
        <v>63.216129032258067</v>
      </c>
      <c r="K1269" s="5">
        <v>65.796774193548387</v>
      </c>
      <c r="L1269" s="5">
        <v>68.661290322580641</v>
      </c>
      <c r="M1269" s="5">
        <v>71.322580645161295</v>
      </c>
      <c r="N1269" s="5">
        <v>73.803225806451621</v>
      </c>
      <c r="O1269" s="5">
        <v>75.609677419354838</v>
      </c>
      <c r="P1269" s="5">
        <v>76.738709677419351</v>
      </c>
      <c r="Q1269" s="5">
        <v>77.887096774193552</v>
      </c>
      <c r="R1269" s="5">
        <v>78.148387096774186</v>
      </c>
      <c r="S1269" s="5">
        <v>78.203225806451613</v>
      </c>
      <c r="T1269" s="5">
        <v>77.961290322580652</v>
      </c>
      <c r="U1269" s="5">
        <v>77.370967741935488</v>
      </c>
      <c r="V1269" s="5">
        <v>76.116129032258058</v>
      </c>
      <c r="W1269" s="5">
        <v>73.903225806451616</v>
      </c>
      <c r="X1269" s="5">
        <v>71.716129032258053</v>
      </c>
      <c r="Y1269" s="5">
        <v>70.167741935483861</v>
      </c>
      <c r="Z1269" s="5">
        <v>68.864516129032268</v>
      </c>
      <c r="AA1269" s="5">
        <v>67.680645161290315</v>
      </c>
      <c r="AB1269" s="5">
        <v>66.670967741935485</v>
      </c>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row>
    <row r="1270" spans="1:148">
      <c r="A1270" s="2" t="s">
        <v>231</v>
      </c>
      <c r="B1270" s="2" t="s">
        <v>81</v>
      </c>
      <c r="C1270" s="2" t="s">
        <v>369</v>
      </c>
      <c r="D1270" s="2" t="str">
        <f t="shared" si="19"/>
        <v>Minnesota - Minneapolis-Sep</v>
      </c>
      <c r="E1270" s="5">
        <v>56.296666666666667</v>
      </c>
      <c r="F1270" s="5">
        <v>55.653333333333329</v>
      </c>
      <c r="G1270" s="5">
        <v>55.006666666666668</v>
      </c>
      <c r="H1270" s="5">
        <v>54.533333333333331</v>
      </c>
      <c r="I1270" s="5">
        <v>54.07</v>
      </c>
      <c r="J1270" s="5">
        <v>53.583333333333336</v>
      </c>
      <c r="K1270" s="5">
        <v>55.866666666666667</v>
      </c>
      <c r="L1270" s="5">
        <v>58.166666666666664</v>
      </c>
      <c r="M1270" s="5">
        <v>60.48</v>
      </c>
      <c r="N1270" s="5">
        <v>62.603333333333332</v>
      </c>
      <c r="O1270" s="5">
        <v>64.686666666666667</v>
      </c>
      <c r="P1270" s="5">
        <v>66.823333333333338</v>
      </c>
      <c r="Q1270" s="5">
        <v>67.783333333333331</v>
      </c>
      <c r="R1270" s="5">
        <v>68.743333333333339</v>
      </c>
      <c r="S1270" s="5">
        <v>69.703333333333333</v>
      </c>
      <c r="T1270" s="5">
        <v>68.459999999999994</v>
      </c>
      <c r="U1270" s="5">
        <v>67.19</v>
      </c>
      <c r="V1270" s="5">
        <v>65.946666666666673</v>
      </c>
      <c r="W1270" s="5">
        <v>63.81666666666667</v>
      </c>
      <c r="X1270" s="5">
        <v>61.706666666666671</v>
      </c>
      <c r="Y1270" s="5">
        <v>59.61</v>
      </c>
      <c r="Z1270" s="5">
        <v>58.573333333333338</v>
      </c>
      <c r="AA1270" s="5">
        <v>57.54</v>
      </c>
      <c r="AB1270" s="5">
        <v>56.543333333333329</v>
      </c>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row>
    <row r="1271" spans="1:148">
      <c r="A1271" s="2" t="s">
        <v>231</v>
      </c>
      <c r="B1271" s="2" t="s">
        <v>82</v>
      </c>
      <c r="C1271" s="2" t="s">
        <v>370</v>
      </c>
      <c r="D1271" s="2" t="str">
        <f t="shared" si="19"/>
        <v>Minnesota - Minneapolis-Oct</v>
      </c>
      <c r="E1271" s="5">
        <v>43.822580645161288</v>
      </c>
      <c r="F1271" s="5">
        <v>43.20967741935484</v>
      </c>
      <c r="G1271" s="5">
        <v>42.532258064516128</v>
      </c>
      <c r="H1271" s="5">
        <v>41.825806451612898</v>
      </c>
      <c r="I1271" s="5">
        <v>41.12580645161291</v>
      </c>
      <c r="J1271" s="5">
        <v>40.393548387096779</v>
      </c>
      <c r="K1271" s="5">
        <v>42.445161290322581</v>
      </c>
      <c r="L1271" s="5">
        <v>44.574193548387093</v>
      </c>
      <c r="M1271" s="5">
        <v>46.703225806451613</v>
      </c>
      <c r="N1271" s="5">
        <v>49.13225806451613</v>
      </c>
      <c r="O1271" s="5">
        <v>51.535483870967738</v>
      </c>
      <c r="P1271" s="5">
        <v>53.974193548387099</v>
      </c>
      <c r="Q1271" s="5">
        <v>54.896774193548389</v>
      </c>
      <c r="R1271" s="5">
        <v>55.812903225806451</v>
      </c>
      <c r="S1271" s="5">
        <v>56.754838709677422</v>
      </c>
      <c r="T1271" s="5">
        <v>54.861290322580643</v>
      </c>
      <c r="U1271" s="5">
        <v>52.945161290322581</v>
      </c>
      <c r="V1271" s="5">
        <v>51.051612903225802</v>
      </c>
      <c r="W1271" s="5">
        <v>49.512903225806454</v>
      </c>
      <c r="X1271" s="5">
        <v>48.016129032258064</v>
      </c>
      <c r="Y1271" s="5">
        <v>46.490322580645163</v>
      </c>
      <c r="Z1271" s="5">
        <v>45.62580645161291</v>
      </c>
      <c r="AA1271" s="5">
        <v>44.780645161290323</v>
      </c>
      <c r="AB1271" s="5">
        <v>43.945161290322581</v>
      </c>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row>
    <row r="1272" spans="1:148">
      <c r="A1272" s="2" t="s">
        <v>231</v>
      </c>
      <c r="B1272" s="2" t="s">
        <v>83</v>
      </c>
      <c r="C1272" s="2" t="s">
        <v>371</v>
      </c>
      <c r="D1272" s="2" t="str">
        <f t="shared" si="19"/>
        <v>Minnesota - Minneapolis-Nov</v>
      </c>
      <c r="E1272" s="5">
        <v>30.95</v>
      </c>
      <c r="F1272" s="5">
        <v>30.496666666666666</v>
      </c>
      <c r="G1272" s="5">
        <v>30.06</v>
      </c>
      <c r="H1272" s="5">
        <v>29.893333333333331</v>
      </c>
      <c r="I1272" s="5">
        <v>29.65</v>
      </c>
      <c r="J1272" s="5">
        <v>29.5</v>
      </c>
      <c r="K1272" s="5">
        <v>30.33</v>
      </c>
      <c r="L1272" s="5">
        <v>31.113333333333333</v>
      </c>
      <c r="M1272" s="5">
        <v>31.97</v>
      </c>
      <c r="N1272" s="5">
        <v>33.643333333333331</v>
      </c>
      <c r="O1272" s="5">
        <v>35.270000000000003</v>
      </c>
      <c r="P1272" s="5">
        <v>36.94</v>
      </c>
      <c r="Q1272" s="5">
        <v>37.586666666666666</v>
      </c>
      <c r="R1272" s="5">
        <v>38.236666666666665</v>
      </c>
      <c r="S1272" s="5">
        <v>38.896666666666668</v>
      </c>
      <c r="T1272" s="5">
        <v>37.61</v>
      </c>
      <c r="U1272" s="5">
        <v>36.31333333333334</v>
      </c>
      <c r="V1272" s="5">
        <v>35.033333333333331</v>
      </c>
      <c r="W1272" s="5">
        <v>34.26</v>
      </c>
      <c r="X1272" s="5">
        <v>33.523333333333333</v>
      </c>
      <c r="Y1272" s="5">
        <v>32.736666666666665</v>
      </c>
      <c r="Z1272" s="5">
        <v>32.223333333333336</v>
      </c>
      <c r="AA1272" s="5">
        <v>31.716666666666665</v>
      </c>
      <c r="AB1272" s="5">
        <v>31.213333333333331</v>
      </c>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row>
    <row r="1273" spans="1:148">
      <c r="A1273" s="2" t="s">
        <v>231</v>
      </c>
      <c r="B1273" s="2" t="s">
        <v>84</v>
      </c>
      <c r="C1273" s="2" t="s">
        <v>372</v>
      </c>
      <c r="D1273" s="2" t="str">
        <f t="shared" si="19"/>
        <v>Minnesota - Minneapolis-Dec</v>
      </c>
      <c r="E1273" s="5">
        <v>16.809677419354838</v>
      </c>
      <c r="F1273" s="5">
        <v>16.483870967741936</v>
      </c>
      <c r="G1273" s="5">
        <v>15.896774193548387</v>
      </c>
      <c r="H1273" s="5">
        <v>15.564516129032258</v>
      </c>
      <c r="I1273" s="5">
        <v>14.861290322580645</v>
      </c>
      <c r="J1273" s="5">
        <v>14.596774193548388</v>
      </c>
      <c r="K1273" s="5">
        <v>14.451612903225806</v>
      </c>
      <c r="L1273" s="5">
        <v>14.216129032258063</v>
      </c>
      <c r="M1273" s="5">
        <v>15.116129032258065</v>
      </c>
      <c r="N1273" s="5">
        <v>16.487096774193549</v>
      </c>
      <c r="O1273" s="5">
        <v>18.206451612903226</v>
      </c>
      <c r="P1273" s="5">
        <v>19.732258064516131</v>
      </c>
      <c r="Q1273" s="5">
        <v>20.77741935483871</v>
      </c>
      <c r="R1273" s="5">
        <v>21.441935483870971</v>
      </c>
      <c r="S1273" s="5">
        <v>21.377419354838711</v>
      </c>
      <c r="T1273" s="5">
        <v>20.593548387096774</v>
      </c>
      <c r="U1273" s="5">
        <v>19.316129032258065</v>
      </c>
      <c r="V1273" s="5">
        <v>18.641935483870967</v>
      </c>
      <c r="W1273" s="5">
        <v>17.822580645161292</v>
      </c>
      <c r="X1273" s="5">
        <v>17.319354838709678</v>
      </c>
      <c r="Y1273" s="5">
        <v>17.003225806451614</v>
      </c>
      <c r="Z1273" s="5">
        <v>16.774193548387096</v>
      </c>
      <c r="AA1273" s="5">
        <v>16.187096774193549</v>
      </c>
      <c r="AB1273" s="5">
        <v>15.648387096774194</v>
      </c>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row>
    <row r="1274" spans="1:148">
      <c r="A1274" s="2" t="s">
        <v>232</v>
      </c>
      <c r="B1274" s="2" t="s">
        <v>73</v>
      </c>
      <c r="C1274" s="2" t="s">
        <v>361</v>
      </c>
      <c r="D1274" s="2" t="str">
        <f t="shared" si="19"/>
        <v>Minnesota - Rochester-Jan</v>
      </c>
      <c r="E1274" s="5">
        <v>14.629032258064516</v>
      </c>
      <c r="F1274" s="5">
        <v>13.761290322580646</v>
      </c>
      <c r="G1274" s="5">
        <v>13.461290322580645</v>
      </c>
      <c r="H1274" s="5">
        <v>13.070967741935483</v>
      </c>
      <c r="I1274" s="5">
        <v>12.67741935483871</v>
      </c>
      <c r="J1274" s="5">
        <v>12.667741935483871</v>
      </c>
      <c r="K1274" s="5">
        <v>12.290322580645162</v>
      </c>
      <c r="L1274" s="5">
        <v>11.935483870967742</v>
      </c>
      <c r="M1274" s="5">
        <v>13.622580645161291</v>
      </c>
      <c r="N1274" s="5">
        <v>15.516129032258064</v>
      </c>
      <c r="O1274" s="5">
        <v>17.374193548387098</v>
      </c>
      <c r="P1274" s="5">
        <v>18.916129032258063</v>
      </c>
      <c r="Q1274" s="5">
        <v>20.393548387096775</v>
      </c>
      <c r="R1274" s="5">
        <v>21.2</v>
      </c>
      <c r="S1274" s="5">
        <v>21.64516129032258</v>
      </c>
      <c r="T1274" s="5">
        <v>21.219354838709677</v>
      </c>
      <c r="U1274" s="5">
        <v>19.77741935483871</v>
      </c>
      <c r="V1274" s="5">
        <v>18.861290322580647</v>
      </c>
      <c r="W1274" s="5">
        <v>18.403225806451612</v>
      </c>
      <c r="X1274" s="5">
        <v>17.948387096774194</v>
      </c>
      <c r="Y1274" s="5">
        <v>17.274193548387096</v>
      </c>
      <c r="Z1274" s="5">
        <v>16.412903225806453</v>
      </c>
      <c r="AA1274" s="5">
        <v>15.72258064516129</v>
      </c>
      <c r="AB1274" s="5">
        <v>15.206451612903225</v>
      </c>
    </row>
    <row r="1275" spans="1:148">
      <c r="A1275" s="2" t="s">
        <v>232</v>
      </c>
      <c r="B1275" s="2" t="s">
        <v>74</v>
      </c>
      <c r="C1275" s="2" t="s">
        <v>362</v>
      </c>
      <c r="D1275" s="2" t="str">
        <f t="shared" si="19"/>
        <v>Minnesota - Rochester-Feb</v>
      </c>
      <c r="E1275" s="5">
        <v>14.332142857142857</v>
      </c>
      <c r="F1275" s="5">
        <v>13.860714285714286</v>
      </c>
      <c r="G1275" s="5">
        <v>13.110714285714286</v>
      </c>
      <c r="H1275" s="5">
        <v>12.578571428571427</v>
      </c>
      <c r="I1275" s="5">
        <v>12.232142857142858</v>
      </c>
      <c r="J1275" s="5">
        <v>11.714285714285714</v>
      </c>
      <c r="K1275" s="5">
        <v>11.55</v>
      </c>
      <c r="L1275" s="5">
        <v>11.75357142857143</v>
      </c>
      <c r="M1275" s="5">
        <v>13.642857142857142</v>
      </c>
      <c r="N1275" s="5">
        <v>15.667857142857143</v>
      </c>
      <c r="O1275" s="5">
        <v>17.62857142857143</v>
      </c>
      <c r="P1275" s="5">
        <v>19.453571428571429</v>
      </c>
      <c r="Q1275" s="5">
        <v>20.935714285714287</v>
      </c>
      <c r="R1275" s="5">
        <v>22.035714285714285</v>
      </c>
      <c r="S1275" s="5">
        <v>22.75357142857143</v>
      </c>
      <c r="T1275" s="5">
        <v>21.839285714285715</v>
      </c>
      <c r="U1275" s="5">
        <v>20.8</v>
      </c>
      <c r="V1275" s="5">
        <v>18.539285714285715</v>
      </c>
      <c r="W1275" s="5">
        <v>17.392857142857142</v>
      </c>
      <c r="X1275" s="5">
        <v>16.460714285714285</v>
      </c>
      <c r="Y1275" s="5">
        <v>15.875</v>
      </c>
      <c r="Z1275" s="5">
        <v>15.49642857142857</v>
      </c>
      <c r="AA1275" s="5">
        <v>15.171428571428573</v>
      </c>
      <c r="AB1275" s="5">
        <v>14.925000000000001</v>
      </c>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row>
    <row r="1276" spans="1:148">
      <c r="A1276" s="2" t="s">
        <v>232</v>
      </c>
      <c r="B1276" s="2" t="s">
        <v>75</v>
      </c>
      <c r="C1276" s="2" t="s">
        <v>363</v>
      </c>
      <c r="D1276" s="2" t="str">
        <f t="shared" si="19"/>
        <v>Minnesota - Rochester-Mar</v>
      </c>
      <c r="E1276" s="5">
        <v>25.912903225806449</v>
      </c>
      <c r="F1276" s="5">
        <v>25.516129032258064</v>
      </c>
      <c r="G1276" s="5">
        <v>25.07741935483871</v>
      </c>
      <c r="H1276" s="5">
        <v>24.348387096774193</v>
      </c>
      <c r="I1276" s="5">
        <v>23.63225806451613</v>
      </c>
      <c r="J1276" s="5">
        <v>22.86774193548387</v>
      </c>
      <c r="K1276" s="5">
        <v>23.648387096774194</v>
      </c>
      <c r="L1276" s="5">
        <v>24.461290322580645</v>
      </c>
      <c r="M1276" s="5">
        <v>25.248387096774195</v>
      </c>
      <c r="N1276" s="5">
        <v>26.932258064516127</v>
      </c>
      <c r="O1276" s="5">
        <v>28.603225806451615</v>
      </c>
      <c r="P1276" s="5">
        <v>30.287096774193547</v>
      </c>
      <c r="Q1276" s="5">
        <v>31.112903225806452</v>
      </c>
      <c r="R1276" s="5">
        <v>31.912903225806449</v>
      </c>
      <c r="S1276" s="5">
        <v>32.735483870967741</v>
      </c>
      <c r="T1276" s="5">
        <v>32.058064516129029</v>
      </c>
      <c r="U1276" s="5">
        <v>31.396774193548385</v>
      </c>
      <c r="V1276" s="5">
        <v>30.70967741935484</v>
      </c>
      <c r="W1276" s="5">
        <v>29.654838709677417</v>
      </c>
      <c r="X1276" s="5">
        <v>28.56451612903226</v>
      </c>
      <c r="Y1276" s="5">
        <v>27.483870967741936</v>
      </c>
      <c r="Z1276" s="5">
        <v>27.161290322580644</v>
      </c>
      <c r="AA1276" s="5">
        <v>26.864516129032257</v>
      </c>
      <c r="AB1276" s="5">
        <v>26.535483870967742</v>
      </c>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row>
    <row r="1277" spans="1:148">
      <c r="A1277" s="2" t="s">
        <v>232</v>
      </c>
      <c r="B1277" s="2" t="s">
        <v>76</v>
      </c>
      <c r="C1277" s="2" t="s">
        <v>364</v>
      </c>
      <c r="D1277" s="2" t="str">
        <f t="shared" si="19"/>
        <v>Minnesota - Rochester-Apr</v>
      </c>
      <c r="E1277" s="5">
        <v>39.92</v>
      </c>
      <c r="F1277" s="5">
        <v>39.29</v>
      </c>
      <c r="G1277" s="5">
        <v>38.606666666666669</v>
      </c>
      <c r="H1277" s="5">
        <v>38.146666666666668</v>
      </c>
      <c r="I1277" s="5">
        <v>37.716666666666669</v>
      </c>
      <c r="J1277" s="5">
        <v>37.276666666666664</v>
      </c>
      <c r="K1277" s="5">
        <v>39.43666666666666</v>
      </c>
      <c r="L1277" s="5">
        <v>41.626666666666665</v>
      </c>
      <c r="M1277" s="5">
        <v>43.81666666666667</v>
      </c>
      <c r="N1277" s="5">
        <v>45.773333333333333</v>
      </c>
      <c r="O1277" s="5">
        <v>47.72</v>
      </c>
      <c r="P1277" s="5">
        <v>49.676666666666662</v>
      </c>
      <c r="Q1277" s="5">
        <v>50.99666666666667</v>
      </c>
      <c r="R1277" s="5">
        <v>52.273333333333333</v>
      </c>
      <c r="S1277" s="5">
        <v>53.613333333333337</v>
      </c>
      <c r="T1277" s="5">
        <v>52.81333333333334</v>
      </c>
      <c r="U1277" s="5">
        <v>51.976666666666667</v>
      </c>
      <c r="V1277" s="5">
        <v>51.18666666666666</v>
      </c>
      <c r="W1277" s="5">
        <v>48.64</v>
      </c>
      <c r="X1277" s="5">
        <v>46.12</v>
      </c>
      <c r="Y1277" s="5">
        <v>43.61</v>
      </c>
      <c r="Z1277" s="5">
        <v>42.83</v>
      </c>
      <c r="AA1277" s="5">
        <v>42.016666666666666</v>
      </c>
      <c r="AB1277" s="5">
        <v>41.25</v>
      </c>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row>
    <row r="1278" spans="1:148">
      <c r="A1278" s="2" t="s">
        <v>232</v>
      </c>
      <c r="B1278" s="2" t="s">
        <v>77</v>
      </c>
      <c r="C1278" s="2" t="s">
        <v>365</v>
      </c>
      <c r="D1278" s="2" t="str">
        <f t="shared" si="19"/>
        <v>Minnesota - Rochester-May</v>
      </c>
      <c r="E1278" s="5">
        <v>51.512903225806454</v>
      </c>
      <c r="F1278" s="5">
        <v>50.783870967741933</v>
      </c>
      <c r="G1278" s="5">
        <v>50.022580645161291</v>
      </c>
      <c r="H1278" s="5">
        <v>49.974193548387099</v>
      </c>
      <c r="I1278" s="5">
        <v>49.932258064516134</v>
      </c>
      <c r="J1278" s="5">
        <v>49.883870967741942</v>
      </c>
      <c r="K1278" s="5">
        <v>52.99677419354839</v>
      </c>
      <c r="L1278" s="5">
        <v>56.112903225806448</v>
      </c>
      <c r="M1278" s="5">
        <v>59.232258064516131</v>
      </c>
      <c r="N1278" s="5">
        <v>61.054838709677419</v>
      </c>
      <c r="O1278" s="5">
        <v>62.87096774193548</v>
      </c>
      <c r="P1278" s="5">
        <v>64.687096774193549</v>
      </c>
      <c r="Q1278" s="5">
        <v>65.277419354838713</v>
      </c>
      <c r="R1278" s="5">
        <v>65.845161290322579</v>
      </c>
      <c r="S1278" s="5">
        <v>66.429032258064524</v>
      </c>
      <c r="T1278" s="5">
        <v>65.458064516129028</v>
      </c>
      <c r="U1278" s="5">
        <v>64.49677419354839</v>
      </c>
      <c r="V1278" s="5">
        <v>63.519354838709674</v>
      </c>
      <c r="W1278" s="5">
        <v>60.858064516129026</v>
      </c>
      <c r="X1278" s="5">
        <v>58.196774193548386</v>
      </c>
      <c r="Y1278" s="5">
        <v>55.548387096774192</v>
      </c>
      <c r="Z1278" s="5">
        <v>54.567741935483866</v>
      </c>
      <c r="AA1278" s="5">
        <v>53.593548387096774</v>
      </c>
      <c r="AB1278" s="5">
        <v>52.648387096774194</v>
      </c>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row>
    <row r="1279" spans="1:148">
      <c r="A1279" s="2" t="s">
        <v>232</v>
      </c>
      <c r="B1279" s="2" t="s">
        <v>78</v>
      </c>
      <c r="C1279" s="2" t="s">
        <v>366</v>
      </c>
      <c r="D1279" s="2" t="str">
        <f t="shared" si="19"/>
        <v>Minnesota - Rochester-Jun</v>
      </c>
      <c r="E1279" s="5">
        <v>61.286666666666662</v>
      </c>
      <c r="F1279" s="5">
        <v>60.646666666666668</v>
      </c>
      <c r="G1279" s="5">
        <v>59.986666666666665</v>
      </c>
      <c r="H1279" s="5">
        <v>60.243333333333332</v>
      </c>
      <c r="I1279" s="5">
        <v>60.50333333333333</v>
      </c>
      <c r="J1279" s="5">
        <v>60.74</v>
      </c>
      <c r="K1279" s="5">
        <v>63.43333333333333</v>
      </c>
      <c r="L1279" s="5">
        <v>66.150000000000006</v>
      </c>
      <c r="M1279" s="5">
        <v>68.849999999999994</v>
      </c>
      <c r="N1279" s="5">
        <v>70.433333333333337</v>
      </c>
      <c r="O1279" s="5">
        <v>72.00333333333333</v>
      </c>
      <c r="P1279" s="5">
        <v>73.563333333333333</v>
      </c>
      <c r="Q1279" s="5">
        <v>74.353333333333325</v>
      </c>
      <c r="R1279" s="5">
        <v>75.12</v>
      </c>
      <c r="S1279" s="5">
        <v>75.913333333333341</v>
      </c>
      <c r="T1279" s="5">
        <v>74.95</v>
      </c>
      <c r="U1279" s="5">
        <v>74.040000000000006</v>
      </c>
      <c r="V1279" s="5">
        <v>73.063333333333333</v>
      </c>
      <c r="W1279" s="5">
        <v>70.643333333333345</v>
      </c>
      <c r="X1279" s="5">
        <v>68.239999999999995</v>
      </c>
      <c r="Y1279" s="5">
        <v>65.873333333333335</v>
      </c>
      <c r="Z1279" s="5">
        <v>64.736666666666665</v>
      </c>
      <c r="AA1279" s="5">
        <v>63.56</v>
      </c>
      <c r="AB1279" s="5">
        <v>62.403333333333329</v>
      </c>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row>
    <row r="1280" spans="1:148">
      <c r="A1280" s="2" t="s">
        <v>232</v>
      </c>
      <c r="B1280" s="2" t="s">
        <v>79</v>
      </c>
      <c r="C1280" s="2" t="s">
        <v>367</v>
      </c>
      <c r="D1280" s="2" t="str">
        <f t="shared" si="19"/>
        <v>Minnesota - Rochester-Jul</v>
      </c>
      <c r="E1280" s="5">
        <v>66.009677419354844</v>
      </c>
      <c r="F1280" s="5">
        <v>65.232258064516131</v>
      </c>
      <c r="G1280" s="5">
        <v>62.725806451612904</v>
      </c>
      <c r="H1280" s="5">
        <v>62.145161290322584</v>
      </c>
      <c r="I1280" s="5">
        <v>62.08387096774193</v>
      </c>
      <c r="J1280" s="5">
        <v>63.487096774193546</v>
      </c>
      <c r="K1280" s="5">
        <v>66.745161290322571</v>
      </c>
      <c r="L1280" s="5">
        <v>69.964516129032262</v>
      </c>
      <c r="M1280" s="5">
        <v>72.322580645161295</v>
      </c>
      <c r="N1280" s="5">
        <v>74.048387096774192</v>
      </c>
      <c r="O1280" s="5">
        <v>75.935483870967744</v>
      </c>
      <c r="P1280" s="5">
        <v>77.00645161290322</v>
      </c>
      <c r="Q1280" s="5">
        <v>78.303225806451621</v>
      </c>
      <c r="R1280" s="5">
        <v>78.948387096774198</v>
      </c>
      <c r="S1280" s="5">
        <v>78.354838709677423</v>
      </c>
      <c r="T1280" s="5">
        <v>78.4258064516129</v>
      </c>
      <c r="U1280" s="5">
        <v>77.777419354838713</v>
      </c>
      <c r="V1280" s="5">
        <v>76.622580645161293</v>
      </c>
      <c r="W1280" s="5">
        <v>73.738709677419351</v>
      </c>
      <c r="X1280" s="5">
        <v>69.948387096774198</v>
      </c>
      <c r="Y1280" s="5">
        <v>68.0741935483871</v>
      </c>
      <c r="Z1280" s="5">
        <v>66.316129032258075</v>
      </c>
      <c r="AA1280" s="5">
        <v>65.432258064516134</v>
      </c>
      <c r="AB1280" s="5">
        <v>64.345161290322579</v>
      </c>
    </row>
    <row r="1281" spans="1:148">
      <c r="A1281" s="2" t="s">
        <v>232</v>
      </c>
      <c r="B1281" s="2" t="s">
        <v>80</v>
      </c>
      <c r="C1281" s="2" t="s">
        <v>368</v>
      </c>
      <c r="D1281" s="2" t="str">
        <f t="shared" si="19"/>
        <v>Minnesota - Rochester-Aug</v>
      </c>
      <c r="E1281" s="5">
        <v>59.848387096774189</v>
      </c>
      <c r="F1281" s="5">
        <v>59.441935483870971</v>
      </c>
      <c r="G1281" s="5">
        <v>60.87096774193548</v>
      </c>
      <c r="H1281" s="5">
        <v>60.62903225806452</v>
      </c>
      <c r="I1281" s="5">
        <v>60.380645161290325</v>
      </c>
      <c r="J1281" s="5">
        <v>60.141935483870974</v>
      </c>
      <c r="K1281" s="5">
        <v>63.12903225806452</v>
      </c>
      <c r="L1281" s="5">
        <v>66.138709677419357</v>
      </c>
      <c r="M1281" s="5">
        <v>69.132258064516122</v>
      </c>
      <c r="N1281" s="5">
        <v>71.270967741935493</v>
      </c>
      <c r="O1281" s="5">
        <v>73.451612903225808</v>
      </c>
      <c r="P1281" s="5">
        <v>75.567741935483866</v>
      </c>
      <c r="Q1281" s="5">
        <v>75.977419354838716</v>
      </c>
      <c r="R1281" s="5">
        <v>76.338709677419359</v>
      </c>
      <c r="S1281" s="5">
        <v>76.738709677419351</v>
      </c>
      <c r="T1281" s="5">
        <v>75.612903225806448</v>
      </c>
      <c r="U1281" s="5">
        <v>74.512903225806454</v>
      </c>
      <c r="V1281" s="5">
        <v>73.387096774193552</v>
      </c>
      <c r="W1281" s="5">
        <v>70.490322580645156</v>
      </c>
      <c r="X1281" s="5">
        <v>67.645161290322577</v>
      </c>
      <c r="Y1281" s="5">
        <v>64.812903225806451</v>
      </c>
      <c r="Z1281" s="5">
        <v>63.903225806451616</v>
      </c>
      <c r="AA1281" s="5">
        <v>63.012903225806454</v>
      </c>
      <c r="AB1281" s="5">
        <v>62.103225806451611</v>
      </c>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row>
    <row r="1282" spans="1:148">
      <c r="A1282" s="2" t="s">
        <v>232</v>
      </c>
      <c r="B1282" s="2" t="s">
        <v>81</v>
      </c>
      <c r="C1282" s="2" t="s">
        <v>369</v>
      </c>
      <c r="D1282" s="2" t="str">
        <f t="shared" si="19"/>
        <v>Minnesota - Rochester-Sep</v>
      </c>
      <c r="E1282" s="5">
        <v>51.04</v>
      </c>
      <c r="F1282" s="5">
        <v>50.69</v>
      </c>
      <c r="G1282" s="5">
        <v>50.21</v>
      </c>
      <c r="H1282" s="5">
        <v>49.963333333333338</v>
      </c>
      <c r="I1282" s="5">
        <v>49.92</v>
      </c>
      <c r="J1282" s="5">
        <v>50.043333333333329</v>
      </c>
      <c r="K1282" s="5">
        <v>51.546666666666667</v>
      </c>
      <c r="L1282" s="5">
        <v>54.873333333333335</v>
      </c>
      <c r="M1282" s="5">
        <v>57.903333333333329</v>
      </c>
      <c r="N1282" s="5">
        <v>60.653333333333329</v>
      </c>
      <c r="O1282" s="5">
        <v>62.706666666666671</v>
      </c>
      <c r="P1282" s="5">
        <v>63.99666666666667</v>
      </c>
      <c r="Q1282" s="5">
        <v>65.153333333333336</v>
      </c>
      <c r="R1282" s="5">
        <v>65.416666666666671</v>
      </c>
      <c r="S1282" s="5">
        <v>65.489999999999995</v>
      </c>
      <c r="T1282" s="5">
        <v>64.946666666666673</v>
      </c>
      <c r="U1282" s="5">
        <v>63.636666666666663</v>
      </c>
      <c r="V1282" s="5">
        <v>60.58</v>
      </c>
      <c r="W1282" s="5">
        <v>56.673333333333332</v>
      </c>
      <c r="X1282" s="5">
        <v>54.626666666666665</v>
      </c>
      <c r="Y1282" s="5">
        <v>53.633333333333333</v>
      </c>
      <c r="Z1282" s="5">
        <v>53.196666666666673</v>
      </c>
      <c r="AA1282" s="5">
        <v>52.506666666666668</v>
      </c>
      <c r="AB1282" s="5">
        <v>51.95</v>
      </c>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row>
    <row r="1283" spans="1:148">
      <c r="A1283" s="2" t="s">
        <v>232</v>
      </c>
      <c r="B1283" s="2" t="s">
        <v>82</v>
      </c>
      <c r="C1283" s="2" t="s">
        <v>370</v>
      </c>
      <c r="D1283" s="2" t="str">
        <f t="shared" ref="D1283:D1346" si="20">CONCATENATE(A1283,"-",B1283)</f>
        <v>Minnesota - Rochester-Oct</v>
      </c>
      <c r="E1283" s="5">
        <v>45.751612903225805</v>
      </c>
      <c r="F1283" s="5">
        <v>45.445161290322581</v>
      </c>
      <c r="G1283" s="5">
        <v>45.08387096774193</v>
      </c>
      <c r="H1283" s="5">
        <v>44.729032258064514</v>
      </c>
      <c r="I1283" s="5">
        <v>44.41935483870968</v>
      </c>
      <c r="J1283" s="5">
        <v>44.087096774193547</v>
      </c>
      <c r="K1283" s="5">
        <v>45.812903225806451</v>
      </c>
      <c r="L1283" s="5">
        <v>47.493548387096773</v>
      </c>
      <c r="M1283" s="5">
        <v>49.21290322580645</v>
      </c>
      <c r="N1283" s="5">
        <v>51.106451612903221</v>
      </c>
      <c r="O1283" s="5">
        <v>53</v>
      </c>
      <c r="P1283" s="5">
        <v>54.9</v>
      </c>
      <c r="Q1283" s="5">
        <v>55.28709677419355</v>
      </c>
      <c r="R1283" s="5">
        <v>55.645161290322584</v>
      </c>
      <c r="S1283" s="5">
        <v>56.035483870967738</v>
      </c>
      <c r="T1283" s="5">
        <v>54.13225806451613</v>
      </c>
      <c r="U1283" s="5">
        <v>52.258064516129032</v>
      </c>
      <c r="V1283" s="5">
        <v>50.361290322580643</v>
      </c>
      <c r="W1283" s="5">
        <v>49.245161290322578</v>
      </c>
      <c r="X1283" s="5">
        <v>48.12903225806452</v>
      </c>
      <c r="Y1283" s="5">
        <v>46.99677419354839</v>
      </c>
      <c r="Z1283" s="5">
        <v>46.622580645161285</v>
      </c>
      <c r="AA1283" s="5">
        <v>46.3</v>
      </c>
      <c r="AB1283" s="5">
        <v>45.935483870967744</v>
      </c>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row>
    <row r="1284" spans="1:148">
      <c r="A1284" s="2" t="s">
        <v>232</v>
      </c>
      <c r="B1284" s="2" t="s">
        <v>83</v>
      </c>
      <c r="C1284" s="2" t="s">
        <v>371</v>
      </c>
      <c r="D1284" s="2" t="str">
        <f t="shared" si="20"/>
        <v>Minnesota - Rochester-Nov</v>
      </c>
      <c r="E1284" s="5">
        <v>30.086666666666666</v>
      </c>
      <c r="F1284" s="5">
        <v>29.79</v>
      </c>
      <c r="G1284" s="5">
        <v>29.57</v>
      </c>
      <c r="H1284" s="5">
        <v>29.023333333333333</v>
      </c>
      <c r="I1284" s="5">
        <v>28.6</v>
      </c>
      <c r="J1284" s="5">
        <v>28.396666666666665</v>
      </c>
      <c r="K1284" s="5">
        <v>28.273333333333333</v>
      </c>
      <c r="L1284" s="5">
        <v>29.15666666666667</v>
      </c>
      <c r="M1284" s="5">
        <v>31.1</v>
      </c>
      <c r="N1284" s="5">
        <v>33.166666666666664</v>
      </c>
      <c r="O1284" s="5">
        <v>34.756666666666668</v>
      </c>
      <c r="P1284" s="5">
        <v>35.866666666666667</v>
      </c>
      <c r="Q1284" s="5">
        <v>37.04</v>
      </c>
      <c r="R1284" s="5">
        <v>37.703333333333333</v>
      </c>
      <c r="S1284" s="5">
        <v>37.51</v>
      </c>
      <c r="T1284" s="5">
        <v>36.82</v>
      </c>
      <c r="U1284" s="5">
        <v>34.78</v>
      </c>
      <c r="V1284" s="5">
        <v>33.346666666666664</v>
      </c>
      <c r="W1284" s="5">
        <v>32.58</v>
      </c>
      <c r="X1284" s="5">
        <v>31.95</v>
      </c>
      <c r="Y1284" s="5">
        <v>31.273333333333333</v>
      </c>
      <c r="Z1284" s="5">
        <v>30.903333333333332</v>
      </c>
      <c r="AA1284" s="5">
        <v>30.65666666666667</v>
      </c>
      <c r="AB1284" s="5">
        <v>30.293333333333333</v>
      </c>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row>
    <row r="1285" spans="1:148">
      <c r="A1285" s="2" t="s">
        <v>232</v>
      </c>
      <c r="B1285" s="2" t="s">
        <v>84</v>
      </c>
      <c r="C1285" s="2" t="s">
        <v>372</v>
      </c>
      <c r="D1285" s="2" t="str">
        <f t="shared" si="20"/>
        <v>Minnesota - Rochester-Dec</v>
      </c>
      <c r="E1285" s="5">
        <v>17.783870967741933</v>
      </c>
      <c r="F1285" s="5">
        <v>17.380645161290321</v>
      </c>
      <c r="G1285" s="5">
        <v>17.006451612903227</v>
      </c>
      <c r="H1285" s="5">
        <v>16.683870967741935</v>
      </c>
      <c r="I1285" s="5">
        <v>16.345161290322579</v>
      </c>
      <c r="J1285" s="5">
        <v>15.987096774193549</v>
      </c>
      <c r="K1285" s="5">
        <v>15.883870967741935</v>
      </c>
      <c r="L1285" s="5">
        <v>15.774193548387096</v>
      </c>
      <c r="M1285" s="5">
        <v>15.648387096774194</v>
      </c>
      <c r="N1285" s="5">
        <v>17.129032258064516</v>
      </c>
      <c r="O1285" s="5">
        <v>18.574193548387097</v>
      </c>
      <c r="P1285" s="5">
        <v>20.048387096774192</v>
      </c>
      <c r="Q1285" s="5">
        <v>20.72258064516129</v>
      </c>
      <c r="R1285" s="5">
        <v>21.390322580645162</v>
      </c>
      <c r="S1285" s="5">
        <v>22.070967741935487</v>
      </c>
      <c r="T1285" s="5">
        <v>21.129032258064516</v>
      </c>
      <c r="U1285" s="5">
        <v>20.190322580645162</v>
      </c>
      <c r="V1285" s="5">
        <v>19.258064516129032</v>
      </c>
      <c r="W1285" s="5">
        <v>18.774193548387096</v>
      </c>
      <c r="X1285" s="5">
        <v>18.251612903225805</v>
      </c>
      <c r="Y1285" s="5">
        <v>17.77741935483871</v>
      </c>
      <c r="Z1285" s="5">
        <v>17.719354838709677</v>
      </c>
      <c r="AA1285" s="5">
        <v>17.667741935483871</v>
      </c>
      <c r="AB1285" s="5">
        <v>17.603225806451615</v>
      </c>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row>
    <row r="1286" spans="1:148">
      <c r="A1286" s="2" t="s">
        <v>233</v>
      </c>
      <c r="B1286" s="2" t="s">
        <v>73</v>
      </c>
      <c r="C1286" s="2" t="s">
        <v>361</v>
      </c>
      <c r="D1286" s="2" t="str">
        <f t="shared" si="20"/>
        <v>Minnesota - Saint Cloud-Jan</v>
      </c>
      <c r="E1286" s="5">
        <v>4.3516129032258064</v>
      </c>
      <c r="F1286" s="5">
        <v>4.0999999999999996</v>
      </c>
      <c r="G1286" s="5">
        <v>3.9064516129032256</v>
      </c>
      <c r="H1286" s="5">
        <v>3.5483870967741935</v>
      </c>
      <c r="I1286" s="5">
        <v>3.5064516129032257</v>
      </c>
      <c r="J1286" s="5">
        <v>3.5870967741935487</v>
      </c>
      <c r="K1286" s="5">
        <v>3.1387096774193548</v>
      </c>
      <c r="L1286" s="5">
        <v>2.6741935483870969</v>
      </c>
      <c r="M1286" s="5">
        <v>3.725806451612903</v>
      </c>
      <c r="N1286" s="5">
        <v>6.806451612903226</v>
      </c>
      <c r="O1286" s="5">
        <v>9.870967741935484</v>
      </c>
      <c r="P1286" s="5">
        <v>11.616129032258065</v>
      </c>
      <c r="Q1286" s="5">
        <v>13.512903225806451</v>
      </c>
      <c r="R1286" s="5">
        <v>13.970967741935485</v>
      </c>
      <c r="S1286" s="5">
        <v>14.432258064516128</v>
      </c>
      <c r="T1286" s="5">
        <v>13.993548387096775</v>
      </c>
      <c r="U1286" s="5">
        <v>12.129032258064516</v>
      </c>
      <c r="V1286" s="5">
        <v>9.935483870967742</v>
      </c>
      <c r="W1286" s="5">
        <v>8.0967741935483879</v>
      </c>
      <c r="X1286" s="5">
        <v>7.0096774193548388</v>
      </c>
      <c r="Y1286" s="5">
        <v>6.3096774193548386</v>
      </c>
      <c r="Z1286" s="5">
        <v>5.4903225806451612</v>
      </c>
      <c r="AA1286" s="5">
        <v>4.9225806451612906</v>
      </c>
      <c r="AB1286" s="5">
        <v>4.6580645161290324</v>
      </c>
    </row>
    <row r="1287" spans="1:148">
      <c r="A1287" s="2" t="s">
        <v>233</v>
      </c>
      <c r="B1287" s="2" t="s">
        <v>74</v>
      </c>
      <c r="C1287" s="2" t="s">
        <v>362</v>
      </c>
      <c r="D1287" s="2" t="str">
        <f t="shared" si="20"/>
        <v>Minnesota - Saint Cloud-Feb</v>
      </c>
      <c r="E1287" s="5">
        <v>9.4857142857142858</v>
      </c>
      <c r="F1287" s="5">
        <v>8.9</v>
      </c>
      <c r="G1287" s="5">
        <v>8.2607142857142861</v>
      </c>
      <c r="H1287" s="5">
        <v>7.4642857142857144</v>
      </c>
      <c r="I1287" s="5">
        <v>6.6714285714285717</v>
      </c>
      <c r="J1287" s="5">
        <v>5.8964285714285714</v>
      </c>
      <c r="K1287" s="5">
        <v>6.6571428571428575</v>
      </c>
      <c r="L1287" s="5">
        <v>7.4</v>
      </c>
      <c r="M1287" s="5">
        <v>8.1785714285714288</v>
      </c>
      <c r="N1287" s="5">
        <v>11.464285714285714</v>
      </c>
      <c r="O1287" s="5">
        <v>14.74642857142857</v>
      </c>
      <c r="P1287" s="5">
        <v>18.042857142857141</v>
      </c>
      <c r="Q1287" s="5">
        <v>19.489285714285717</v>
      </c>
      <c r="R1287" s="5">
        <v>20.889285714285712</v>
      </c>
      <c r="S1287" s="5">
        <v>22.357142857142858</v>
      </c>
      <c r="T1287" s="5">
        <v>21.296428571428571</v>
      </c>
      <c r="U1287" s="5">
        <v>20.2</v>
      </c>
      <c r="V1287" s="5">
        <v>19.146428571428572</v>
      </c>
      <c r="W1287" s="5">
        <v>17.3</v>
      </c>
      <c r="X1287" s="5">
        <v>15.521428571428572</v>
      </c>
      <c r="Y1287" s="5">
        <v>13.725</v>
      </c>
      <c r="Z1287" s="5">
        <v>12.6</v>
      </c>
      <c r="AA1287" s="5">
        <v>11.49642857142857</v>
      </c>
      <c r="AB1287" s="5">
        <v>10.410714285714286</v>
      </c>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row>
    <row r="1288" spans="1:148">
      <c r="A1288" s="2" t="s">
        <v>233</v>
      </c>
      <c r="B1288" s="2" t="s">
        <v>75</v>
      </c>
      <c r="C1288" s="2" t="s">
        <v>363</v>
      </c>
      <c r="D1288" s="2" t="str">
        <f t="shared" si="20"/>
        <v>Minnesota - Saint Cloud-Mar</v>
      </c>
      <c r="E1288" s="5">
        <v>20.545161290322579</v>
      </c>
      <c r="F1288" s="5">
        <v>20.048387096774192</v>
      </c>
      <c r="G1288" s="5">
        <v>19.522580645161291</v>
      </c>
      <c r="H1288" s="5">
        <v>19.370967741935484</v>
      </c>
      <c r="I1288" s="5">
        <v>19.216129032258067</v>
      </c>
      <c r="J1288" s="5">
        <v>19.051612903225806</v>
      </c>
      <c r="K1288" s="5">
        <v>20.35483870967742</v>
      </c>
      <c r="L1288" s="5">
        <v>21.712903225806453</v>
      </c>
      <c r="M1288" s="5">
        <v>23.061290322580643</v>
      </c>
      <c r="N1288" s="5">
        <v>25.158064516129031</v>
      </c>
      <c r="O1288" s="5">
        <v>27.232258064516131</v>
      </c>
      <c r="P1288" s="5">
        <v>29.325806451612905</v>
      </c>
      <c r="Q1288" s="5">
        <v>30.254838709677419</v>
      </c>
      <c r="R1288" s="5">
        <v>31.167741935483871</v>
      </c>
      <c r="S1288" s="5">
        <v>32.106451612903221</v>
      </c>
      <c r="T1288" s="5">
        <v>31.296774193548387</v>
      </c>
      <c r="U1288" s="5">
        <v>30.509677419354837</v>
      </c>
      <c r="V1288" s="5">
        <v>29.712903225806453</v>
      </c>
      <c r="W1288" s="5">
        <v>28.180645161290322</v>
      </c>
      <c r="X1288" s="5">
        <v>26.664516129032258</v>
      </c>
      <c r="Y1288" s="5">
        <v>25.167741935483871</v>
      </c>
      <c r="Z1288" s="5">
        <v>24.151612903225807</v>
      </c>
      <c r="AA1288" s="5">
        <v>23.129032258064516</v>
      </c>
      <c r="AB1288" s="5">
        <v>22.138709677419353</v>
      </c>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row>
    <row r="1289" spans="1:148">
      <c r="A1289" s="2" t="s">
        <v>233</v>
      </c>
      <c r="B1289" s="2" t="s">
        <v>76</v>
      </c>
      <c r="C1289" s="2" t="s">
        <v>364</v>
      </c>
      <c r="D1289" s="2" t="str">
        <f t="shared" si="20"/>
        <v>Minnesota - Saint Cloud-Apr</v>
      </c>
      <c r="E1289" s="5">
        <v>38</v>
      </c>
      <c r="F1289" s="5">
        <v>37.296666666666667</v>
      </c>
      <c r="G1289" s="5">
        <v>36.56666666666667</v>
      </c>
      <c r="H1289" s="5">
        <v>36.113333333333337</v>
      </c>
      <c r="I1289" s="5">
        <v>35.703333333333333</v>
      </c>
      <c r="J1289" s="5">
        <v>35.256666666666668</v>
      </c>
      <c r="K1289" s="5">
        <v>38.31333333333334</v>
      </c>
      <c r="L1289" s="5">
        <v>41.39</v>
      </c>
      <c r="M1289" s="5">
        <v>44.463333333333338</v>
      </c>
      <c r="N1289" s="5">
        <v>46.633333333333333</v>
      </c>
      <c r="O1289" s="5">
        <v>48.77</v>
      </c>
      <c r="P1289" s="5">
        <v>50.94</v>
      </c>
      <c r="Q1289" s="5">
        <v>51.613333333333337</v>
      </c>
      <c r="R1289" s="5">
        <v>52.27</v>
      </c>
      <c r="S1289" s="5">
        <v>52.93</v>
      </c>
      <c r="T1289" s="5">
        <v>52.31666666666667</v>
      </c>
      <c r="U1289" s="5">
        <v>51.733333333333334</v>
      </c>
      <c r="V1289" s="5">
        <v>51.136666666666663</v>
      </c>
      <c r="W1289" s="5">
        <v>48.27</v>
      </c>
      <c r="X1289" s="5">
        <v>45.43333333333333</v>
      </c>
      <c r="Y1289" s="5">
        <v>42.67</v>
      </c>
      <c r="Z1289" s="5">
        <v>41.43666666666666</v>
      </c>
      <c r="AA1289" s="5">
        <v>40.286666666666662</v>
      </c>
      <c r="AB1289" s="5">
        <v>39.076666666666668</v>
      </c>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row>
    <row r="1290" spans="1:148">
      <c r="A1290" s="2" t="s">
        <v>233</v>
      </c>
      <c r="B1290" s="2" t="s">
        <v>77</v>
      </c>
      <c r="C1290" s="2" t="s">
        <v>365</v>
      </c>
      <c r="D1290" s="2" t="str">
        <f t="shared" si="20"/>
        <v>Minnesota - Saint Cloud-May</v>
      </c>
      <c r="E1290" s="5">
        <v>51.332258064516125</v>
      </c>
      <c r="F1290" s="5">
        <v>50.49677419354839</v>
      </c>
      <c r="G1290" s="5">
        <v>49.62580645161291</v>
      </c>
      <c r="H1290" s="5">
        <v>49.596774193548384</v>
      </c>
      <c r="I1290" s="5">
        <v>49.548387096774192</v>
      </c>
      <c r="J1290" s="5">
        <v>49.50322580645161</v>
      </c>
      <c r="K1290" s="5">
        <v>52.593548387096774</v>
      </c>
      <c r="L1290" s="5">
        <v>55.654838709677421</v>
      </c>
      <c r="M1290" s="5">
        <v>58.732258064516131</v>
      </c>
      <c r="N1290" s="5">
        <v>60.7</v>
      </c>
      <c r="O1290" s="5">
        <v>62.62580645161291</v>
      </c>
      <c r="P1290" s="5">
        <v>64.596774193548384</v>
      </c>
      <c r="Q1290" s="5">
        <v>65.303225806451621</v>
      </c>
      <c r="R1290" s="5">
        <v>66.019354838709674</v>
      </c>
      <c r="S1290" s="5">
        <v>66.725806451612897</v>
      </c>
      <c r="T1290" s="5">
        <v>65.858064516129033</v>
      </c>
      <c r="U1290" s="5">
        <v>65.00322580645161</v>
      </c>
      <c r="V1290" s="5">
        <v>64.132258064516122</v>
      </c>
      <c r="W1290" s="5">
        <v>61.62903225806452</v>
      </c>
      <c r="X1290" s="5">
        <v>59.116129032258058</v>
      </c>
      <c r="Y1290" s="5">
        <v>56.687096774193549</v>
      </c>
      <c r="Z1290" s="5">
        <v>55.254838709677422</v>
      </c>
      <c r="AA1290" s="5">
        <v>53.803225806451614</v>
      </c>
      <c r="AB1290" s="5">
        <v>52.390322580645162</v>
      </c>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row>
    <row r="1291" spans="1:148">
      <c r="A1291" s="2" t="s">
        <v>233</v>
      </c>
      <c r="B1291" s="2" t="s">
        <v>78</v>
      </c>
      <c r="C1291" s="2" t="s">
        <v>366</v>
      </c>
      <c r="D1291" s="2" t="str">
        <f t="shared" si="20"/>
        <v>Minnesota - Saint Cloud-Jun</v>
      </c>
      <c r="E1291" s="5">
        <v>57.6</v>
      </c>
      <c r="F1291" s="5">
        <v>56.493333333333332</v>
      </c>
      <c r="G1291" s="5">
        <v>55.446666666666673</v>
      </c>
      <c r="H1291" s="5">
        <v>55.9</v>
      </c>
      <c r="I1291" s="5">
        <v>56.336666666666666</v>
      </c>
      <c r="J1291" s="5">
        <v>56.77</v>
      </c>
      <c r="K1291" s="5">
        <v>60.073333333333338</v>
      </c>
      <c r="L1291" s="5">
        <v>63.33</v>
      </c>
      <c r="M1291" s="5">
        <v>66.61666666666666</v>
      </c>
      <c r="N1291" s="5">
        <v>68.146666666666675</v>
      </c>
      <c r="O1291" s="5">
        <v>69.676666666666677</v>
      </c>
      <c r="P1291" s="5">
        <v>71.239999999999995</v>
      </c>
      <c r="Q1291" s="5">
        <v>72.25333333333333</v>
      </c>
      <c r="R1291" s="5">
        <v>73.266666666666666</v>
      </c>
      <c r="S1291" s="5">
        <v>74.276666666666671</v>
      </c>
      <c r="T1291" s="5">
        <v>73.290000000000006</v>
      </c>
      <c r="U1291" s="5">
        <v>72.33</v>
      </c>
      <c r="V1291" s="5">
        <v>71.343333333333334</v>
      </c>
      <c r="W1291" s="5">
        <v>68.91</v>
      </c>
      <c r="X1291" s="5">
        <v>66.546666666666667</v>
      </c>
      <c r="Y1291" s="5">
        <v>64.14</v>
      </c>
      <c r="Z1291" s="5">
        <v>62.406666666666666</v>
      </c>
      <c r="AA1291" s="5">
        <v>60.69</v>
      </c>
      <c r="AB1291" s="5">
        <v>58.976666666666667</v>
      </c>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row>
    <row r="1292" spans="1:148">
      <c r="A1292" s="2" t="s">
        <v>233</v>
      </c>
      <c r="B1292" s="2" t="s">
        <v>79</v>
      </c>
      <c r="C1292" s="2" t="s">
        <v>367</v>
      </c>
      <c r="D1292" s="2" t="str">
        <f t="shared" si="20"/>
        <v>Minnesota - Saint Cloud-Jul</v>
      </c>
      <c r="E1292" s="5">
        <v>65.103225806451618</v>
      </c>
      <c r="F1292" s="5">
        <v>64.261290322580649</v>
      </c>
      <c r="G1292" s="5">
        <v>61.71290322580645</v>
      </c>
      <c r="H1292" s="5">
        <v>61.79032258064516</v>
      </c>
      <c r="I1292" s="5">
        <v>61.883870967741942</v>
      </c>
      <c r="J1292" s="5">
        <v>61.958064516129035</v>
      </c>
      <c r="K1292" s="5">
        <v>64.57741935483871</v>
      </c>
      <c r="L1292" s="5">
        <v>67.229032258064507</v>
      </c>
      <c r="M1292" s="5">
        <v>69.870967741935488</v>
      </c>
      <c r="N1292" s="5">
        <v>71.722580645161287</v>
      </c>
      <c r="O1292" s="5">
        <v>73.558064516129036</v>
      </c>
      <c r="P1292" s="5">
        <v>75.41612903225807</v>
      </c>
      <c r="Q1292" s="5">
        <v>76.293548387096777</v>
      </c>
      <c r="R1292" s="5">
        <v>77.193548387096769</v>
      </c>
      <c r="S1292" s="5">
        <v>78.08387096774193</v>
      </c>
      <c r="T1292" s="5">
        <v>77.454838709677418</v>
      </c>
      <c r="U1292" s="5">
        <v>76.906451612903226</v>
      </c>
      <c r="V1292" s="5">
        <v>76.280645161290323</v>
      </c>
      <c r="W1292" s="5">
        <v>73.554838709677412</v>
      </c>
      <c r="X1292" s="5">
        <v>70.900000000000006</v>
      </c>
      <c r="Y1292" s="5">
        <v>68.216129032258053</v>
      </c>
      <c r="Z1292" s="5">
        <v>66.809677419354841</v>
      </c>
      <c r="AA1292" s="5">
        <v>65.332258064516125</v>
      </c>
      <c r="AB1292" s="5">
        <v>63.970967741935482</v>
      </c>
    </row>
    <row r="1293" spans="1:148">
      <c r="A1293" s="2" t="s">
        <v>233</v>
      </c>
      <c r="B1293" s="2" t="s">
        <v>80</v>
      </c>
      <c r="C1293" s="2" t="s">
        <v>368</v>
      </c>
      <c r="D1293" s="2" t="str">
        <f t="shared" si="20"/>
        <v>Minnesota - Saint Cloud-Aug</v>
      </c>
      <c r="E1293" s="5">
        <v>60.225806451612904</v>
      </c>
      <c r="F1293" s="5">
        <v>59.364516129032253</v>
      </c>
      <c r="G1293" s="5">
        <v>60.145161290322584</v>
      </c>
      <c r="H1293" s="5">
        <v>59.967741935483872</v>
      </c>
      <c r="I1293" s="5">
        <v>59.838709677419352</v>
      </c>
      <c r="J1293" s="5">
        <v>59.674193548387102</v>
      </c>
      <c r="K1293" s="5">
        <v>62.590322580645157</v>
      </c>
      <c r="L1293" s="5">
        <v>65.441935483870964</v>
      </c>
      <c r="M1293" s="5">
        <v>68.364516129032268</v>
      </c>
      <c r="N1293" s="5">
        <v>70.170967741935485</v>
      </c>
      <c r="O1293" s="5">
        <v>71.938709677419354</v>
      </c>
      <c r="P1293" s="5">
        <v>73.748387096774181</v>
      </c>
      <c r="Q1293" s="5">
        <v>74.874193548387098</v>
      </c>
      <c r="R1293" s="5">
        <v>75.935483870967744</v>
      </c>
      <c r="S1293" s="5">
        <v>77.07741935483871</v>
      </c>
      <c r="T1293" s="5">
        <v>76.409677419354836</v>
      </c>
      <c r="U1293" s="5">
        <v>75.712903225806443</v>
      </c>
      <c r="V1293" s="5">
        <v>75.041935483870972</v>
      </c>
      <c r="W1293" s="5">
        <v>72.50322580645161</v>
      </c>
      <c r="X1293" s="5">
        <v>70.016129032258064</v>
      </c>
      <c r="Y1293" s="5">
        <v>67.532258064516128</v>
      </c>
      <c r="Z1293" s="5">
        <v>65.945161290322574</v>
      </c>
      <c r="AA1293" s="5">
        <v>64.345161290322579</v>
      </c>
      <c r="AB1293" s="5">
        <v>62.770967741935486</v>
      </c>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row>
    <row r="1294" spans="1:148">
      <c r="A1294" s="2" t="s">
        <v>233</v>
      </c>
      <c r="B1294" s="2" t="s">
        <v>81</v>
      </c>
      <c r="C1294" s="2" t="s">
        <v>369</v>
      </c>
      <c r="D1294" s="2" t="str">
        <f t="shared" si="20"/>
        <v>Minnesota - Saint Cloud-Sep</v>
      </c>
      <c r="E1294" s="5">
        <v>52.773333333333333</v>
      </c>
      <c r="F1294" s="5">
        <v>52.126666666666665</v>
      </c>
      <c r="G1294" s="5">
        <v>51.486666666666665</v>
      </c>
      <c r="H1294" s="5">
        <v>51.25333333333333</v>
      </c>
      <c r="I1294" s="5">
        <v>51.01</v>
      </c>
      <c r="J1294" s="5">
        <v>50.766666666666666</v>
      </c>
      <c r="K1294" s="5">
        <v>53.123333333333335</v>
      </c>
      <c r="L1294" s="5">
        <v>55.41</v>
      </c>
      <c r="M1294" s="5">
        <v>57.786666666666662</v>
      </c>
      <c r="N1294" s="5">
        <v>60.41</v>
      </c>
      <c r="O1294" s="5">
        <v>63.01</v>
      </c>
      <c r="P1294" s="5">
        <v>65.63</v>
      </c>
      <c r="Q1294" s="5">
        <v>66.489999999999995</v>
      </c>
      <c r="R1294" s="5">
        <v>67.28</v>
      </c>
      <c r="S1294" s="5">
        <v>68.153333333333336</v>
      </c>
      <c r="T1294" s="5">
        <v>66.796666666666667</v>
      </c>
      <c r="U1294" s="5">
        <v>65.459999999999994</v>
      </c>
      <c r="V1294" s="5">
        <v>64.11</v>
      </c>
      <c r="W1294" s="5">
        <v>61.596666666666671</v>
      </c>
      <c r="X1294" s="5">
        <v>59.043333333333329</v>
      </c>
      <c r="Y1294" s="5">
        <v>56.543333333333329</v>
      </c>
      <c r="Z1294" s="5">
        <v>55.43</v>
      </c>
      <c r="AA1294" s="5">
        <v>54.31</v>
      </c>
      <c r="AB1294" s="5">
        <v>53.216666666666669</v>
      </c>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row>
    <row r="1295" spans="1:148">
      <c r="A1295" s="2" t="s">
        <v>233</v>
      </c>
      <c r="B1295" s="2" t="s">
        <v>82</v>
      </c>
      <c r="C1295" s="2" t="s">
        <v>370</v>
      </c>
      <c r="D1295" s="2" t="str">
        <f t="shared" si="20"/>
        <v>Minnesota - Saint Cloud-Oct</v>
      </c>
      <c r="E1295" s="5">
        <v>41.822580645161288</v>
      </c>
      <c r="F1295" s="5">
        <v>40.70967741935484</v>
      </c>
      <c r="G1295" s="5">
        <v>39.62580645161291</v>
      </c>
      <c r="H1295" s="5">
        <v>39.277419354838706</v>
      </c>
      <c r="I1295" s="5">
        <v>38.961290322580645</v>
      </c>
      <c r="J1295" s="5">
        <v>38.558064516129029</v>
      </c>
      <c r="K1295" s="5">
        <v>41.116129032258058</v>
      </c>
      <c r="L1295" s="5">
        <v>43.754838709677422</v>
      </c>
      <c r="M1295" s="5">
        <v>46.41935483870968</v>
      </c>
      <c r="N1295" s="5">
        <v>49.187096774193549</v>
      </c>
      <c r="O1295" s="5">
        <v>51.993548387096773</v>
      </c>
      <c r="P1295" s="5">
        <v>54.770967741935486</v>
      </c>
      <c r="Q1295" s="5">
        <v>55.932258064516134</v>
      </c>
      <c r="R1295" s="5">
        <v>57.103225806451611</v>
      </c>
      <c r="S1295" s="5">
        <v>58.258064516129032</v>
      </c>
      <c r="T1295" s="5">
        <v>56.229032258064514</v>
      </c>
      <c r="U1295" s="5">
        <v>54.238709677419358</v>
      </c>
      <c r="V1295" s="5">
        <v>52.183870967741939</v>
      </c>
      <c r="W1295" s="5">
        <v>50.229032258064514</v>
      </c>
      <c r="X1295" s="5">
        <v>48.296774193548387</v>
      </c>
      <c r="Y1295" s="5">
        <v>46.345161290322579</v>
      </c>
      <c r="Z1295" s="5">
        <v>45.203225806451613</v>
      </c>
      <c r="AA1295" s="5">
        <v>44.093548387096774</v>
      </c>
      <c r="AB1295" s="5">
        <v>42.974193548387099</v>
      </c>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row>
    <row r="1296" spans="1:148">
      <c r="A1296" s="2" t="s">
        <v>233</v>
      </c>
      <c r="B1296" s="2" t="s">
        <v>83</v>
      </c>
      <c r="C1296" s="2" t="s">
        <v>371</v>
      </c>
      <c r="D1296" s="2" t="str">
        <f t="shared" si="20"/>
        <v>Minnesota - Saint Cloud-Nov</v>
      </c>
      <c r="E1296" s="5">
        <v>29.056666666666668</v>
      </c>
      <c r="F1296" s="5">
        <v>28.856666666666669</v>
      </c>
      <c r="G1296" s="5">
        <v>28.63</v>
      </c>
      <c r="H1296" s="5">
        <v>28.383333333333333</v>
      </c>
      <c r="I1296" s="5">
        <v>28.11</v>
      </c>
      <c r="J1296" s="5">
        <v>27.84333333333333</v>
      </c>
      <c r="K1296" s="5">
        <v>28.453333333333333</v>
      </c>
      <c r="L1296" s="5">
        <v>29.12</v>
      </c>
      <c r="M1296" s="5">
        <v>29.773333333333333</v>
      </c>
      <c r="N1296" s="5">
        <v>31.866666666666667</v>
      </c>
      <c r="O1296" s="5">
        <v>33.943333333333335</v>
      </c>
      <c r="P1296" s="5">
        <v>36.033333333333331</v>
      </c>
      <c r="Q1296" s="5">
        <v>36.903333333333329</v>
      </c>
      <c r="R1296" s="5">
        <v>37.773333333333333</v>
      </c>
      <c r="S1296" s="5">
        <v>38.636666666666663</v>
      </c>
      <c r="T1296" s="5">
        <v>36.67</v>
      </c>
      <c r="U1296" s="5">
        <v>34.68</v>
      </c>
      <c r="V1296" s="5">
        <v>32.706666666666671</v>
      </c>
      <c r="W1296" s="5">
        <v>31.776666666666664</v>
      </c>
      <c r="X1296" s="5">
        <v>30.92</v>
      </c>
      <c r="Y1296" s="5">
        <v>30.033333333333335</v>
      </c>
      <c r="Z1296" s="5">
        <v>29.556666666666668</v>
      </c>
      <c r="AA1296" s="5">
        <v>29.066666666666666</v>
      </c>
      <c r="AB1296" s="5">
        <v>28.576666666666664</v>
      </c>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row>
    <row r="1297" spans="1:148">
      <c r="A1297" s="2" t="s">
        <v>233</v>
      </c>
      <c r="B1297" s="2" t="s">
        <v>84</v>
      </c>
      <c r="C1297" s="2" t="s">
        <v>372</v>
      </c>
      <c r="D1297" s="2" t="str">
        <f t="shared" si="20"/>
        <v>Minnesota - Saint Cloud-Dec</v>
      </c>
      <c r="E1297" s="5">
        <v>12.806451612903226</v>
      </c>
      <c r="F1297" s="5">
        <v>12.403225806451612</v>
      </c>
      <c r="G1297" s="5">
        <v>12.290322580645162</v>
      </c>
      <c r="H1297" s="5">
        <v>12.161290322580646</v>
      </c>
      <c r="I1297" s="5">
        <v>12.238709677419354</v>
      </c>
      <c r="J1297" s="5">
        <v>12.35483870967742</v>
      </c>
      <c r="K1297" s="5">
        <v>12.13225806451613</v>
      </c>
      <c r="L1297" s="5">
        <v>12.341935483870968</v>
      </c>
      <c r="M1297" s="5">
        <v>13.225806451612904</v>
      </c>
      <c r="N1297" s="5">
        <v>15.661290322580646</v>
      </c>
      <c r="O1297" s="5">
        <v>17.487096774193549</v>
      </c>
      <c r="P1297" s="5">
        <v>18.622580645161289</v>
      </c>
      <c r="Q1297" s="5">
        <v>19.906451612903226</v>
      </c>
      <c r="R1297" s="5">
        <v>20.545161290322579</v>
      </c>
      <c r="S1297" s="5">
        <v>20.454838709677421</v>
      </c>
      <c r="T1297" s="5">
        <v>19.477419354838709</v>
      </c>
      <c r="U1297" s="5">
        <v>17.63225806451613</v>
      </c>
      <c r="V1297" s="5">
        <v>15.80967741935484</v>
      </c>
      <c r="W1297" s="5">
        <v>14.729032258064517</v>
      </c>
      <c r="X1297" s="5">
        <v>14.093548387096773</v>
      </c>
      <c r="Y1297" s="5">
        <v>13.564516129032258</v>
      </c>
      <c r="Z1297" s="5">
        <v>13.054838709677419</v>
      </c>
      <c r="AA1297" s="5">
        <v>12.432258064516128</v>
      </c>
      <c r="AB1297" s="5">
        <v>12.048387096774194</v>
      </c>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row>
    <row r="1298" spans="1:148">
      <c r="A1298" s="2" t="s">
        <v>234</v>
      </c>
      <c r="B1298" s="2" t="s">
        <v>73</v>
      </c>
      <c r="C1298" s="2" t="s">
        <v>361</v>
      </c>
      <c r="D1298" s="2" t="str">
        <f t="shared" si="20"/>
        <v>Mississippi - Jackson-Jan</v>
      </c>
      <c r="E1298" s="5">
        <v>41.693548387096776</v>
      </c>
      <c r="F1298" s="5">
        <v>41.509677419354837</v>
      </c>
      <c r="G1298" s="5">
        <v>41.303225806451614</v>
      </c>
      <c r="H1298" s="5">
        <v>40.961290322580645</v>
      </c>
      <c r="I1298" s="5">
        <v>40.567741935483866</v>
      </c>
      <c r="J1298" s="5">
        <v>40.232258064516131</v>
      </c>
      <c r="K1298" s="5">
        <v>41.574193548387093</v>
      </c>
      <c r="L1298" s="5">
        <v>42.893548387096779</v>
      </c>
      <c r="M1298" s="5">
        <v>44.238709677419358</v>
      </c>
      <c r="N1298" s="5">
        <v>46.745161290322578</v>
      </c>
      <c r="O1298" s="5">
        <v>49.261290322580642</v>
      </c>
      <c r="P1298" s="5">
        <v>51.770967741935486</v>
      </c>
      <c r="Q1298" s="5">
        <v>52.896774193548389</v>
      </c>
      <c r="R1298" s="5">
        <v>54.019354838709674</v>
      </c>
      <c r="S1298" s="5">
        <v>55.154838709677421</v>
      </c>
      <c r="T1298" s="5">
        <v>52.512903225806454</v>
      </c>
      <c r="U1298" s="5">
        <v>49.87096774193548</v>
      </c>
      <c r="V1298" s="5">
        <v>47.222580645161294</v>
      </c>
      <c r="W1298" s="5">
        <v>46.119354838709675</v>
      </c>
      <c r="X1298" s="5">
        <v>45.022580645161291</v>
      </c>
      <c r="Y1298" s="5">
        <v>43.970967741935482</v>
      </c>
      <c r="Z1298" s="5">
        <v>43.196774193548386</v>
      </c>
      <c r="AA1298" s="5">
        <v>42.487096774193546</v>
      </c>
      <c r="AB1298" s="5">
        <v>41.735483870967741</v>
      </c>
    </row>
    <row r="1299" spans="1:148">
      <c r="A1299" s="2" t="s">
        <v>234</v>
      </c>
      <c r="B1299" s="2" t="s">
        <v>74</v>
      </c>
      <c r="C1299" s="2" t="s">
        <v>362</v>
      </c>
      <c r="D1299" s="2" t="str">
        <f t="shared" si="20"/>
        <v>Mississippi - Jackson-Feb</v>
      </c>
      <c r="E1299" s="5">
        <v>42.25</v>
      </c>
      <c r="F1299" s="5">
        <v>41.835714285714289</v>
      </c>
      <c r="G1299" s="5">
        <v>41.396428571428565</v>
      </c>
      <c r="H1299" s="5">
        <v>40.924999999999997</v>
      </c>
      <c r="I1299" s="5">
        <v>40.475000000000001</v>
      </c>
      <c r="J1299" s="5">
        <v>40.042857142857144</v>
      </c>
      <c r="K1299" s="5">
        <v>42.05</v>
      </c>
      <c r="L1299" s="5">
        <v>44.071428571428569</v>
      </c>
      <c r="M1299" s="5">
        <v>46.11785714285714</v>
      </c>
      <c r="N1299" s="5">
        <v>48.653571428571425</v>
      </c>
      <c r="O1299" s="5">
        <v>51.203571428571429</v>
      </c>
      <c r="P1299" s="5">
        <v>53.746428571428574</v>
      </c>
      <c r="Q1299" s="5">
        <v>54.278571428571425</v>
      </c>
      <c r="R1299" s="5">
        <v>54.81428571428571</v>
      </c>
      <c r="S1299" s="5">
        <v>55.35</v>
      </c>
      <c r="T1299" s="5">
        <v>53.68928571428571</v>
      </c>
      <c r="U1299" s="5">
        <v>52.089285714285715</v>
      </c>
      <c r="V1299" s="5">
        <v>50.424999999999997</v>
      </c>
      <c r="W1299" s="5">
        <v>48.625</v>
      </c>
      <c r="X1299" s="5">
        <v>46.821428571428569</v>
      </c>
      <c r="Y1299" s="5">
        <v>45.01428571428572</v>
      </c>
      <c r="Z1299" s="5">
        <v>44.225000000000001</v>
      </c>
      <c r="AA1299" s="5">
        <v>43.482142857142854</v>
      </c>
      <c r="AB1299" s="5">
        <v>42.728571428571435</v>
      </c>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row>
    <row r="1300" spans="1:148">
      <c r="A1300" s="2" t="s">
        <v>234</v>
      </c>
      <c r="B1300" s="2" t="s">
        <v>75</v>
      </c>
      <c r="C1300" s="2" t="s">
        <v>363</v>
      </c>
      <c r="D1300" s="2" t="str">
        <f t="shared" si="20"/>
        <v>Mississippi - Jackson-Mar</v>
      </c>
      <c r="E1300" s="5">
        <v>48.116129032258058</v>
      </c>
      <c r="F1300" s="5">
        <v>47.364516129032253</v>
      </c>
      <c r="G1300" s="5">
        <v>46.58387096774193</v>
      </c>
      <c r="H1300" s="5">
        <v>45.9</v>
      </c>
      <c r="I1300" s="5">
        <v>45.20967741935484</v>
      </c>
      <c r="J1300" s="5">
        <v>44.509677419354837</v>
      </c>
      <c r="K1300" s="5">
        <v>47.303225806451614</v>
      </c>
      <c r="L1300" s="5">
        <v>50.251612903225805</v>
      </c>
      <c r="M1300" s="5">
        <v>53.148387096774194</v>
      </c>
      <c r="N1300" s="5">
        <v>55.770967741935486</v>
      </c>
      <c r="O1300" s="5">
        <v>58.377419354838715</v>
      </c>
      <c r="P1300" s="5">
        <v>61.00322580645161</v>
      </c>
      <c r="Q1300" s="5">
        <v>61.993548387096773</v>
      </c>
      <c r="R1300" s="5">
        <v>63.019354838709674</v>
      </c>
      <c r="S1300" s="5">
        <v>64.016129032258064</v>
      </c>
      <c r="T1300" s="5">
        <v>62.664516129032258</v>
      </c>
      <c r="U1300" s="5">
        <v>61.309677419354834</v>
      </c>
      <c r="V1300" s="5">
        <v>59.945161290322581</v>
      </c>
      <c r="W1300" s="5">
        <v>57.229032258064514</v>
      </c>
      <c r="X1300" s="5">
        <v>54.541935483870965</v>
      </c>
      <c r="Y1300" s="5">
        <v>51.854838709677416</v>
      </c>
      <c r="Z1300" s="5">
        <v>51.045161290322582</v>
      </c>
      <c r="AA1300" s="5">
        <v>50.245161290322578</v>
      </c>
      <c r="AB1300" s="5">
        <v>49.470967741935482</v>
      </c>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row>
    <row r="1301" spans="1:148">
      <c r="A1301" s="2" t="s">
        <v>234</v>
      </c>
      <c r="B1301" s="2" t="s">
        <v>76</v>
      </c>
      <c r="C1301" s="2" t="s">
        <v>364</v>
      </c>
      <c r="D1301" s="2" t="str">
        <f t="shared" si="20"/>
        <v>Mississippi - Jackson-Apr</v>
      </c>
      <c r="E1301" s="5">
        <v>56.08</v>
      </c>
      <c r="F1301" s="5">
        <v>54.98</v>
      </c>
      <c r="G1301" s="5">
        <v>54.963333333333338</v>
      </c>
      <c r="H1301" s="5">
        <v>54.843333333333334</v>
      </c>
      <c r="I1301" s="5">
        <v>54.596666666666671</v>
      </c>
      <c r="J1301" s="5">
        <v>54.273333333333333</v>
      </c>
      <c r="K1301" s="5">
        <v>58.1</v>
      </c>
      <c r="L1301" s="5">
        <v>62.113333333333337</v>
      </c>
      <c r="M1301" s="5">
        <v>65.593333333333334</v>
      </c>
      <c r="N1301" s="5">
        <v>68.576666666666668</v>
      </c>
      <c r="O1301" s="5">
        <v>70.49666666666667</v>
      </c>
      <c r="P1301" s="5">
        <v>72.206666666666663</v>
      </c>
      <c r="Q1301" s="5">
        <v>73.146666666666675</v>
      </c>
      <c r="R1301" s="5">
        <v>73.13666666666667</v>
      </c>
      <c r="S1301" s="5">
        <v>73.3</v>
      </c>
      <c r="T1301" s="5">
        <v>72.533333333333331</v>
      </c>
      <c r="U1301" s="5">
        <v>71.206666666666663</v>
      </c>
      <c r="V1301" s="5">
        <v>68.743333333333339</v>
      </c>
      <c r="W1301" s="5">
        <v>63.88</v>
      </c>
      <c r="X1301" s="5">
        <v>61.32</v>
      </c>
      <c r="Y1301" s="5">
        <v>60.256666666666668</v>
      </c>
      <c r="Z1301" s="5">
        <v>59.14</v>
      </c>
      <c r="AA1301" s="5">
        <v>58.196666666666673</v>
      </c>
      <c r="AB1301" s="5">
        <v>57.456666666666671</v>
      </c>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row>
    <row r="1302" spans="1:148">
      <c r="A1302" s="2" t="s">
        <v>234</v>
      </c>
      <c r="B1302" s="2" t="s">
        <v>77</v>
      </c>
      <c r="C1302" s="2" t="s">
        <v>365</v>
      </c>
      <c r="D1302" s="2" t="str">
        <f t="shared" si="20"/>
        <v>Mississippi - Jackson-May</v>
      </c>
      <c r="E1302" s="5">
        <v>64.990322580645156</v>
      </c>
      <c r="F1302" s="5">
        <v>63.819354838709678</v>
      </c>
      <c r="G1302" s="5">
        <v>62.667741935483875</v>
      </c>
      <c r="H1302" s="5">
        <v>62.751612903225805</v>
      </c>
      <c r="I1302" s="5">
        <v>62.854838709677416</v>
      </c>
      <c r="J1302" s="5">
        <v>62.948387096774198</v>
      </c>
      <c r="K1302" s="5">
        <v>67.361290322580643</v>
      </c>
      <c r="L1302" s="5">
        <v>71.787096774193557</v>
      </c>
      <c r="M1302" s="5">
        <v>76.203225806451613</v>
      </c>
      <c r="N1302" s="5">
        <v>78.448387096774198</v>
      </c>
      <c r="O1302" s="5">
        <v>80.632258064516122</v>
      </c>
      <c r="P1302" s="5">
        <v>82.880645161290332</v>
      </c>
      <c r="Q1302" s="5">
        <v>83.251612903225819</v>
      </c>
      <c r="R1302" s="5">
        <v>83.5741935483871</v>
      </c>
      <c r="S1302" s="5">
        <v>83.961290322580652</v>
      </c>
      <c r="T1302" s="5">
        <v>82.354838709677423</v>
      </c>
      <c r="U1302" s="5">
        <v>80.667741935483861</v>
      </c>
      <c r="V1302" s="5">
        <v>79.064516129032256</v>
      </c>
      <c r="W1302" s="5">
        <v>75.396774193548396</v>
      </c>
      <c r="X1302" s="5">
        <v>71.706451612903223</v>
      </c>
      <c r="Y1302" s="5">
        <v>68.103225806451604</v>
      </c>
      <c r="Z1302" s="5">
        <v>67.483870967741936</v>
      </c>
      <c r="AA1302" s="5">
        <v>66.809677419354841</v>
      </c>
      <c r="AB1302" s="5">
        <v>66.180645161290315</v>
      </c>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row>
    <row r="1303" spans="1:148">
      <c r="A1303" s="2" t="s">
        <v>234</v>
      </c>
      <c r="B1303" s="2" t="s">
        <v>78</v>
      </c>
      <c r="C1303" s="2" t="s">
        <v>366</v>
      </c>
      <c r="D1303" s="2" t="str">
        <f t="shared" si="20"/>
        <v>Mississippi - Jackson-Jun</v>
      </c>
      <c r="E1303" s="5">
        <v>70.650000000000006</v>
      </c>
      <c r="F1303" s="5">
        <v>69.976666666666674</v>
      </c>
      <c r="G1303" s="5">
        <v>69.213333333333338</v>
      </c>
      <c r="H1303" s="5">
        <v>68.733333333333334</v>
      </c>
      <c r="I1303" s="5">
        <v>68.19</v>
      </c>
      <c r="J1303" s="5">
        <v>69.286666666666662</v>
      </c>
      <c r="K1303" s="5">
        <v>73.596666666666664</v>
      </c>
      <c r="L1303" s="5">
        <v>77.726666666666674</v>
      </c>
      <c r="M1303" s="5">
        <v>81.263333333333335</v>
      </c>
      <c r="N1303" s="5">
        <v>83.986666666666665</v>
      </c>
      <c r="O1303" s="5">
        <v>85.86666666666666</v>
      </c>
      <c r="P1303" s="5">
        <v>87.286666666666662</v>
      </c>
      <c r="Q1303" s="5">
        <v>87.776666666666671</v>
      </c>
      <c r="R1303" s="5">
        <v>88.3</v>
      </c>
      <c r="S1303" s="5">
        <v>88.163333333333341</v>
      </c>
      <c r="T1303" s="5">
        <v>87.146666666666675</v>
      </c>
      <c r="U1303" s="5">
        <v>86.083333333333329</v>
      </c>
      <c r="V1303" s="5">
        <v>84.47</v>
      </c>
      <c r="W1303" s="5">
        <v>80.38</v>
      </c>
      <c r="X1303" s="5">
        <v>76.346666666666664</v>
      </c>
      <c r="Y1303" s="5">
        <v>74.313333333333333</v>
      </c>
      <c r="Z1303" s="5">
        <v>73.166666666666671</v>
      </c>
      <c r="AA1303" s="5">
        <v>71.873333333333321</v>
      </c>
      <c r="AB1303" s="5">
        <v>71.036666666666662</v>
      </c>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row>
    <row r="1304" spans="1:148">
      <c r="A1304" s="2" t="s">
        <v>234</v>
      </c>
      <c r="B1304" s="2" t="s">
        <v>79</v>
      </c>
      <c r="C1304" s="2" t="s">
        <v>367</v>
      </c>
      <c r="D1304" s="2" t="str">
        <f t="shared" si="20"/>
        <v>Mississippi - Jackson-Jul</v>
      </c>
      <c r="E1304" s="5">
        <v>76.067741935483866</v>
      </c>
      <c r="F1304" s="5">
        <v>75.451612903225808</v>
      </c>
      <c r="G1304" s="5">
        <v>73</v>
      </c>
      <c r="H1304" s="5">
        <v>72.461290322580652</v>
      </c>
      <c r="I1304" s="5">
        <v>72.464516129032262</v>
      </c>
      <c r="J1304" s="5">
        <v>73.009677419354844</v>
      </c>
      <c r="K1304" s="5">
        <v>75.264516129032259</v>
      </c>
      <c r="L1304" s="5">
        <v>78.338709677419359</v>
      </c>
      <c r="M1304" s="5">
        <v>80.774193548387103</v>
      </c>
      <c r="N1304" s="5">
        <v>83.50645161290322</v>
      </c>
      <c r="O1304" s="5">
        <v>85.780645161290323</v>
      </c>
      <c r="P1304" s="5">
        <v>87.206451612903223</v>
      </c>
      <c r="Q1304" s="5">
        <v>88.648387096774186</v>
      </c>
      <c r="R1304" s="5">
        <v>88.948387096774198</v>
      </c>
      <c r="S1304" s="5">
        <v>88.370967741935488</v>
      </c>
      <c r="T1304" s="5">
        <v>87.880645161290332</v>
      </c>
      <c r="U1304" s="5">
        <v>86.00645161290322</v>
      </c>
      <c r="V1304" s="5">
        <v>82.864516129032268</v>
      </c>
      <c r="W1304" s="5">
        <v>79.235483870967741</v>
      </c>
      <c r="X1304" s="5">
        <v>77.677419354838705</v>
      </c>
      <c r="Y1304" s="5">
        <v>76.474193548387092</v>
      </c>
      <c r="Z1304" s="5">
        <v>75.758064516129039</v>
      </c>
      <c r="AA1304" s="5">
        <v>75.009677419354844</v>
      </c>
      <c r="AB1304" s="5">
        <v>74.400000000000006</v>
      </c>
    </row>
    <row r="1305" spans="1:148">
      <c r="A1305" s="2" t="s">
        <v>234</v>
      </c>
      <c r="B1305" s="2" t="s">
        <v>80</v>
      </c>
      <c r="C1305" s="2" t="s">
        <v>368</v>
      </c>
      <c r="D1305" s="2" t="str">
        <f t="shared" si="20"/>
        <v>Mississippi - Jackson-Aug</v>
      </c>
      <c r="E1305" s="5">
        <v>69.303225806451621</v>
      </c>
      <c r="F1305" s="5">
        <v>68.767741935483883</v>
      </c>
      <c r="G1305" s="5">
        <v>70.3</v>
      </c>
      <c r="H1305" s="5">
        <v>70.164516129032251</v>
      </c>
      <c r="I1305" s="5">
        <v>70.067741935483866</v>
      </c>
      <c r="J1305" s="5">
        <v>69.951612903225808</v>
      </c>
      <c r="K1305" s="5">
        <v>73.629032258064512</v>
      </c>
      <c r="L1305" s="5">
        <v>77.41290322580646</v>
      </c>
      <c r="M1305" s="5">
        <v>81.141935483870967</v>
      </c>
      <c r="N1305" s="5">
        <v>83.048387096774192</v>
      </c>
      <c r="O1305" s="5">
        <v>85.022580645161284</v>
      </c>
      <c r="P1305" s="5">
        <v>86.951612903225808</v>
      </c>
      <c r="Q1305" s="5">
        <v>87.241935483870961</v>
      </c>
      <c r="R1305" s="5">
        <v>87.480645161290326</v>
      </c>
      <c r="S1305" s="5">
        <v>87.780645161290323</v>
      </c>
      <c r="T1305" s="5">
        <v>85.680645161290315</v>
      </c>
      <c r="U1305" s="5">
        <v>83.551612903225802</v>
      </c>
      <c r="V1305" s="5">
        <v>81.461290322580652</v>
      </c>
      <c r="W1305" s="5">
        <v>79.125806451612902</v>
      </c>
      <c r="X1305" s="5">
        <v>76.841935483870969</v>
      </c>
      <c r="Y1305" s="5">
        <v>74.567741935483866</v>
      </c>
      <c r="Z1305" s="5">
        <v>73.770967741935493</v>
      </c>
      <c r="AA1305" s="5">
        <v>73</v>
      </c>
      <c r="AB1305" s="5">
        <v>72.206451612903223</v>
      </c>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row>
    <row r="1306" spans="1:148">
      <c r="A1306" s="2" t="s">
        <v>234</v>
      </c>
      <c r="B1306" s="2" t="s">
        <v>81</v>
      </c>
      <c r="C1306" s="2" t="s">
        <v>369</v>
      </c>
      <c r="D1306" s="2" t="str">
        <f t="shared" si="20"/>
        <v>Mississippi - Jackson-Sep</v>
      </c>
      <c r="E1306" s="5">
        <v>70.98</v>
      </c>
      <c r="F1306" s="5">
        <v>70.459999999999994</v>
      </c>
      <c r="G1306" s="5">
        <v>69.816666666666663</v>
      </c>
      <c r="H1306" s="5">
        <v>69.3</v>
      </c>
      <c r="I1306" s="5">
        <v>68.983333333333334</v>
      </c>
      <c r="J1306" s="5">
        <v>68.930000000000007</v>
      </c>
      <c r="K1306" s="5">
        <v>71.323333333333323</v>
      </c>
      <c r="L1306" s="5">
        <v>75.316666666666663</v>
      </c>
      <c r="M1306" s="5">
        <v>79.173333333333332</v>
      </c>
      <c r="N1306" s="5">
        <v>82.35</v>
      </c>
      <c r="O1306" s="5">
        <v>84.466666666666669</v>
      </c>
      <c r="P1306" s="5">
        <v>85.806666666666658</v>
      </c>
      <c r="Q1306" s="5">
        <v>87.063333333333333</v>
      </c>
      <c r="R1306" s="5">
        <v>85.94</v>
      </c>
      <c r="S1306" s="5">
        <v>85.23</v>
      </c>
      <c r="T1306" s="5">
        <v>84.63</v>
      </c>
      <c r="U1306" s="5">
        <v>82.906666666666666</v>
      </c>
      <c r="V1306" s="5">
        <v>79.86333333333333</v>
      </c>
      <c r="W1306" s="5">
        <v>76.52</v>
      </c>
      <c r="X1306" s="5">
        <v>75.22</v>
      </c>
      <c r="Y1306" s="5">
        <v>73.976666666666674</v>
      </c>
      <c r="Z1306" s="5">
        <v>72.803333333333327</v>
      </c>
      <c r="AA1306" s="5">
        <v>72.05</v>
      </c>
      <c r="AB1306" s="5">
        <v>71.36333333333333</v>
      </c>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row>
    <row r="1307" spans="1:148">
      <c r="A1307" s="2" t="s">
        <v>234</v>
      </c>
      <c r="B1307" s="2" t="s">
        <v>82</v>
      </c>
      <c r="C1307" s="2" t="s">
        <v>370</v>
      </c>
      <c r="D1307" s="2" t="str">
        <f t="shared" si="20"/>
        <v>Mississippi - Jackson-Oct</v>
      </c>
      <c r="E1307" s="5">
        <v>55.087096774193547</v>
      </c>
      <c r="F1307" s="5">
        <v>54.403225806451616</v>
      </c>
      <c r="G1307" s="5">
        <v>53.751612903225805</v>
      </c>
      <c r="H1307" s="5">
        <v>53.380645161290325</v>
      </c>
      <c r="I1307" s="5">
        <v>52.864516129032253</v>
      </c>
      <c r="J1307" s="5">
        <v>52.151612903225811</v>
      </c>
      <c r="K1307" s="5">
        <v>54.158064516129038</v>
      </c>
      <c r="L1307" s="5">
        <v>60.50322580645161</v>
      </c>
      <c r="M1307" s="5">
        <v>66.532258064516128</v>
      </c>
      <c r="N1307" s="5">
        <v>70.529032258064518</v>
      </c>
      <c r="O1307" s="5">
        <v>72.735483870967741</v>
      </c>
      <c r="P1307" s="5">
        <v>74.677419354838705</v>
      </c>
      <c r="Q1307" s="5">
        <v>75.91290322580646</v>
      </c>
      <c r="R1307" s="5">
        <v>76.454838709677418</v>
      </c>
      <c r="S1307" s="5">
        <v>76.329032258064515</v>
      </c>
      <c r="T1307" s="5">
        <v>75.438709677419354</v>
      </c>
      <c r="U1307" s="5">
        <v>71.4258064516129</v>
      </c>
      <c r="V1307" s="5">
        <v>63.612903225806448</v>
      </c>
      <c r="W1307" s="5">
        <v>60.777419354838706</v>
      </c>
      <c r="X1307" s="5">
        <v>59.754838709677422</v>
      </c>
      <c r="Y1307" s="5">
        <v>58.612903225806448</v>
      </c>
      <c r="Z1307" s="5">
        <v>57.245161290322578</v>
      </c>
      <c r="AA1307" s="5">
        <v>56.477419354838709</v>
      </c>
      <c r="AB1307" s="5">
        <v>55.28709677419355</v>
      </c>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row>
    <row r="1308" spans="1:148">
      <c r="A1308" s="2" t="s">
        <v>234</v>
      </c>
      <c r="B1308" s="2" t="s">
        <v>83</v>
      </c>
      <c r="C1308" s="2" t="s">
        <v>371</v>
      </c>
      <c r="D1308" s="2" t="str">
        <f t="shared" si="20"/>
        <v>Mississippi - Jackson-Nov</v>
      </c>
      <c r="E1308" s="5">
        <v>49.513333333333335</v>
      </c>
      <c r="F1308" s="5">
        <v>49.126666666666665</v>
      </c>
      <c r="G1308" s="5">
        <v>48.74</v>
      </c>
      <c r="H1308" s="5">
        <v>48.48</v>
      </c>
      <c r="I1308" s="5">
        <v>48.236666666666665</v>
      </c>
      <c r="J1308" s="5">
        <v>47.946666666666673</v>
      </c>
      <c r="K1308" s="5">
        <v>50.703333333333333</v>
      </c>
      <c r="L1308" s="5">
        <v>53.456666666666671</v>
      </c>
      <c r="M1308" s="5">
        <v>56.206666666666671</v>
      </c>
      <c r="N1308" s="5">
        <v>59.076666666666668</v>
      </c>
      <c r="O1308" s="5">
        <v>61.93</v>
      </c>
      <c r="P1308" s="5">
        <v>64.803333333333327</v>
      </c>
      <c r="Q1308" s="5">
        <v>65.489999999999995</v>
      </c>
      <c r="R1308" s="5">
        <v>66.086666666666659</v>
      </c>
      <c r="S1308" s="5">
        <v>66.78</v>
      </c>
      <c r="T1308" s="5">
        <v>63.2</v>
      </c>
      <c r="U1308" s="5">
        <v>59.623333333333335</v>
      </c>
      <c r="V1308" s="5">
        <v>56.06</v>
      </c>
      <c r="W1308" s="5">
        <v>54.586666666666666</v>
      </c>
      <c r="X1308" s="5">
        <v>53.126666666666665</v>
      </c>
      <c r="Y1308" s="5">
        <v>51.73</v>
      </c>
      <c r="Z1308" s="5">
        <v>50.97</v>
      </c>
      <c r="AA1308" s="5">
        <v>50.26</v>
      </c>
      <c r="AB1308" s="5">
        <v>49.513333333333335</v>
      </c>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row>
    <row r="1309" spans="1:148">
      <c r="A1309" s="2" t="s">
        <v>234</v>
      </c>
      <c r="B1309" s="2" t="s">
        <v>84</v>
      </c>
      <c r="C1309" s="2" t="s">
        <v>372</v>
      </c>
      <c r="D1309" s="2" t="str">
        <f t="shared" si="20"/>
        <v>Mississippi - Jackson-Dec</v>
      </c>
      <c r="E1309" s="5">
        <v>45.432258064516134</v>
      </c>
      <c r="F1309" s="5">
        <v>45.08387096774193</v>
      </c>
      <c r="G1309" s="5">
        <v>44.877419354838715</v>
      </c>
      <c r="H1309" s="5">
        <v>44.5</v>
      </c>
      <c r="I1309" s="5">
        <v>43.825806451612898</v>
      </c>
      <c r="J1309" s="5">
        <v>43.661290322580648</v>
      </c>
      <c r="K1309" s="5">
        <v>43.687096774193549</v>
      </c>
      <c r="L1309" s="5">
        <v>45.338709677419352</v>
      </c>
      <c r="M1309" s="5">
        <v>48.764516129032259</v>
      </c>
      <c r="N1309" s="5">
        <v>52.022580645161291</v>
      </c>
      <c r="O1309" s="5">
        <v>54.62580645161291</v>
      </c>
      <c r="P1309" s="5">
        <v>56.78709677419355</v>
      </c>
      <c r="Q1309" s="5">
        <v>57.903225806451616</v>
      </c>
      <c r="R1309" s="5">
        <v>58.719354838709677</v>
      </c>
      <c r="S1309" s="5">
        <v>58.832258064516125</v>
      </c>
      <c r="T1309" s="5">
        <v>57.851612903225806</v>
      </c>
      <c r="U1309" s="5">
        <v>54.57741935483871</v>
      </c>
      <c r="V1309" s="5">
        <v>51.519354838709674</v>
      </c>
      <c r="W1309" s="5">
        <v>49.677419354838712</v>
      </c>
      <c r="X1309" s="5">
        <v>48.745161290322578</v>
      </c>
      <c r="Y1309" s="5">
        <v>48.187096774193549</v>
      </c>
      <c r="Z1309" s="5">
        <v>48.025806451612901</v>
      </c>
      <c r="AA1309" s="5">
        <v>47.08064516129032</v>
      </c>
      <c r="AB1309" s="5">
        <v>47.058064516129029</v>
      </c>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row>
    <row r="1310" spans="1:148">
      <c r="A1310" s="2" t="s">
        <v>235</v>
      </c>
      <c r="B1310" s="2" t="s">
        <v>73</v>
      </c>
      <c r="C1310" s="2" t="s">
        <v>361</v>
      </c>
      <c r="D1310" s="2" t="str">
        <f t="shared" si="20"/>
        <v>Mississippi - Meridian-Jan</v>
      </c>
      <c r="E1310" s="5">
        <v>42.025806451612901</v>
      </c>
      <c r="F1310" s="5">
        <v>41.661290322580648</v>
      </c>
      <c r="G1310" s="5">
        <v>41.335483870967742</v>
      </c>
      <c r="H1310" s="5">
        <v>41.08064516129032</v>
      </c>
      <c r="I1310" s="5">
        <v>40.858064516129026</v>
      </c>
      <c r="J1310" s="5">
        <v>40.619354838709675</v>
      </c>
      <c r="K1310" s="5">
        <v>41.938709677419354</v>
      </c>
      <c r="L1310" s="5">
        <v>43.196774193548386</v>
      </c>
      <c r="M1310" s="5">
        <v>44.512903225806454</v>
      </c>
      <c r="N1310" s="5">
        <v>47.522580645161291</v>
      </c>
      <c r="O1310" s="5">
        <v>50.561290322580646</v>
      </c>
      <c r="P1310" s="5">
        <v>53.57741935483871</v>
      </c>
      <c r="Q1310" s="5">
        <v>54.664516129032258</v>
      </c>
      <c r="R1310" s="5">
        <v>55.738709677419358</v>
      </c>
      <c r="S1310" s="5">
        <v>56.812903225806451</v>
      </c>
      <c r="T1310" s="5">
        <v>54.754838709677422</v>
      </c>
      <c r="U1310" s="5">
        <v>52.680645161290322</v>
      </c>
      <c r="V1310" s="5">
        <v>50.63225806451613</v>
      </c>
      <c r="W1310" s="5">
        <v>48.338709677419352</v>
      </c>
      <c r="X1310" s="5">
        <v>46.093548387096774</v>
      </c>
      <c r="Y1310" s="5">
        <v>43.893548387096779</v>
      </c>
      <c r="Z1310" s="5">
        <v>43.261290322580642</v>
      </c>
      <c r="AA1310" s="5">
        <v>42.654838709677421</v>
      </c>
      <c r="AB1310" s="5">
        <v>42.019354838709674</v>
      </c>
    </row>
    <row r="1311" spans="1:148">
      <c r="A1311" s="2" t="s">
        <v>235</v>
      </c>
      <c r="B1311" s="2" t="s">
        <v>74</v>
      </c>
      <c r="C1311" s="2" t="s">
        <v>362</v>
      </c>
      <c r="D1311" s="2" t="str">
        <f t="shared" si="20"/>
        <v>Mississippi - Meridian-Feb</v>
      </c>
      <c r="E1311" s="5">
        <v>42.8</v>
      </c>
      <c r="F1311" s="5">
        <v>42.053571428571431</v>
      </c>
      <c r="G1311" s="5">
        <v>41.25</v>
      </c>
      <c r="H1311" s="5">
        <v>40.703571428571429</v>
      </c>
      <c r="I1311" s="5">
        <v>40.167857142857144</v>
      </c>
      <c r="J1311" s="5">
        <v>39.607142857142854</v>
      </c>
      <c r="K1311" s="5">
        <v>41.707142857142856</v>
      </c>
      <c r="L1311" s="5">
        <v>43.896428571428565</v>
      </c>
      <c r="M1311" s="5">
        <v>46.085714285714289</v>
      </c>
      <c r="N1311" s="5">
        <v>48.885714285714286</v>
      </c>
      <c r="O1311" s="5">
        <v>51.703571428571429</v>
      </c>
      <c r="P1311" s="5">
        <v>54.517857142857146</v>
      </c>
      <c r="Q1311" s="5">
        <v>55.81428571428571</v>
      </c>
      <c r="R1311" s="5">
        <v>57.075000000000003</v>
      </c>
      <c r="S1311" s="5">
        <v>58.38214285714286</v>
      </c>
      <c r="T1311" s="5">
        <v>56.896428571428565</v>
      </c>
      <c r="U1311" s="5">
        <v>55.421428571428571</v>
      </c>
      <c r="V1311" s="5">
        <v>53.93928571428571</v>
      </c>
      <c r="W1311" s="5">
        <v>51.596428571428575</v>
      </c>
      <c r="X1311" s="5">
        <v>49.25714285714286</v>
      </c>
      <c r="Y1311" s="5">
        <v>46.921428571428571</v>
      </c>
      <c r="Z1311" s="5">
        <v>45.774999999999999</v>
      </c>
      <c r="AA1311" s="5">
        <v>44.621428571428574</v>
      </c>
      <c r="AB1311" s="5">
        <v>43.503571428571426</v>
      </c>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row>
    <row r="1312" spans="1:148">
      <c r="A1312" s="2" t="s">
        <v>235</v>
      </c>
      <c r="B1312" s="2" t="s">
        <v>75</v>
      </c>
      <c r="C1312" s="2" t="s">
        <v>363</v>
      </c>
      <c r="D1312" s="2" t="str">
        <f t="shared" si="20"/>
        <v>Mississippi - Meridian-Mar</v>
      </c>
      <c r="E1312" s="5">
        <v>46.445161290322581</v>
      </c>
      <c r="F1312" s="5">
        <v>45.748387096774195</v>
      </c>
      <c r="G1312" s="5">
        <v>45.051612903225802</v>
      </c>
      <c r="H1312" s="5">
        <v>44.638709677419357</v>
      </c>
      <c r="I1312" s="5">
        <v>44.245161290322578</v>
      </c>
      <c r="J1312" s="5">
        <v>43.825806451612898</v>
      </c>
      <c r="K1312" s="5">
        <v>47.538709677419355</v>
      </c>
      <c r="L1312" s="5">
        <v>51.312903225806451</v>
      </c>
      <c r="M1312" s="5">
        <v>55.109677419354838</v>
      </c>
      <c r="N1312" s="5">
        <v>57.616129032258058</v>
      </c>
      <c r="O1312" s="5">
        <v>60.138709677419357</v>
      </c>
      <c r="P1312" s="5">
        <v>62.648387096774194</v>
      </c>
      <c r="Q1312" s="5">
        <v>63.761290322580642</v>
      </c>
      <c r="R1312" s="5">
        <v>64.825806451612905</v>
      </c>
      <c r="S1312" s="5">
        <v>65.954838709677418</v>
      </c>
      <c r="T1312" s="5">
        <v>64.364516129032253</v>
      </c>
      <c r="U1312" s="5">
        <v>62.774193548387096</v>
      </c>
      <c r="V1312" s="5">
        <v>61.196774193548386</v>
      </c>
      <c r="W1312" s="5">
        <v>57.58064516129032</v>
      </c>
      <c r="X1312" s="5">
        <v>53.990322580645163</v>
      </c>
      <c r="Y1312" s="5">
        <v>50.451612903225808</v>
      </c>
      <c r="Z1312" s="5">
        <v>49.593548387096774</v>
      </c>
      <c r="AA1312" s="5">
        <v>48.725806451612904</v>
      </c>
      <c r="AB1312" s="5">
        <v>47.87419354838709</v>
      </c>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row>
    <row r="1313" spans="1:148">
      <c r="A1313" s="2" t="s">
        <v>235</v>
      </c>
      <c r="B1313" s="2" t="s">
        <v>76</v>
      </c>
      <c r="C1313" s="2" t="s">
        <v>364</v>
      </c>
      <c r="D1313" s="2" t="str">
        <f t="shared" si="20"/>
        <v>Mississippi - Meridian-Apr</v>
      </c>
      <c r="E1313" s="5">
        <v>53.74</v>
      </c>
      <c r="F1313" s="5">
        <v>52.993333333333332</v>
      </c>
      <c r="G1313" s="5">
        <v>52.71</v>
      </c>
      <c r="H1313" s="5">
        <v>52.29</v>
      </c>
      <c r="I1313" s="5">
        <v>51.61</v>
      </c>
      <c r="J1313" s="5">
        <v>51.5</v>
      </c>
      <c r="K1313" s="5">
        <v>55.116666666666667</v>
      </c>
      <c r="L1313" s="5">
        <v>59.62</v>
      </c>
      <c r="M1313" s="5">
        <v>64.323333333333338</v>
      </c>
      <c r="N1313" s="5">
        <v>67.586666666666659</v>
      </c>
      <c r="O1313" s="5">
        <v>70.193333333333342</v>
      </c>
      <c r="P1313" s="5">
        <v>72.11666666666666</v>
      </c>
      <c r="Q1313" s="5">
        <v>73.403333333333336</v>
      </c>
      <c r="R1313" s="5">
        <v>74.406666666666666</v>
      </c>
      <c r="S1313" s="5">
        <v>74.773333333333326</v>
      </c>
      <c r="T1313" s="5">
        <v>74.526666666666671</v>
      </c>
      <c r="U1313" s="5">
        <v>73.77</v>
      </c>
      <c r="V1313" s="5">
        <v>70.286666666666662</v>
      </c>
      <c r="W1313" s="5">
        <v>64.12</v>
      </c>
      <c r="X1313" s="5">
        <v>61.02</v>
      </c>
      <c r="Y1313" s="5">
        <v>59.23</v>
      </c>
      <c r="Z1313" s="5">
        <v>57.32</v>
      </c>
      <c r="AA1313" s="5">
        <v>56.116666666666667</v>
      </c>
      <c r="AB1313" s="5">
        <v>54.81</v>
      </c>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row>
    <row r="1314" spans="1:148">
      <c r="A1314" s="2" t="s">
        <v>235</v>
      </c>
      <c r="B1314" s="2" t="s">
        <v>77</v>
      </c>
      <c r="C1314" s="2" t="s">
        <v>365</v>
      </c>
      <c r="D1314" s="2" t="str">
        <f t="shared" si="20"/>
        <v>Mississippi - Meridian-May</v>
      </c>
      <c r="E1314" s="5">
        <v>61.887096774193552</v>
      </c>
      <c r="F1314" s="5">
        <v>61.161290322580648</v>
      </c>
      <c r="G1314" s="5">
        <v>60.37096774193548</v>
      </c>
      <c r="H1314" s="5">
        <v>60.587096774193547</v>
      </c>
      <c r="I1314" s="5">
        <v>60.745161290322578</v>
      </c>
      <c r="J1314" s="5">
        <v>60.967741935483872</v>
      </c>
      <c r="K1314" s="5">
        <v>65.777419354838713</v>
      </c>
      <c r="L1314" s="5">
        <v>70.538709677419348</v>
      </c>
      <c r="M1314" s="5">
        <v>75.335483870967749</v>
      </c>
      <c r="N1314" s="5">
        <v>77.590322580645164</v>
      </c>
      <c r="O1314" s="5">
        <v>79.825806451612905</v>
      </c>
      <c r="P1314" s="5">
        <v>82.08709677419354</v>
      </c>
      <c r="Q1314" s="5">
        <v>82.541935483870972</v>
      </c>
      <c r="R1314" s="5">
        <v>83</v>
      </c>
      <c r="S1314" s="5">
        <v>83.445161290322588</v>
      </c>
      <c r="T1314" s="5">
        <v>82.012903225806454</v>
      </c>
      <c r="U1314" s="5">
        <v>80.512903225806454</v>
      </c>
      <c r="V1314" s="5">
        <v>79.08387096774193</v>
      </c>
      <c r="W1314" s="5">
        <v>74.9258064516129</v>
      </c>
      <c r="X1314" s="5">
        <v>70.790322580645167</v>
      </c>
      <c r="Y1314" s="5">
        <v>66.658064516129031</v>
      </c>
      <c r="Z1314" s="5">
        <v>65.387096774193552</v>
      </c>
      <c r="AA1314" s="5">
        <v>64.099999999999994</v>
      </c>
      <c r="AB1314" s="5">
        <v>62.841935483870962</v>
      </c>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row>
    <row r="1315" spans="1:148">
      <c r="A1315" s="2" t="s">
        <v>235</v>
      </c>
      <c r="B1315" s="2" t="s">
        <v>78</v>
      </c>
      <c r="C1315" s="2" t="s">
        <v>366</v>
      </c>
      <c r="D1315" s="2" t="str">
        <f t="shared" si="20"/>
        <v>Mississippi - Meridian-Jun</v>
      </c>
      <c r="E1315" s="5">
        <v>69.213333333333338</v>
      </c>
      <c r="F1315" s="5">
        <v>68.86333333333333</v>
      </c>
      <c r="G1315" s="5">
        <v>68.273333333333326</v>
      </c>
      <c r="H1315" s="5">
        <v>67.816666666666663</v>
      </c>
      <c r="I1315" s="5">
        <v>67.306666666666672</v>
      </c>
      <c r="J1315" s="5">
        <v>68.653333333333336</v>
      </c>
      <c r="K1315" s="5">
        <v>72.626666666666679</v>
      </c>
      <c r="L1315" s="5">
        <v>77.13</v>
      </c>
      <c r="M1315" s="5">
        <v>80.33</v>
      </c>
      <c r="N1315" s="5">
        <v>82.703333333333333</v>
      </c>
      <c r="O1315" s="5">
        <v>83.92</v>
      </c>
      <c r="P1315" s="5">
        <v>85.096666666666664</v>
      </c>
      <c r="Q1315" s="5">
        <v>86.313333333333333</v>
      </c>
      <c r="R1315" s="5">
        <v>86.343333333333334</v>
      </c>
      <c r="S1315" s="5">
        <v>85.896666666666675</v>
      </c>
      <c r="T1315" s="5">
        <v>85.50333333333333</v>
      </c>
      <c r="U1315" s="5">
        <v>83.223333333333329</v>
      </c>
      <c r="V1315" s="5">
        <v>81.623333333333321</v>
      </c>
      <c r="W1315" s="5">
        <v>78.17</v>
      </c>
      <c r="X1315" s="5">
        <v>74.66</v>
      </c>
      <c r="Y1315" s="5">
        <v>72.86333333333333</v>
      </c>
      <c r="Z1315" s="5">
        <v>71.75</v>
      </c>
      <c r="AA1315" s="5">
        <v>70.86</v>
      </c>
      <c r="AB1315" s="5">
        <v>70.053333333333327</v>
      </c>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row>
    <row r="1316" spans="1:148">
      <c r="A1316" s="2" t="s">
        <v>235</v>
      </c>
      <c r="B1316" s="2" t="s">
        <v>79</v>
      </c>
      <c r="C1316" s="2" t="s">
        <v>367</v>
      </c>
      <c r="D1316" s="2" t="str">
        <f t="shared" si="20"/>
        <v>Mississippi - Meridian-Jul</v>
      </c>
      <c r="E1316" s="5">
        <v>74.177419354838705</v>
      </c>
      <c r="F1316" s="5">
        <v>73.612903225806448</v>
      </c>
      <c r="G1316" s="5">
        <v>70.719354838709677</v>
      </c>
      <c r="H1316" s="5">
        <v>70.361290322580643</v>
      </c>
      <c r="I1316" s="5">
        <v>70.00645161290322</v>
      </c>
      <c r="J1316" s="5">
        <v>71.093548387096774</v>
      </c>
      <c r="K1316" s="5">
        <v>75.216129032258053</v>
      </c>
      <c r="L1316" s="5">
        <v>79.9258064516129</v>
      </c>
      <c r="M1316" s="5">
        <v>83.241935483870961</v>
      </c>
      <c r="N1316" s="5">
        <v>85.990322580645156</v>
      </c>
      <c r="O1316" s="5">
        <v>88.225806451612897</v>
      </c>
      <c r="P1316" s="5">
        <v>89.312903225806451</v>
      </c>
      <c r="Q1316" s="5">
        <v>88.867741935483878</v>
      </c>
      <c r="R1316" s="5">
        <v>89.41290322580646</v>
      </c>
      <c r="S1316" s="5">
        <v>89.209677419354833</v>
      </c>
      <c r="T1316" s="5">
        <v>88.880645161290332</v>
      </c>
      <c r="U1316" s="5">
        <v>87.241935483870961</v>
      </c>
      <c r="V1316" s="5">
        <v>84.051612903225802</v>
      </c>
      <c r="W1316" s="5">
        <v>80.00322580645161</v>
      </c>
      <c r="X1316" s="5">
        <v>76.738709677419351</v>
      </c>
      <c r="Y1316" s="5">
        <v>75.109677419354838</v>
      </c>
      <c r="Z1316" s="5">
        <v>74.164516129032251</v>
      </c>
      <c r="AA1316" s="5">
        <v>73.222580645161287</v>
      </c>
      <c r="AB1316" s="5">
        <v>72.538709677419348</v>
      </c>
    </row>
    <row r="1317" spans="1:148">
      <c r="A1317" s="2" t="s">
        <v>235</v>
      </c>
      <c r="B1317" s="2" t="s">
        <v>80</v>
      </c>
      <c r="C1317" s="2" t="s">
        <v>368</v>
      </c>
      <c r="D1317" s="2" t="str">
        <f t="shared" si="20"/>
        <v>Mississippi - Meridian-Aug</v>
      </c>
      <c r="E1317" s="5">
        <v>69.754838709677429</v>
      </c>
      <c r="F1317" s="5">
        <v>69.348387096774204</v>
      </c>
      <c r="G1317" s="5">
        <v>71.351612903225814</v>
      </c>
      <c r="H1317" s="5">
        <v>70.867741935483878</v>
      </c>
      <c r="I1317" s="5">
        <v>70.751612903225819</v>
      </c>
      <c r="J1317" s="5">
        <v>70.709677419354833</v>
      </c>
      <c r="K1317" s="5">
        <v>73.332258064516139</v>
      </c>
      <c r="L1317" s="5">
        <v>77.235483870967741</v>
      </c>
      <c r="M1317" s="5">
        <v>80.864516129032268</v>
      </c>
      <c r="N1317" s="5">
        <v>83.490322580645156</v>
      </c>
      <c r="O1317" s="5">
        <v>85.432258064516134</v>
      </c>
      <c r="P1317" s="5">
        <v>86.706451612903223</v>
      </c>
      <c r="Q1317" s="5">
        <v>87.816129032258075</v>
      </c>
      <c r="R1317" s="5">
        <v>88.690322580645159</v>
      </c>
      <c r="S1317" s="5">
        <v>88.219354838709677</v>
      </c>
      <c r="T1317" s="5">
        <v>87.374193548387098</v>
      </c>
      <c r="U1317" s="5">
        <v>85.690322580645159</v>
      </c>
      <c r="V1317" s="5">
        <v>82.470967741935482</v>
      </c>
      <c r="W1317" s="5">
        <v>78.42258064516129</v>
      </c>
      <c r="X1317" s="5">
        <v>76.251612903225819</v>
      </c>
      <c r="Y1317" s="5">
        <v>74.845161290322579</v>
      </c>
      <c r="Z1317" s="5">
        <v>73.835483870967749</v>
      </c>
      <c r="AA1317" s="5">
        <v>72.91612903225807</v>
      </c>
      <c r="AB1317" s="5">
        <v>72.454838709677418</v>
      </c>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row>
    <row r="1318" spans="1:148">
      <c r="A1318" s="2" t="s">
        <v>235</v>
      </c>
      <c r="B1318" s="2" t="s">
        <v>81</v>
      </c>
      <c r="C1318" s="2" t="s">
        <v>369</v>
      </c>
      <c r="D1318" s="2" t="str">
        <f t="shared" si="20"/>
        <v>Mississippi - Meridian-Sep</v>
      </c>
      <c r="E1318" s="5">
        <v>67.356666666666669</v>
      </c>
      <c r="F1318" s="5">
        <v>66.53</v>
      </c>
      <c r="G1318" s="5">
        <v>65.89</v>
      </c>
      <c r="H1318" s="5">
        <v>65.493333333333325</v>
      </c>
      <c r="I1318" s="5">
        <v>65.25333333333333</v>
      </c>
      <c r="J1318" s="5">
        <v>65.08</v>
      </c>
      <c r="K1318" s="5">
        <v>67.473333333333329</v>
      </c>
      <c r="L1318" s="5">
        <v>72.203333333333333</v>
      </c>
      <c r="M1318" s="5">
        <v>76.523333333333326</v>
      </c>
      <c r="N1318" s="5">
        <v>80.263333333333335</v>
      </c>
      <c r="O1318" s="5">
        <v>82.63</v>
      </c>
      <c r="P1318" s="5">
        <v>84.223333333333329</v>
      </c>
      <c r="Q1318" s="5">
        <v>85.13666666666667</v>
      </c>
      <c r="R1318" s="5">
        <v>85.26</v>
      </c>
      <c r="S1318" s="5">
        <v>85.426666666666677</v>
      </c>
      <c r="T1318" s="5">
        <v>84.626666666666679</v>
      </c>
      <c r="U1318" s="5">
        <v>82.27</v>
      </c>
      <c r="V1318" s="5">
        <v>78.826666666666668</v>
      </c>
      <c r="W1318" s="5">
        <v>73.223333333333329</v>
      </c>
      <c r="X1318" s="5">
        <v>71.323333333333323</v>
      </c>
      <c r="Y1318" s="5">
        <v>70.093333333333334</v>
      </c>
      <c r="Z1318" s="5">
        <v>69.153333333333336</v>
      </c>
      <c r="AA1318" s="5">
        <v>68.489999999999995</v>
      </c>
      <c r="AB1318" s="5">
        <v>67.83</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row>
    <row r="1319" spans="1:148">
      <c r="A1319" s="2" t="s">
        <v>235</v>
      </c>
      <c r="B1319" s="2" t="s">
        <v>82</v>
      </c>
      <c r="C1319" s="2" t="s">
        <v>370</v>
      </c>
      <c r="D1319" s="2" t="str">
        <f t="shared" si="20"/>
        <v>Mississippi - Meridian-Oct</v>
      </c>
      <c r="E1319" s="5">
        <v>53.812903225806451</v>
      </c>
      <c r="F1319" s="5">
        <v>53.07741935483871</v>
      </c>
      <c r="G1319" s="5">
        <v>52.480645161290326</v>
      </c>
      <c r="H1319" s="5">
        <v>51.925806451612907</v>
      </c>
      <c r="I1319" s="5">
        <v>51.438709677419354</v>
      </c>
      <c r="J1319" s="5">
        <v>51.090322580645157</v>
      </c>
      <c r="K1319" s="5">
        <v>52.522580645161291</v>
      </c>
      <c r="L1319" s="5">
        <v>57.896774193548389</v>
      </c>
      <c r="M1319" s="5">
        <v>64.454838709677418</v>
      </c>
      <c r="N1319" s="5">
        <v>69.741935483870961</v>
      </c>
      <c r="O1319" s="5">
        <v>72.458064516129028</v>
      </c>
      <c r="P1319" s="5">
        <v>74.038709677419348</v>
      </c>
      <c r="Q1319" s="5">
        <v>75.08709677419354</v>
      </c>
      <c r="R1319" s="5">
        <v>75.393548387096772</v>
      </c>
      <c r="S1319" s="5">
        <v>74.961290322580652</v>
      </c>
      <c r="T1319" s="5">
        <v>73.590322580645164</v>
      </c>
      <c r="U1319" s="5">
        <v>70.08064516129032</v>
      </c>
      <c r="V1319" s="5">
        <v>62.648387096774194</v>
      </c>
      <c r="W1319" s="5">
        <v>59.741935483870968</v>
      </c>
      <c r="X1319" s="5">
        <v>57.729032258064514</v>
      </c>
      <c r="Y1319" s="5">
        <v>56.567741935483866</v>
      </c>
      <c r="Z1319" s="5">
        <v>55.519354838709674</v>
      </c>
      <c r="AA1319" s="5">
        <v>54.325806451612898</v>
      </c>
      <c r="AB1319" s="5">
        <v>53.838709677419352</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row>
    <row r="1320" spans="1:148">
      <c r="A1320" s="2" t="s">
        <v>235</v>
      </c>
      <c r="B1320" s="2" t="s">
        <v>83</v>
      </c>
      <c r="C1320" s="2" t="s">
        <v>371</v>
      </c>
      <c r="D1320" s="2" t="str">
        <f t="shared" si="20"/>
        <v>Mississippi - Meridian-Nov</v>
      </c>
      <c r="E1320" s="5">
        <v>48.92</v>
      </c>
      <c r="F1320" s="5">
        <v>48.426666666666662</v>
      </c>
      <c r="G1320" s="5">
        <v>48.203333333333333</v>
      </c>
      <c r="H1320" s="5">
        <v>47.793333333333329</v>
      </c>
      <c r="I1320" s="5">
        <v>47.543333333333329</v>
      </c>
      <c r="J1320" s="5">
        <v>47.5</v>
      </c>
      <c r="K1320" s="5">
        <v>47.826666666666668</v>
      </c>
      <c r="L1320" s="5">
        <v>51.63</v>
      </c>
      <c r="M1320" s="5">
        <v>56.06333333333334</v>
      </c>
      <c r="N1320" s="5">
        <v>59.823333333333338</v>
      </c>
      <c r="O1320" s="5">
        <v>63.273333333333333</v>
      </c>
      <c r="P1320" s="5">
        <v>65.183333333333337</v>
      </c>
      <c r="Q1320" s="5">
        <v>66.903333333333336</v>
      </c>
      <c r="R1320" s="5">
        <v>67.913333333333341</v>
      </c>
      <c r="S1320" s="5">
        <v>67.976666666666659</v>
      </c>
      <c r="T1320" s="5">
        <v>66.206666666666663</v>
      </c>
      <c r="U1320" s="5">
        <v>60.31</v>
      </c>
      <c r="V1320" s="5">
        <v>56.89</v>
      </c>
      <c r="W1320" s="5">
        <v>53.993333333333332</v>
      </c>
      <c r="X1320" s="5">
        <v>52.62</v>
      </c>
      <c r="Y1320" s="5">
        <v>51.473333333333336</v>
      </c>
      <c r="Z1320" s="5">
        <v>50.62</v>
      </c>
      <c r="AA1320" s="5">
        <v>50.26</v>
      </c>
      <c r="AB1320" s="5">
        <v>49.62</v>
      </c>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row>
    <row r="1321" spans="1:148">
      <c r="A1321" s="2" t="s">
        <v>235</v>
      </c>
      <c r="B1321" s="2" t="s">
        <v>84</v>
      </c>
      <c r="C1321" s="2" t="s">
        <v>372</v>
      </c>
      <c r="D1321" s="2" t="str">
        <f t="shared" si="20"/>
        <v>Mississippi - Meridian-Dec</v>
      </c>
      <c r="E1321" s="5">
        <v>40.274193548387096</v>
      </c>
      <c r="F1321" s="5">
        <v>40.08387096774193</v>
      </c>
      <c r="G1321" s="5">
        <v>39.851612903225806</v>
      </c>
      <c r="H1321" s="5">
        <v>39.403225806451616</v>
      </c>
      <c r="I1321" s="5">
        <v>38.970967741935482</v>
      </c>
      <c r="J1321" s="5">
        <v>38.522580645161291</v>
      </c>
      <c r="K1321" s="5">
        <v>40.325806451612898</v>
      </c>
      <c r="L1321" s="5">
        <v>42.109677419354838</v>
      </c>
      <c r="M1321" s="5">
        <v>43.880645161290325</v>
      </c>
      <c r="N1321" s="5">
        <v>46.487096774193546</v>
      </c>
      <c r="O1321" s="5">
        <v>49.138709677419357</v>
      </c>
      <c r="P1321" s="5">
        <v>51.754838709677422</v>
      </c>
      <c r="Q1321" s="5">
        <v>52.522580645161291</v>
      </c>
      <c r="R1321" s="5">
        <v>53.354838709677416</v>
      </c>
      <c r="S1321" s="5">
        <v>54.119354838709675</v>
      </c>
      <c r="T1321" s="5">
        <v>51.325806451612898</v>
      </c>
      <c r="U1321" s="5">
        <v>48.554838709677419</v>
      </c>
      <c r="V1321" s="5">
        <v>45.758064516129032</v>
      </c>
      <c r="W1321" s="5">
        <v>44.448387096774198</v>
      </c>
      <c r="X1321" s="5">
        <v>43.103225806451611</v>
      </c>
      <c r="Y1321" s="5">
        <v>41.79032258064516</v>
      </c>
      <c r="Z1321" s="5">
        <v>41.145161290322584</v>
      </c>
      <c r="AA1321" s="5">
        <v>40.548387096774192</v>
      </c>
      <c r="AB1321" s="5">
        <v>39.906451612903226</v>
      </c>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row>
    <row r="1322" spans="1:148">
      <c r="A1322" s="2" t="s">
        <v>236</v>
      </c>
      <c r="B1322" s="2" t="s">
        <v>73</v>
      </c>
      <c r="C1322" s="2" t="s">
        <v>361</v>
      </c>
      <c r="D1322" s="2" t="str">
        <f t="shared" si="20"/>
        <v>Missouri - Columbia-Jan</v>
      </c>
      <c r="E1322" s="5">
        <v>23.838709677419356</v>
      </c>
      <c r="F1322" s="5">
        <v>23.345161290322583</v>
      </c>
      <c r="G1322" s="5">
        <v>22.783870967741933</v>
      </c>
      <c r="H1322" s="5">
        <v>22.338709677419356</v>
      </c>
      <c r="I1322" s="5">
        <v>21.9</v>
      </c>
      <c r="J1322" s="5">
        <v>21.454838709677421</v>
      </c>
      <c r="K1322" s="5">
        <v>21.990322580645163</v>
      </c>
      <c r="L1322" s="5">
        <v>22.522580645161291</v>
      </c>
      <c r="M1322" s="5">
        <v>23.058064516129029</v>
      </c>
      <c r="N1322" s="5">
        <v>25.43548387096774</v>
      </c>
      <c r="O1322" s="5">
        <v>27.793548387096774</v>
      </c>
      <c r="P1322" s="5">
        <v>30.180645161290322</v>
      </c>
      <c r="Q1322" s="5">
        <v>31.348387096774193</v>
      </c>
      <c r="R1322" s="5">
        <v>32.490322580645163</v>
      </c>
      <c r="S1322" s="5">
        <v>33.654838709677421</v>
      </c>
      <c r="T1322" s="5">
        <v>32.329032258064515</v>
      </c>
      <c r="U1322" s="5">
        <v>31.032258064516128</v>
      </c>
      <c r="V1322" s="5">
        <v>29.7</v>
      </c>
      <c r="W1322" s="5">
        <v>28.593548387096774</v>
      </c>
      <c r="X1322" s="5">
        <v>27.496774193548386</v>
      </c>
      <c r="Y1322" s="5">
        <v>26.403225806451612</v>
      </c>
      <c r="Z1322" s="5">
        <v>25.622580645161289</v>
      </c>
      <c r="AA1322" s="5">
        <v>24.896774193548385</v>
      </c>
      <c r="AB1322" s="5">
        <v>24.116129032258065</v>
      </c>
    </row>
    <row r="1323" spans="1:148">
      <c r="A1323" s="2" t="s">
        <v>236</v>
      </c>
      <c r="B1323" s="2" t="s">
        <v>74</v>
      </c>
      <c r="C1323" s="2" t="s">
        <v>362</v>
      </c>
      <c r="D1323" s="2" t="str">
        <f t="shared" si="20"/>
        <v>Missouri - Columbia-Feb</v>
      </c>
      <c r="E1323" s="5">
        <v>28.221428571428572</v>
      </c>
      <c r="F1323" s="5">
        <v>27.810714285714287</v>
      </c>
      <c r="G1323" s="5">
        <v>27.278571428571428</v>
      </c>
      <c r="H1323" s="5">
        <v>26.664285714285715</v>
      </c>
      <c r="I1323" s="5">
        <v>26.074999999999999</v>
      </c>
      <c r="J1323" s="5">
        <v>25.428571428571427</v>
      </c>
      <c r="K1323" s="5">
        <v>26.61785714285714</v>
      </c>
      <c r="L1323" s="5">
        <v>27.74285714285714</v>
      </c>
      <c r="M1323" s="5">
        <v>28.857142857142858</v>
      </c>
      <c r="N1323" s="5">
        <v>31.24642857142857</v>
      </c>
      <c r="O1323" s="5">
        <v>33.635714285714286</v>
      </c>
      <c r="P1323" s="5">
        <v>35.996428571428574</v>
      </c>
      <c r="Q1323" s="5">
        <v>37.178571428571431</v>
      </c>
      <c r="R1323" s="5">
        <v>38.353571428571435</v>
      </c>
      <c r="S1323" s="5">
        <v>39.535714285714285</v>
      </c>
      <c r="T1323" s="5">
        <v>38.582142857142856</v>
      </c>
      <c r="U1323" s="5">
        <v>37.664285714285711</v>
      </c>
      <c r="V1323" s="5">
        <v>36.728571428571435</v>
      </c>
      <c r="W1323" s="5">
        <v>35.178571428571431</v>
      </c>
      <c r="X1323" s="5">
        <v>33.646428571428572</v>
      </c>
      <c r="Y1323" s="5">
        <v>32.128571428571426</v>
      </c>
      <c r="Z1323" s="5">
        <v>31.107142857142858</v>
      </c>
      <c r="AA1323" s="5">
        <v>30.125</v>
      </c>
      <c r="AB1323" s="5">
        <v>29.125</v>
      </c>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row>
    <row r="1324" spans="1:148">
      <c r="A1324" s="2" t="s">
        <v>236</v>
      </c>
      <c r="B1324" s="2" t="s">
        <v>75</v>
      </c>
      <c r="C1324" s="2" t="s">
        <v>363</v>
      </c>
      <c r="D1324" s="2" t="str">
        <f t="shared" si="20"/>
        <v>Missouri - Columbia-Mar</v>
      </c>
      <c r="E1324" s="5">
        <v>38.696774193548386</v>
      </c>
      <c r="F1324" s="5">
        <v>38.087096774193547</v>
      </c>
      <c r="G1324" s="5">
        <v>36.99677419354839</v>
      </c>
      <c r="H1324" s="5">
        <v>36.306451612903224</v>
      </c>
      <c r="I1324" s="5">
        <v>35.845161290322579</v>
      </c>
      <c r="J1324" s="5">
        <v>35.348387096774189</v>
      </c>
      <c r="K1324" s="5">
        <v>35.361290322580643</v>
      </c>
      <c r="L1324" s="5">
        <v>37.532258064516128</v>
      </c>
      <c r="M1324" s="5">
        <v>40.648387096774194</v>
      </c>
      <c r="N1324" s="5">
        <v>43.961290322580645</v>
      </c>
      <c r="O1324" s="5">
        <v>46.71290322580645</v>
      </c>
      <c r="P1324" s="5">
        <v>48.674193548387102</v>
      </c>
      <c r="Q1324" s="5">
        <v>50.825806451612898</v>
      </c>
      <c r="R1324" s="5">
        <v>52.061290322580646</v>
      </c>
      <c r="S1324" s="5">
        <v>52.458064516129035</v>
      </c>
      <c r="T1324" s="5">
        <v>52.670967741935485</v>
      </c>
      <c r="U1324" s="5">
        <v>51.79032258064516</v>
      </c>
      <c r="V1324" s="5">
        <v>49.135483870967747</v>
      </c>
      <c r="W1324" s="5">
        <v>45.309677419354834</v>
      </c>
      <c r="X1324" s="5">
        <v>43.590322580645157</v>
      </c>
      <c r="Y1324" s="5">
        <v>42.412903225806453</v>
      </c>
      <c r="Z1324" s="5">
        <v>41.441935483870971</v>
      </c>
      <c r="AA1324" s="5">
        <v>40.464516129032262</v>
      </c>
      <c r="AB1324" s="5">
        <v>39.825806451612898</v>
      </c>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row>
    <row r="1325" spans="1:148">
      <c r="A1325" s="2" t="s">
        <v>236</v>
      </c>
      <c r="B1325" s="2" t="s">
        <v>76</v>
      </c>
      <c r="C1325" s="2" t="s">
        <v>364</v>
      </c>
      <c r="D1325" s="2" t="str">
        <f t="shared" si="20"/>
        <v>Missouri - Columbia-Apr</v>
      </c>
      <c r="E1325" s="5">
        <v>51.58</v>
      </c>
      <c r="F1325" s="5">
        <v>50.106666666666669</v>
      </c>
      <c r="G1325" s="5">
        <v>49.033333333333331</v>
      </c>
      <c r="H1325" s="5">
        <v>48.01</v>
      </c>
      <c r="I1325" s="5">
        <v>46.866666666666667</v>
      </c>
      <c r="J1325" s="5">
        <v>46.483333333333334</v>
      </c>
      <c r="K1325" s="5">
        <v>48.423333333333332</v>
      </c>
      <c r="L1325" s="5">
        <v>51.6</v>
      </c>
      <c r="M1325" s="5">
        <v>54.67</v>
      </c>
      <c r="N1325" s="5">
        <v>56.893333333333331</v>
      </c>
      <c r="O1325" s="5">
        <v>59.523333333333333</v>
      </c>
      <c r="P1325" s="5">
        <v>61.493333333333332</v>
      </c>
      <c r="Q1325" s="5">
        <v>63.163333333333334</v>
      </c>
      <c r="R1325" s="5">
        <v>64.569999999999993</v>
      </c>
      <c r="S1325" s="5">
        <v>65.13333333333334</v>
      </c>
      <c r="T1325" s="5">
        <v>65.83</v>
      </c>
      <c r="U1325" s="5">
        <v>64.88333333333334</v>
      </c>
      <c r="V1325" s="5">
        <v>63.903333333333329</v>
      </c>
      <c r="W1325" s="5">
        <v>61.08</v>
      </c>
      <c r="X1325" s="5">
        <v>58.736666666666665</v>
      </c>
      <c r="Y1325" s="5">
        <v>57.343333333333334</v>
      </c>
      <c r="Z1325" s="5">
        <v>56.09</v>
      </c>
      <c r="AA1325" s="5">
        <v>54.733333333333334</v>
      </c>
      <c r="AB1325" s="5">
        <v>53.56333333333334</v>
      </c>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row>
    <row r="1326" spans="1:148">
      <c r="A1326" s="2" t="s">
        <v>236</v>
      </c>
      <c r="B1326" s="2" t="s">
        <v>77</v>
      </c>
      <c r="C1326" s="2" t="s">
        <v>365</v>
      </c>
      <c r="D1326" s="2" t="str">
        <f t="shared" si="20"/>
        <v>Missouri - Columbia-May</v>
      </c>
      <c r="E1326" s="5">
        <v>59.667741935483875</v>
      </c>
      <c r="F1326" s="5">
        <v>58.809677419354834</v>
      </c>
      <c r="G1326" s="5">
        <v>57.41612903225807</v>
      </c>
      <c r="H1326" s="5">
        <v>56.612903225806448</v>
      </c>
      <c r="I1326" s="5">
        <v>55.745161290322578</v>
      </c>
      <c r="J1326" s="5">
        <v>56.141935483870974</v>
      </c>
      <c r="K1326" s="5">
        <v>59.112903225806448</v>
      </c>
      <c r="L1326" s="5">
        <v>62.12903225806452</v>
      </c>
      <c r="M1326" s="5">
        <v>65.099999999999994</v>
      </c>
      <c r="N1326" s="5">
        <v>67.251612903225819</v>
      </c>
      <c r="O1326" s="5">
        <v>69.2</v>
      </c>
      <c r="P1326" s="5">
        <v>70.438709677419354</v>
      </c>
      <c r="Q1326" s="5">
        <v>71.806451612903231</v>
      </c>
      <c r="R1326" s="5">
        <v>72.629032258064512</v>
      </c>
      <c r="S1326" s="5">
        <v>73.212903225806443</v>
      </c>
      <c r="T1326" s="5">
        <v>73.187096774193549</v>
      </c>
      <c r="U1326" s="5">
        <v>72.454838709677418</v>
      </c>
      <c r="V1326" s="5">
        <v>70.990322580645156</v>
      </c>
      <c r="W1326" s="5">
        <v>67.99677419354839</v>
      </c>
      <c r="X1326" s="5">
        <v>65.274193548387103</v>
      </c>
      <c r="Y1326" s="5">
        <v>63.645161290322584</v>
      </c>
      <c r="Z1326" s="5">
        <v>62.522580645161291</v>
      </c>
      <c r="AA1326" s="5">
        <v>61.735483870967741</v>
      </c>
      <c r="AB1326" s="5">
        <v>60.912903225806453</v>
      </c>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row>
    <row r="1327" spans="1:148">
      <c r="A1327" s="2" t="s">
        <v>236</v>
      </c>
      <c r="B1327" s="2" t="s">
        <v>78</v>
      </c>
      <c r="C1327" s="2" t="s">
        <v>366</v>
      </c>
      <c r="D1327" s="2" t="str">
        <f t="shared" si="20"/>
        <v>Missouri - Columbia-Jun</v>
      </c>
      <c r="E1327" s="5">
        <v>66.00333333333333</v>
      </c>
      <c r="F1327" s="5">
        <v>65.493333333333325</v>
      </c>
      <c r="G1327" s="5">
        <v>64.686666666666667</v>
      </c>
      <c r="H1327" s="5">
        <v>64.263333333333335</v>
      </c>
      <c r="I1327" s="5">
        <v>63.603333333333332</v>
      </c>
      <c r="J1327" s="5">
        <v>64.48</v>
      </c>
      <c r="K1327" s="5">
        <v>67.38666666666667</v>
      </c>
      <c r="L1327" s="5">
        <v>70.286666666666662</v>
      </c>
      <c r="M1327" s="5">
        <v>73.12</v>
      </c>
      <c r="N1327" s="5">
        <v>75.819999999999993</v>
      </c>
      <c r="O1327" s="5">
        <v>77.680000000000007</v>
      </c>
      <c r="P1327" s="5">
        <v>78.773333333333326</v>
      </c>
      <c r="Q1327" s="5">
        <v>79.540000000000006</v>
      </c>
      <c r="R1327" s="5">
        <v>79.81</v>
      </c>
      <c r="S1327" s="5">
        <v>80.493333333333339</v>
      </c>
      <c r="T1327" s="5">
        <v>80.11333333333333</v>
      </c>
      <c r="U1327" s="5">
        <v>79.303333333333327</v>
      </c>
      <c r="V1327" s="5">
        <v>77.416666666666671</v>
      </c>
      <c r="W1327" s="5">
        <v>74.63666666666667</v>
      </c>
      <c r="X1327" s="5">
        <v>70.976666666666674</v>
      </c>
      <c r="Y1327" s="5">
        <v>69.703333333333333</v>
      </c>
      <c r="Z1327" s="5">
        <v>68.433333333333337</v>
      </c>
      <c r="AA1327" s="5">
        <v>67.533333333333331</v>
      </c>
      <c r="AB1327" s="5">
        <v>66.853333333333325</v>
      </c>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row>
    <row r="1328" spans="1:148">
      <c r="A1328" s="2" t="s">
        <v>236</v>
      </c>
      <c r="B1328" s="2" t="s">
        <v>79</v>
      </c>
      <c r="C1328" s="2" t="s">
        <v>367</v>
      </c>
      <c r="D1328" s="2" t="str">
        <f t="shared" si="20"/>
        <v>Missouri - Columbia-Jul</v>
      </c>
      <c r="E1328" s="5">
        <v>73.658064516129031</v>
      </c>
      <c r="F1328" s="5">
        <v>72.874193548387098</v>
      </c>
      <c r="G1328" s="5">
        <v>69.361290322580643</v>
      </c>
      <c r="H1328" s="5">
        <v>68.474193548387092</v>
      </c>
      <c r="I1328" s="5">
        <v>68.038709677419348</v>
      </c>
      <c r="J1328" s="5">
        <v>68.670967741935485</v>
      </c>
      <c r="K1328" s="5">
        <v>71.774193548387103</v>
      </c>
      <c r="L1328" s="5">
        <v>75.161290322580641</v>
      </c>
      <c r="M1328" s="5">
        <v>78.838709677419359</v>
      </c>
      <c r="N1328" s="5">
        <v>81.345161290322579</v>
      </c>
      <c r="O1328" s="5">
        <v>83.783870967741947</v>
      </c>
      <c r="P1328" s="5">
        <v>85.806451612903231</v>
      </c>
      <c r="Q1328" s="5">
        <v>86.780645161290323</v>
      </c>
      <c r="R1328" s="5">
        <v>87.983870967741936</v>
      </c>
      <c r="S1328" s="5">
        <v>88.383870967741942</v>
      </c>
      <c r="T1328" s="5">
        <v>88.409677419354836</v>
      </c>
      <c r="U1328" s="5">
        <v>87.638709677419357</v>
      </c>
      <c r="V1328" s="5">
        <v>86.280645161290323</v>
      </c>
      <c r="W1328" s="5">
        <v>82.477419354838716</v>
      </c>
      <c r="X1328" s="5">
        <v>78.280645161290323</v>
      </c>
      <c r="Y1328" s="5">
        <v>75.948387096774198</v>
      </c>
      <c r="Z1328" s="5">
        <v>74.364516129032268</v>
      </c>
      <c r="AA1328" s="5">
        <v>73.151612903225796</v>
      </c>
      <c r="AB1328" s="5">
        <v>72.219354838709677</v>
      </c>
    </row>
    <row r="1329" spans="1:148">
      <c r="A1329" s="2" t="s">
        <v>236</v>
      </c>
      <c r="B1329" s="2" t="s">
        <v>80</v>
      </c>
      <c r="C1329" s="2" t="s">
        <v>368</v>
      </c>
      <c r="D1329" s="2" t="str">
        <f t="shared" si="20"/>
        <v>Missouri - Columbia-Aug</v>
      </c>
      <c r="E1329" s="5">
        <v>66.641935483870967</v>
      </c>
      <c r="F1329" s="5">
        <v>66.019354838709674</v>
      </c>
      <c r="G1329" s="5">
        <v>67.532258064516128</v>
      </c>
      <c r="H1329" s="5">
        <v>66.825806451612905</v>
      </c>
      <c r="I1329" s="5">
        <v>66.50645161290322</v>
      </c>
      <c r="J1329" s="5">
        <v>66.167741935483861</v>
      </c>
      <c r="K1329" s="5">
        <v>69.551612903225802</v>
      </c>
      <c r="L1329" s="5">
        <v>73.712903225806443</v>
      </c>
      <c r="M1329" s="5">
        <v>77.5741935483871</v>
      </c>
      <c r="N1329" s="5">
        <v>80.480645161290326</v>
      </c>
      <c r="O1329" s="5">
        <v>82.777419354838713</v>
      </c>
      <c r="P1329" s="5">
        <v>83.367741935483878</v>
      </c>
      <c r="Q1329" s="5">
        <v>84.348387096774204</v>
      </c>
      <c r="R1329" s="5">
        <v>85.129032258064512</v>
      </c>
      <c r="S1329" s="5">
        <v>85.519354838709674</v>
      </c>
      <c r="T1329" s="5">
        <v>85.196774193548379</v>
      </c>
      <c r="U1329" s="5">
        <v>83.751612903225819</v>
      </c>
      <c r="V1329" s="5">
        <v>81.325806451612905</v>
      </c>
      <c r="W1329" s="5">
        <v>77.07741935483871</v>
      </c>
      <c r="X1329" s="5">
        <v>74.07741935483871</v>
      </c>
      <c r="Y1329" s="5">
        <v>72.703225806451613</v>
      </c>
      <c r="Z1329" s="5">
        <v>71.541935483870972</v>
      </c>
      <c r="AA1329" s="5">
        <v>70.816129032258075</v>
      </c>
      <c r="AB1329" s="5">
        <v>69.732258064516117</v>
      </c>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row>
    <row r="1330" spans="1:148">
      <c r="A1330" s="2" t="s">
        <v>236</v>
      </c>
      <c r="B1330" s="2" t="s">
        <v>81</v>
      </c>
      <c r="C1330" s="2" t="s">
        <v>369</v>
      </c>
      <c r="D1330" s="2" t="str">
        <f t="shared" si="20"/>
        <v>Missouri - Columbia-Sep</v>
      </c>
      <c r="E1330" s="5">
        <v>63.68333333333333</v>
      </c>
      <c r="F1330" s="5">
        <v>62.83</v>
      </c>
      <c r="G1330" s="5">
        <v>62.016666666666666</v>
      </c>
      <c r="H1330" s="5">
        <v>61.413333333333334</v>
      </c>
      <c r="I1330" s="5">
        <v>60.88</v>
      </c>
      <c r="J1330" s="5">
        <v>60.263333333333335</v>
      </c>
      <c r="K1330" s="5">
        <v>62.656666666666666</v>
      </c>
      <c r="L1330" s="5">
        <v>65.043333333333337</v>
      </c>
      <c r="M1330" s="5">
        <v>67.430000000000007</v>
      </c>
      <c r="N1330" s="5">
        <v>69.836666666666659</v>
      </c>
      <c r="O1330" s="5">
        <v>72.25333333333333</v>
      </c>
      <c r="P1330" s="5">
        <v>74.656666666666666</v>
      </c>
      <c r="Q1330" s="5">
        <v>75.783333333333331</v>
      </c>
      <c r="R1330" s="5">
        <v>76.87</v>
      </c>
      <c r="S1330" s="5">
        <v>78</v>
      </c>
      <c r="T1330" s="5">
        <v>76.49666666666667</v>
      </c>
      <c r="U1330" s="5">
        <v>75.013333333333335</v>
      </c>
      <c r="V1330" s="5">
        <v>73.513333333333335</v>
      </c>
      <c r="W1330" s="5">
        <v>71.346666666666664</v>
      </c>
      <c r="X1330" s="5">
        <v>69.17</v>
      </c>
      <c r="Y1330" s="5">
        <v>67.046666666666667</v>
      </c>
      <c r="Z1330" s="5">
        <v>66.083333333333329</v>
      </c>
      <c r="AA1330" s="5">
        <v>65.12</v>
      </c>
      <c r="AB1330" s="5">
        <v>64.186666666666667</v>
      </c>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row>
    <row r="1331" spans="1:148">
      <c r="A1331" s="2" t="s">
        <v>236</v>
      </c>
      <c r="B1331" s="2" t="s">
        <v>82</v>
      </c>
      <c r="C1331" s="2" t="s">
        <v>370</v>
      </c>
      <c r="D1331" s="2" t="str">
        <f t="shared" si="20"/>
        <v>Missouri - Columbia-Oct</v>
      </c>
      <c r="E1331" s="5">
        <v>50.99677419354839</v>
      </c>
      <c r="F1331" s="5">
        <v>50.270967741935486</v>
      </c>
      <c r="G1331" s="5">
        <v>49.50322580645161</v>
      </c>
      <c r="H1331" s="5">
        <v>48.777419354838706</v>
      </c>
      <c r="I1331" s="5">
        <v>48.058064516129029</v>
      </c>
      <c r="J1331" s="5">
        <v>47.303225806451614</v>
      </c>
      <c r="K1331" s="5">
        <v>50.048387096774192</v>
      </c>
      <c r="L1331" s="5">
        <v>52.854838709677416</v>
      </c>
      <c r="M1331" s="5">
        <v>55.693548387096776</v>
      </c>
      <c r="N1331" s="5">
        <v>58.667741935483875</v>
      </c>
      <c r="O1331" s="5">
        <v>61.603225806451611</v>
      </c>
      <c r="P1331" s="5">
        <v>64.596774193548384</v>
      </c>
      <c r="Q1331" s="5">
        <v>65.261290322580649</v>
      </c>
      <c r="R1331" s="5">
        <v>65.941935483870964</v>
      </c>
      <c r="S1331" s="5">
        <v>66.603225806451604</v>
      </c>
      <c r="T1331" s="5">
        <v>64.148387096774186</v>
      </c>
      <c r="U1331" s="5">
        <v>61.70967741935484</v>
      </c>
      <c r="V1331" s="5">
        <v>59.241935483870968</v>
      </c>
      <c r="W1331" s="5">
        <v>57.63225806451613</v>
      </c>
      <c r="X1331" s="5">
        <v>55.993548387096773</v>
      </c>
      <c r="Y1331" s="5">
        <v>54.383870967741942</v>
      </c>
      <c r="Z1331" s="5">
        <v>53.483870967741936</v>
      </c>
      <c r="AA1331" s="5">
        <v>52.638709677419357</v>
      </c>
      <c r="AB1331" s="5">
        <v>51.78709677419355</v>
      </c>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row>
    <row r="1332" spans="1:148">
      <c r="A1332" s="2" t="s">
        <v>236</v>
      </c>
      <c r="B1332" s="2" t="s">
        <v>83</v>
      </c>
      <c r="C1332" s="2" t="s">
        <v>371</v>
      </c>
      <c r="D1332" s="2" t="str">
        <f t="shared" si="20"/>
        <v>Missouri - Columbia-Nov</v>
      </c>
      <c r="E1332" s="5">
        <v>39.03</v>
      </c>
      <c r="F1332" s="5">
        <v>38.67</v>
      </c>
      <c r="G1332" s="5">
        <v>38.26</v>
      </c>
      <c r="H1332" s="5">
        <v>37.96</v>
      </c>
      <c r="I1332" s="5">
        <v>37.636666666666663</v>
      </c>
      <c r="J1332" s="5">
        <v>37.303333333333327</v>
      </c>
      <c r="K1332" s="5">
        <v>38.56</v>
      </c>
      <c r="L1332" s="5">
        <v>39.86</v>
      </c>
      <c r="M1332" s="5">
        <v>41.14</v>
      </c>
      <c r="N1332" s="5">
        <v>43.396666666666668</v>
      </c>
      <c r="O1332" s="5">
        <v>45.703333333333333</v>
      </c>
      <c r="P1332" s="5">
        <v>47.95</v>
      </c>
      <c r="Q1332" s="5">
        <v>48.606666666666669</v>
      </c>
      <c r="R1332" s="5">
        <v>49.24666666666667</v>
      </c>
      <c r="S1332" s="5">
        <v>49.906666666666666</v>
      </c>
      <c r="T1332" s="5">
        <v>47.75</v>
      </c>
      <c r="U1332" s="5">
        <v>45.59</v>
      </c>
      <c r="V1332" s="5">
        <v>43.44</v>
      </c>
      <c r="W1332" s="5">
        <v>42.39</v>
      </c>
      <c r="X1332" s="5">
        <v>41.346666666666671</v>
      </c>
      <c r="Y1332" s="5">
        <v>40.276666666666664</v>
      </c>
      <c r="Z1332" s="5">
        <v>39.626666666666665</v>
      </c>
      <c r="AA1332" s="5">
        <v>39.049999999999997</v>
      </c>
      <c r="AB1332" s="5">
        <v>38.373333333333335</v>
      </c>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row>
    <row r="1333" spans="1:148">
      <c r="A1333" s="2" t="s">
        <v>236</v>
      </c>
      <c r="B1333" s="2" t="s">
        <v>84</v>
      </c>
      <c r="C1333" s="2" t="s">
        <v>372</v>
      </c>
      <c r="D1333" s="2" t="str">
        <f t="shared" si="20"/>
        <v>Missouri - Columbia-Dec</v>
      </c>
      <c r="E1333" s="5">
        <v>29.280645161290323</v>
      </c>
      <c r="F1333" s="5">
        <v>28.809677419354838</v>
      </c>
      <c r="G1333" s="5">
        <v>28.506451612903227</v>
      </c>
      <c r="H1333" s="5">
        <v>28.267741935483869</v>
      </c>
      <c r="I1333" s="5">
        <v>28.048387096774192</v>
      </c>
      <c r="J1333" s="5">
        <v>27.661290322580644</v>
      </c>
      <c r="K1333" s="5">
        <v>27.738709677419354</v>
      </c>
      <c r="L1333" s="5">
        <v>27.864516129032257</v>
      </c>
      <c r="M1333" s="5">
        <v>29.280645161290323</v>
      </c>
      <c r="N1333" s="5">
        <v>31.203225806451613</v>
      </c>
      <c r="O1333" s="5">
        <v>33.438709677419354</v>
      </c>
      <c r="P1333" s="5">
        <v>35.858064516129026</v>
      </c>
      <c r="Q1333" s="5">
        <v>37.383870967741942</v>
      </c>
      <c r="R1333" s="5">
        <v>38.477419354838709</v>
      </c>
      <c r="S1333" s="5">
        <v>39.193548387096776</v>
      </c>
      <c r="T1333" s="5">
        <v>38.296774193548387</v>
      </c>
      <c r="U1333" s="5">
        <v>36.13225806451613</v>
      </c>
      <c r="V1333" s="5">
        <v>34.677419354838712</v>
      </c>
      <c r="W1333" s="5">
        <v>33.548387096774192</v>
      </c>
      <c r="X1333" s="5">
        <v>32.396774193548389</v>
      </c>
      <c r="Y1333" s="5">
        <v>31.732258064516131</v>
      </c>
      <c r="Z1333" s="5">
        <v>31.27741935483871</v>
      </c>
      <c r="AA1333" s="5">
        <v>30.654838709677417</v>
      </c>
      <c r="AB1333" s="5">
        <v>30.358064516129033</v>
      </c>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row>
    <row r="1334" spans="1:148">
      <c r="A1334" s="2" t="s">
        <v>237</v>
      </c>
      <c r="B1334" s="2" t="s">
        <v>73</v>
      </c>
      <c r="C1334" s="2" t="s">
        <v>361</v>
      </c>
      <c r="D1334" s="2" t="str">
        <f t="shared" si="20"/>
        <v>Missouri - Kansas City-Jan</v>
      </c>
      <c r="E1334" s="5">
        <v>25.364516129032257</v>
      </c>
      <c r="F1334" s="5">
        <v>24.861290322580647</v>
      </c>
      <c r="G1334" s="5">
        <v>24.341935483870969</v>
      </c>
      <c r="H1334" s="5">
        <v>23.77741935483871</v>
      </c>
      <c r="I1334" s="5">
        <v>23.20967741935484</v>
      </c>
      <c r="J1334" s="5">
        <v>22.635483870967743</v>
      </c>
      <c r="K1334" s="5">
        <v>22.932258064516127</v>
      </c>
      <c r="L1334" s="5">
        <v>23.219354838709677</v>
      </c>
      <c r="M1334" s="5">
        <v>23.503225806451614</v>
      </c>
      <c r="N1334" s="5">
        <v>25.916129032258063</v>
      </c>
      <c r="O1334" s="5">
        <v>28.293548387096774</v>
      </c>
      <c r="P1334" s="5">
        <v>30.693548387096776</v>
      </c>
      <c r="Q1334" s="5">
        <v>31.819354838709678</v>
      </c>
      <c r="R1334" s="5">
        <v>32.916129032258063</v>
      </c>
      <c r="S1334" s="5">
        <v>34.035483870967738</v>
      </c>
      <c r="T1334" s="5">
        <v>32.751612903225805</v>
      </c>
      <c r="U1334" s="5">
        <v>31.477419354838709</v>
      </c>
      <c r="V1334" s="5">
        <v>30.170967741935481</v>
      </c>
      <c r="W1334" s="5">
        <v>29.341935483870969</v>
      </c>
      <c r="X1334" s="5">
        <v>28.525806451612901</v>
      </c>
      <c r="Y1334" s="5">
        <v>27.70967741935484</v>
      </c>
      <c r="Z1334" s="5">
        <v>27.083870967741937</v>
      </c>
      <c r="AA1334" s="5">
        <v>26.416129032258063</v>
      </c>
      <c r="AB1334" s="5">
        <v>25.780645161290323</v>
      </c>
    </row>
    <row r="1335" spans="1:148">
      <c r="A1335" s="2" t="s">
        <v>237</v>
      </c>
      <c r="B1335" s="2" t="s">
        <v>74</v>
      </c>
      <c r="C1335" s="2" t="s">
        <v>362</v>
      </c>
      <c r="D1335" s="2" t="str">
        <f t="shared" si="20"/>
        <v>Missouri - Kansas City-Feb</v>
      </c>
      <c r="E1335" s="5">
        <v>29.50357142857143</v>
      </c>
      <c r="F1335" s="5">
        <v>29.182142857142857</v>
      </c>
      <c r="G1335" s="5">
        <v>28.364285714285717</v>
      </c>
      <c r="H1335" s="5">
        <v>27.907142857142855</v>
      </c>
      <c r="I1335" s="5">
        <v>27.524999999999999</v>
      </c>
      <c r="J1335" s="5">
        <v>27.12857142857143</v>
      </c>
      <c r="K1335" s="5">
        <v>26.914285714285715</v>
      </c>
      <c r="L1335" s="5">
        <v>27.446428571428573</v>
      </c>
      <c r="M1335" s="5">
        <v>29.107142857142858</v>
      </c>
      <c r="N1335" s="5">
        <v>31.160714285714285</v>
      </c>
      <c r="O1335" s="5">
        <v>33.914285714285718</v>
      </c>
      <c r="P1335" s="5">
        <v>35.792857142857144</v>
      </c>
      <c r="Q1335" s="5">
        <v>37.153571428571425</v>
      </c>
      <c r="R1335" s="5">
        <v>38.217857142857142</v>
      </c>
      <c r="S1335" s="5">
        <v>38.664285714285711</v>
      </c>
      <c r="T1335" s="5">
        <v>38.725000000000001</v>
      </c>
      <c r="U1335" s="5">
        <v>37.63214285714286</v>
      </c>
      <c r="V1335" s="5">
        <v>35.385714285714286</v>
      </c>
      <c r="W1335" s="5">
        <v>33.860714285714288</v>
      </c>
      <c r="X1335" s="5">
        <v>32.792857142857144</v>
      </c>
      <c r="Y1335" s="5">
        <v>32.24285714285714</v>
      </c>
      <c r="Z1335" s="5">
        <v>31.15</v>
      </c>
      <c r="AA1335" s="5">
        <v>30.671428571428571</v>
      </c>
      <c r="AB1335" s="5">
        <v>29.921428571428571</v>
      </c>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row>
    <row r="1336" spans="1:148">
      <c r="A1336" s="2" t="s">
        <v>237</v>
      </c>
      <c r="B1336" s="2" t="s">
        <v>75</v>
      </c>
      <c r="C1336" s="2" t="s">
        <v>363</v>
      </c>
      <c r="D1336" s="2" t="str">
        <f t="shared" si="20"/>
        <v>Missouri - Kansas City-Mar</v>
      </c>
      <c r="E1336" s="5">
        <v>37.322580645161288</v>
      </c>
      <c r="F1336" s="5">
        <v>36.474193548387099</v>
      </c>
      <c r="G1336" s="5">
        <v>36.038709677419355</v>
      </c>
      <c r="H1336" s="5">
        <v>35.654838709677421</v>
      </c>
      <c r="I1336" s="5">
        <v>35.296774193548387</v>
      </c>
      <c r="J1336" s="5">
        <v>34.822580645161288</v>
      </c>
      <c r="K1336" s="5">
        <v>34.448387096774198</v>
      </c>
      <c r="L1336" s="5">
        <v>35.735483870967741</v>
      </c>
      <c r="M1336" s="5">
        <v>38.180645161290322</v>
      </c>
      <c r="N1336" s="5">
        <v>40.71290322580645</v>
      </c>
      <c r="O1336" s="5">
        <v>42.819354838709678</v>
      </c>
      <c r="P1336" s="5">
        <v>45</v>
      </c>
      <c r="Q1336" s="5">
        <v>47.035483870967738</v>
      </c>
      <c r="R1336" s="5">
        <v>48.532258064516128</v>
      </c>
      <c r="S1336" s="5">
        <v>49.258064516129032</v>
      </c>
      <c r="T1336" s="5">
        <v>49.235483870967741</v>
      </c>
      <c r="U1336" s="5">
        <v>48.354838709677416</v>
      </c>
      <c r="V1336" s="5">
        <v>46.667741935483875</v>
      </c>
      <c r="W1336" s="5">
        <v>44.251612903225805</v>
      </c>
      <c r="X1336" s="5">
        <v>42.622580645161285</v>
      </c>
      <c r="Y1336" s="5">
        <v>41.332258064516125</v>
      </c>
      <c r="Z1336" s="5">
        <v>40.490322580645163</v>
      </c>
      <c r="AA1336" s="5">
        <v>39.158064516129038</v>
      </c>
      <c r="AB1336" s="5">
        <v>38.62903225806452</v>
      </c>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row>
    <row r="1337" spans="1:148">
      <c r="A1337" s="2" t="s">
        <v>237</v>
      </c>
      <c r="B1337" s="2" t="s">
        <v>76</v>
      </c>
      <c r="C1337" s="2" t="s">
        <v>364</v>
      </c>
      <c r="D1337" s="2" t="str">
        <f t="shared" si="20"/>
        <v>Missouri - Kansas City-Apr</v>
      </c>
      <c r="E1337" s="5">
        <v>53.373333333333335</v>
      </c>
      <c r="F1337" s="5">
        <v>52.373333333333335</v>
      </c>
      <c r="G1337" s="5">
        <v>51.386666666666663</v>
      </c>
      <c r="H1337" s="5">
        <v>50.68666666666666</v>
      </c>
      <c r="I1337" s="5">
        <v>50.023333333333333</v>
      </c>
      <c r="J1337" s="5">
        <v>49.32</v>
      </c>
      <c r="K1337" s="5">
        <v>51.81666666666667</v>
      </c>
      <c r="L1337" s="5">
        <v>54.346666666666671</v>
      </c>
      <c r="M1337" s="5">
        <v>56.883333333333333</v>
      </c>
      <c r="N1337" s="5">
        <v>59.203333333333333</v>
      </c>
      <c r="O1337" s="5">
        <v>61.45</v>
      </c>
      <c r="P1337" s="5">
        <v>63.76</v>
      </c>
      <c r="Q1337" s="5">
        <v>64.796666666666667</v>
      </c>
      <c r="R1337" s="5">
        <v>65.776666666666671</v>
      </c>
      <c r="S1337" s="5">
        <v>66.806666666666672</v>
      </c>
      <c r="T1337" s="5">
        <v>66.213333333333338</v>
      </c>
      <c r="U1337" s="5">
        <v>65.666666666666671</v>
      </c>
      <c r="V1337" s="5">
        <v>65.076666666666668</v>
      </c>
      <c r="W1337" s="5">
        <v>62.926666666666662</v>
      </c>
      <c r="X1337" s="5">
        <v>60.81666666666667</v>
      </c>
      <c r="Y1337" s="5">
        <v>58.68666666666666</v>
      </c>
      <c r="Z1337" s="5">
        <v>57.413333333333334</v>
      </c>
      <c r="AA1337" s="5">
        <v>56.18333333333333</v>
      </c>
      <c r="AB1337" s="5">
        <v>54.913333333333334</v>
      </c>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row>
    <row r="1338" spans="1:148">
      <c r="A1338" s="2" t="s">
        <v>237</v>
      </c>
      <c r="B1338" s="2" t="s">
        <v>77</v>
      </c>
      <c r="C1338" s="2" t="s">
        <v>365</v>
      </c>
      <c r="D1338" s="2" t="str">
        <f t="shared" si="20"/>
        <v>Missouri - Kansas City-May</v>
      </c>
      <c r="E1338" s="5">
        <v>59.29354838709677</v>
      </c>
      <c r="F1338" s="5">
        <v>58.329032258064515</v>
      </c>
      <c r="G1338" s="5">
        <v>57.332258064516125</v>
      </c>
      <c r="H1338" s="5">
        <v>56.661290322580648</v>
      </c>
      <c r="I1338" s="5">
        <v>56.00322580645161</v>
      </c>
      <c r="J1338" s="5">
        <v>55.306451612903224</v>
      </c>
      <c r="K1338" s="5">
        <v>57.990322580645163</v>
      </c>
      <c r="L1338" s="5">
        <v>60.722580645161294</v>
      </c>
      <c r="M1338" s="5">
        <v>63.454838709677418</v>
      </c>
      <c r="N1338" s="5">
        <v>65.554838709677426</v>
      </c>
      <c r="O1338" s="5">
        <v>67.690322580645159</v>
      </c>
      <c r="P1338" s="5">
        <v>69.803225806451621</v>
      </c>
      <c r="Q1338" s="5">
        <v>70.938709677419354</v>
      </c>
      <c r="R1338" s="5">
        <v>72.08709677419354</v>
      </c>
      <c r="S1338" s="5">
        <v>73.245161290322571</v>
      </c>
      <c r="T1338" s="5">
        <v>72.487096774193546</v>
      </c>
      <c r="U1338" s="5">
        <v>71.725806451612897</v>
      </c>
      <c r="V1338" s="5">
        <v>70.961290322580652</v>
      </c>
      <c r="W1338" s="5">
        <v>68.619354838709668</v>
      </c>
      <c r="X1338" s="5">
        <v>66.309677419354841</v>
      </c>
      <c r="Y1338" s="5">
        <v>64.08064516129032</v>
      </c>
      <c r="Z1338" s="5">
        <v>62.838709677419352</v>
      </c>
      <c r="AA1338" s="5">
        <v>61.603225806451611</v>
      </c>
      <c r="AB1338" s="5">
        <v>60.37419354838709</v>
      </c>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row>
    <row r="1339" spans="1:148">
      <c r="A1339" s="2" t="s">
        <v>237</v>
      </c>
      <c r="B1339" s="2" t="s">
        <v>78</v>
      </c>
      <c r="C1339" s="2" t="s">
        <v>366</v>
      </c>
      <c r="D1339" s="2" t="str">
        <f t="shared" si="20"/>
        <v>Missouri - Kansas City-Jun</v>
      </c>
      <c r="E1339" s="5">
        <v>67.873333333333335</v>
      </c>
      <c r="F1339" s="5">
        <v>67.216666666666669</v>
      </c>
      <c r="G1339" s="5">
        <v>66.536666666666662</v>
      </c>
      <c r="H1339" s="5">
        <v>65.89</v>
      </c>
      <c r="I1339" s="5">
        <v>65.569999999999993</v>
      </c>
      <c r="J1339" s="5">
        <v>66.09</v>
      </c>
      <c r="K1339" s="5">
        <v>68.436666666666667</v>
      </c>
      <c r="L1339" s="5">
        <v>71.476666666666674</v>
      </c>
      <c r="M1339" s="5">
        <v>74.213333333333338</v>
      </c>
      <c r="N1339" s="5">
        <v>76.713333333333338</v>
      </c>
      <c r="O1339" s="5">
        <v>78.816666666666663</v>
      </c>
      <c r="P1339" s="5">
        <v>80.316666666666663</v>
      </c>
      <c r="Q1339" s="5">
        <v>81.790000000000006</v>
      </c>
      <c r="R1339" s="5">
        <v>82.11</v>
      </c>
      <c r="S1339" s="5">
        <v>82.903333333333336</v>
      </c>
      <c r="T1339" s="5">
        <v>82.733333333333334</v>
      </c>
      <c r="U1339" s="5">
        <v>81.510000000000005</v>
      </c>
      <c r="V1339" s="5">
        <v>79.306666666666658</v>
      </c>
      <c r="W1339" s="5">
        <v>77.040000000000006</v>
      </c>
      <c r="X1339" s="5">
        <v>74.436666666666667</v>
      </c>
      <c r="Y1339" s="5">
        <v>72.163333333333341</v>
      </c>
      <c r="Z1339" s="5">
        <v>71.36666666666666</v>
      </c>
      <c r="AA1339" s="5">
        <v>70.290000000000006</v>
      </c>
      <c r="AB1339" s="5">
        <v>69.11</v>
      </c>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row>
    <row r="1340" spans="1:148">
      <c r="A1340" s="2" t="s">
        <v>237</v>
      </c>
      <c r="B1340" s="2" t="s">
        <v>79</v>
      </c>
      <c r="C1340" s="2" t="s">
        <v>367</v>
      </c>
      <c r="D1340" s="2" t="str">
        <f t="shared" si="20"/>
        <v>Missouri - Kansas City-Jul</v>
      </c>
      <c r="E1340" s="5">
        <v>79.438709677419354</v>
      </c>
      <c r="F1340" s="5">
        <v>78.451612903225808</v>
      </c>
      <c r="G1340" s="5">
        <v>75.522580645161284</v>
      </c>
      <c r="H1340" s="5">
        <v>74.774193548387103</v>
      </c>
      <c r="I1340" s="5">
        <v>74.190322580645159</v>
      </c>
      <c r="J1340" s="5">
        <v>74.00322580645161</v>
      </c>
      <c r="K1340" s="5">
        <v>75.49677419354839</v>
      </c>
      <c r="L1340" s="5">
        <v>78.016129032258064</v>
      </c>
      <c r="M1340" s="5">
        <v>80.519354838709674</v>
      </c>
      <c r="N1340" s="5">
        <v>83.132258064516122</v>
      </c>
      <c r="O1340" s="5">
        <v>85.08387096774193</v>
      </c>
      <c r="P1340" s="5">
        <v>86.477419354838716</v>
      </c>
      <c r="Q1340" s="5">
        <v>88.0741935483871</v>
      </c>
      <c r="R1340" s="5">
        <v>88.248387096774181</v>
      </c>
      <c r="S1340" s="5">
        <v>88.977419354838716</v>
      </c>
      <c r="T1340" s="5">
        <v>88.9258064516129</v>
      </c>
      <c r="U1340" s="5">
        <v>88.50322580645161</v>
      </c>
      <c r="V1340" s="5">
        <v>87.480645161290326</v>
      </c>
      <c r="W1340" s="5">
        <v>85.961290322580652</v>
      </c>
      <c r="X1340" s="5">
        <v>83.632258064516122</v>
      </c>
      <c r="Y1340" s="5">
        <v>82.235483870967741</v>
      </c>
      <c r="Z1340" s="5">
        <v>81.096774193548384</v>
      </c>
      <c r="AA1340" s="5">
        <v>79.270967741935493</v>
      </c>
      <c r="AB1340" s="5">
        <v>78.290322580645167</v>
      </c>
    </row>
    <row r="1341" spans="1:148">
      <c r="A1341" s="2" t="s">
        <v>237</v>
      </c>
      <c r="B1341" s="2" t="s">
        <v>80</v>
      </c>
      <c r="C1341" s="2" t="s">
        <v>368</v>
      </c>
      <c r="D1341" s="2" t="str">
        <f t="shared" si="20"/>
        <v>Missouri - Kansas City-Aug</v>
      </c>
      <c r="E1341" s="5">
        <v>68.735483870967741</v>
      </c>
      <c r="F1341" s="5">
        <v>68.132258064516122</v>
      </c>
      <c r="G1341" s="5">
        <v>69.7</v>
      </c>
      <c r="H1341" s="5">
        <v>68.770967741935493</v>
      </c>
      <c r="I1341" s="5">
        <v>68.025806451612908</v>
      </c>
      <c r="J1341" s="5">
        <v>67.725806451612897</v>
      </c>
      <c r="K1341" s="5">
        <v>69.241935483870961</v>
      </c>
      <c r="L1341" s="5">
        <v>72.08064516129032</v>
      </c>
      <c r="M1341" s="5">
        <v>74.367741935483878</v>
      </c>
      <c r="N1341" s="5">
        <v>76.677419354838705</v>
      </c>
      <c r="O1341" s="5">
        <v>79.041935483870972</v>
      </c>
      <c r="P1341" s="5">
        <v>80.980645161290326</v>
      </c>
      <c r="Q1341" s="5">
        <v>82.351612903225814</v>
      </c>
      <c r="R1341" s="5">
        <v>83.119354838709668</v>
      </c>
      <c r="S1341" s="5">
        <v>83.693548387096769</v>
      </c>
      <c r="T1341" s="5">
        <v>83.612903225806448</v>
      </c>
      <c r="U1341" s="5">
        <v>82.945161290322588</v>
      </c>
      <c r="V1341" s="5">
        <v>81.909677419354836</v>
      </c>
      <c r="W1341" s="5">
        <v>78.867741935483878</v>
      </c>
      <c r="X1341" s="5">
        <v>75.735483870967741</v>
      </c>
      <c r="Y1341" s="5">
        <v>74.216129032258053</v>
      </c>
      <c r="Z1341" s="5">
        <v>73.122580645161293</v>
      </c>
      <c r="AA1341" s="5">
        <v>72.364516129032268</v>
      </c>
      <c r="AB1341" s="5">
        <v>71.796774193548387</v>
      </c>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row>
    <row r="1342" spans="1:148">
      <c r="A1342" s="2" t="s">
        <v>237</v>
      </c>
      <c r="B1342" s="2" t="s">
        <v>81</v>
      </c>
      <c r="C1342" s="2" t="s">
        <v>369</v>
      </c>
      <c r="D1342" s="2" t="str">
        <f t="shared" si="20"/>
        <v>Missouri - Kansas City-Sep</v>
      </c>
      <c r="E1342" s="5">
        <v>63.106666666666669</v>
      </c>
      <c r="F1342" s="5">
        <v>62.31333333333334</v>
      </c>
      <c r="G1342" s="5">
        <v>61.463333333333338</v>
      </c>
      <c r="H1342" s="5">
        <v>60.71</v>
      </c>
      <c r="I1342" s="5">
        <v>60.00333333333333</v>
      </c>
      <c r="J1342" s="5">
        <v>59.243333333333332</v>
      </c>
      <c r="K1342" s="5">
        <v>61.466666666666669</v>
      </c>
      <c r="L1342" s="5">
        <v>63.75333333333333</v>
      </c>
      <c r="M1342" s="5">
        <v>66.053333333333327</v>
      </c>
      <c r="N1342" s="5">
        <v>68.566666666666663</v>
      </c>
      <c r="O1342" s="5">
        <v>71.036666666666662</v>
      </c>
      <c r="P1342" s="5">
        <v>73.546666666666667</v>
      </c>
      <c r="Q1342" s="5">
        <v>74.463333333333338</v>
      </c>
      <c r="R1342" s="5">
        <v>75.306666666666658</v>
      </c>
      <c r="S1342" s="5">
        <v>76.22</v>
      </c>
      <c r="T1342" s="5">
        <v>75.11333333333333</v>
      </c>
      <c r="U1342" s="5">
        <v>73.993333333333339</v>
      </c>
      <c r="V1342" s="5">
        <v>72.88666666666667</v>
      </c>
      <c r="W1342" s="5">
        <v>71.00333333333333</v>
      </c>
      <c r="X1342" s="5">
        <v>69.17</v>
      </c>
      <c r="Y1342" s="5">
        <v>67.34</v>
      </c>
      <c r="Z1342" s="5">
        <v>66.180000000000007</v>
      </c>
      <c r="AA1342" s="5">
        <v>65.056666666666672</v>
      </c>
      <c r="AB1342" s="5">
        <v>63.93333333333333</v>
      </c>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row>
    <row r="1343" spans="1:148">
      <c r="A1343" s="2" t="s">
        <v>237</v>
      </c>
      <c r="B1343" s="2" t="s">
        <v>82</v>
      </c>
      <c r="C1343" s="2" t="s">
        <v>370</v>
      </c>
      <c r="D1343" s="2" t="str">
        <f t="shared" si="20"/>
        <v>Missouri - Kansas City-Oct</v>
      </c>
      <c r="E1343" s="5">
        <v>54.722580645161294</v>
      </c>
      <c r="F1343" s="5">
        <v>54.116129032258058</v>
      </c>
      <c r="G1343" s="5">
        <v>53.254838709677422</v>
      </c>
      <c r="H1343" s="5">
        <v>52.645161290322584</v>
      </c>
      <c r="I1343" s="5">
        <v>52.270967741935486</v>
      </c>
      <c r="J1343" s="5">
        <v>51.477419354838709</v>
      </c>
      <c r="K1343" s="5">
        <v>51.483870967741936</v>
      </c>
      <c r="L1343" s="5">
        <v>53.509677419354837</v>
      </c>
      <c r="M1343" s="5">
        <v>56.722580645161294</v>
      </c>
      <c r="N1343" s="5">
        <v>59.858064516129026</v>
      </c>
      <c r="O1343" s="5">
        <v>62.9</v>
      </c>
      <c r="P1343" s="5">
        <v>65.522580645161298</v>
      </c>
      <c r="Q1343" s="5">
        <v>67.532258064516128</v>
      </c>
      <c r="R1343" s="5">
        <v>68.680645161290315</v>
      </c>
      <c r="S1343" s="5">
        <v>69.109677419354838</v>
      </c>
      <c r="T1343" s="5">
        <v>68.532258064516128</v>
      </c>
      <c r="U1343" s="5">
        <v>67</v>
      </c>
      <c r="V1343" s="5">
        <v>63.7</v>
      </c>
      <c r="W1343" s="5">
        <v>61.745161290322578</v>
      </c>
      <c r="X1343" s="5">
        <v>60.238709677419358</v>
      </c>
      <c r="Y1343" s="5">
        <v>59.048387096774192</v>
      </c>
      <c r="Z1343" s="5">
        <v>57.525806451612901</v>
      </c>
      <c r="AA1343" s="5">
        <v>56.393548387096779</v>
      </c>
      <c r="AB1343" s="5">
        <v>55.91612903225807</v>
      </c>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row>
    <row r="1344" spans="1:148">
      <c r="A1344" s="2" t="s">
        <v>237</v>
      </c>
      <c r="B1344" s="2" t="s">
        <v>83</v>
      </c>
      <c r="C1344" s="2" t="s">
        <v>371</v>
      </c>
      <c r="D1344" s="2" t="str">
        <f t="shared" si="20"/>
        <v>Missouri - Kansas City-Nov</v>
      </c>
      <c r="E1344" s="5">
        <v>40.07</v>
      </c>
      <c r="F1344" s="5">
        <v>39.366666666666667</v>
      </c>
      <c r="G1344" s="5">
        <v>39.223333333333336</v>
      </c>
      <c r="H1344" s="5">
        <v>39.046666666666667</v>
      </c>
      <c r="I1344" s="5">
        <v>38.46</v>
      </c>
      <c r="J1344" s="5">
        <v>38.343333333333334</v>
      </c>
      <c r="K1344" s="5">
        <v>37.966666666666669</v>
      </c>
      <c r="L1344" s="5">
        <v>38.596666666666671</v>
      </c>
      <c r="M1344" s="5">
        <v>40.976666666666667</v>
      </c>
      <c r="N1344" s="5">
        <v>43.473333333333336</v>
      </c>
      <c r="O1344" s="5">
        <v>45.776666666666664</v>
      </c>
      <c r="P1344" s="5">
        <v>47.5</v>
      </c>
      <c r="Q1344" s="5">
        <v>48.02</v>
      </c>
      <c r="R1344" s="5">
        <v>48.613333333333337</v>
      </c>
      <c r="S1344" s="5">
        <v>48.056666666666665</v>
      </c>
      <c r="T1344" s="5">
        <v>47.486666666666665</v>
      </c>
      <c r="U1344" s="5">
        <v>45.49</v>
      </c>
      <c r="V1344" s="5">
        <v>43.236666666666665</v>
      </c>
      <c r="W1344" s="5">
        <v>42.27</v>
      </c>
      <c r="X1344" s="5">
        <v>41.766666666666666</v>
      </c>
      <c r="Y1344" s="5">
        <v>40.953333333333333</v>
      </c>
      <c r="Z1344" s="5">
        <v>40.4</v>
      </c>
      <c r="AA1344" s="5">
        <v>39.950000000000003</v>
      </c>
      <c r="AB1344" s="5">
        <v>39.406666666666666</v>
      </c>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row>
    <row r="1345" spans="1:148">
      <c r="A1345" s="2" t="s">
        <v>237</v>
      </c>
      <c r="B1345" s="2" t="s">
        <v>84</v>
      </c>
      <c r="C1345" s="2" t="s">
        <v>372</v>
      </c>
      <c r="D1345" s="2" t="str">
        <f t="shared" si="20"/>
        <v>Missouri - Kansas City-Dec</v>
      </c>
      <c r="E1345" s="5">
        <v>30.345161290322583</v>
      </c>
      <c r="F1345" s="5">
        <v>30.038709677419355</v>
      </c>
      <c r="G1345" s="5">
        <v>29.9</v>
      </c>
      <c r="H1345" s="5">
        <v>29.503225806451614</v>
      </c>
      <c r="I1345" s="5">
        <v>29.103225806451615</v>
      </c>
      <c r="J1345" s="5">
        <v>28.745161290322581</v>
      </c>
      <c r="K1345" s="5">
        <v>28.341935483870969</v>
      </c>
      <c r="L1345" s="5">
        <v>28.280645161290323</v>
      </c>
      <c r="M1345" s="5">
        <v>29.767741935483869</v>
      </c>
      <c r="N1345" s="5">
        <v>31.693548387096776</v>
      </c>
      <c r="O1345" s="5">
        <v>33.783870967741933</v>
      </c>
      <c r="P1345" s="5">
        <v>35.312903225806451</v>
      </c>
      <c r="Q1345" s="5">
        <v>37.196774193548386</v>
      </c>
      <c r="R1345" s="5">
        <v>38.477419354838709</v>
      </c>
      <c r="S1345" s="5">
        <v>38.545161290322582</v>
      </c>
      <c r="T1345" s="5">
        <v>38.032258064516128</v>
      </c>
      <c r="U1345" s="5">
        <v>36.574193548387093</v>
      </c>
      <c r="V1345" s="5">
        <v>35.406451612903226</v>
      </c>
      <c r="W1345" s="5">
        <v>34.5</v>
      </c>
      <c r="X1345" s="5">
        <v>33.551612903225802</v>
      </c>
      <c r="Y1345" s="5">
        <v>32.990322580645163</v>
      </c>
      <c r="Z1345" s="5">
        <v>32.28709677419355</v>
      </c>
      <c r="AA1345" s="5">
        <v>31.79032258064516</v>
      </c>
      <c r="AB1345" s="5">
        <v>31.583870967741937</v>
      </c>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row>
    <row r="1346" spans="1:148">
      <c r="A1346" s="2" t="s">
        <v>238</v>
      </c>
      <c r="B1346" s="2" t="s">
        <v>73</v>
      </c>
      <c r="C1346" s="2" t="s">
        <v>361</v>
      </c>
      <c r="D1346" s="2" t="str">
        <f t="shared" si="20"/>
        <v>Missouri - Springfield-Jan</v>
      </c>
      <c r="E1346" s="5">
        <v>26.225806451612904</v>
      </c>
      <c r="F1346" s="5">
        <v>25.980645161290322</v>
      </c>
      <c r="G1346" s="5">
        <v>25.383870967741935</v>
      </c>
      <c r="H1346" s="5">
        <v>25.151612903225807</v>
      </c>
      <c r="I1346" s="5">
        <v>24.609677419354838</v>
      </c>
      <c r="J1346" s="5">
        <v>24.061290322580643</v>
      </c>
      <c r="K1346" s="5">
        <v>24.032258064516128</v>
      </c>
      <c r="L1346" s="5">
        <v>24.735483870967741</v>
      </c>
      <c r="M1346" s="5">
        <v>27.203225806451613</v>
      </c>
      <c r="N1346" s="5">
        <v>30.22258064516129</v>
      </c>
      <c r="O1346" s="5">
        <v>33.025806451612901</v>
      </c>
      <c r="P1346" s="5">
        <v>35.42258064516129</v>
      </c>
      <c r="Q1346" s="5">
        <v>37.022580645161291</v>
      </c>
      <c r="R1346" s="5">
        <v>37.954838709677418</v>
      </c>
      <c r="S1346" s="5">
        <v>38</v>
      </c>
      <c r="T1346" s="5">
        <v>37.264516129032259</v>
      </c>
      <c r="U1346" s="5">
        <v>35.238709677419358</v>
      </c>
      <c r="V1346" s="5">
        <v>32.416129032258063</v>
      </c>
      <c r="W1346" s="5">
        <v>30.635483870967743</v>
      </c>
      <c r="X1346" s="5">
        <v>29.403225806451612</v>
      </c>
      <c r="Y1346" s="5">
        <v>28.63225806451613</v>
      </c>
      <c r="Z1346" s="5">
        <v>27.848387096774193</v>
      </c>
      <c r="AA1346" s="5">
        <v>27.667741935483871</v>
      </c>
      <c r="AB1346" s="5">
        <v>27.341935483870969</v>
      </c>
    </row>
    <row r="1347" spans="1:148">
      <c r="A1347" s="2" t="s">
        <v>238</v>
      </c>
      <c r="B1347" s="2" t="s">
        <v>74</v>
      </c>
      <c r="C1347" s="2" t="s">
        <v>362</v>
      </c>
      <c r="D1347" s="2" t="str">
        <f t="shared" ref="D1347:D1410" si="21">CONCATENATE(A1347,"-",B1347)</f>
        <v>Missouri - Springfield-Feb</v>
      </c>
      <c r="E1347" s="5">
        <v>30.975000000000001</v>
      </c>
      <c r="F1347" s="5">
        <v>30.360714285714288</v>
      </c>
      <c r="G1347" s="5">
        <v>29.75714285714286</v>
      </c>
      <c r="H1347" s="5">
        <v>29.260714285714283</v>
      </c>
      <c r="I1347" s="5">
        <v>28.764285714285712</v>
      </c>
      <c r="J1347" s="5">
        <v>28.292857142857144</v>
      </c>
      <c r="K1347" s="5">
        <v>29.50357142857143</v>
      </c>
      <c r="L1347" s="5">
        <v>30.778571428571428</v>
      </c>
      <c r="M1347" s="5">
        <v>32.06428571428571</v>
      </c>
      <c r="N1347" s="5">
        <v>34.182142857142857</v>
      </c>
      <c r="O1347" s="5">
        <v>36.25714285714286</v>
      </c>
      <c r="P1347" s="5">
        <v>38.378571428571426</v>
      </c>
      <c r="Q1347" s="5">
        <v>39.364285714285714</v>
      </c>
      <c r="R1347" s="5">
        <v>40.317857142857143</v>
      </c>
      <c r="S1347" s="5">
        <v>41.289285714285711</v>
      </c>
      <c r="T1347" s="5">
        <v>39.746428571428574</v>
      </c>
      <c r="U1347" s="5">
        <v>38.214285714285715</v>
      </c>
      <c r="V1347" s="5">
        <v>36.674999999999997</v>
      </c>
      <c r="W1347" s="5">
        <v>35.539285714285718</v>
      </c>
      <c r="X1347" s="5">
        <v>34.378571428571426</v>
      </c>
      <c r="Y1347" s="5">
        <v>33.25714285714286</v>
      </c>
      <c r="Z1347" s="5">
        <v>32.889285714285712</v>
      </c>
      <c r="AA1347" s="5">
        <v>32.567857142857143</v>
      </c>
      <c r="AB1347" s="5">
        <v>32.217857142857142</v>
      </c>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row>
    <row r="1348" spans="1:148">
      <c r="A1348" s="2" t="s">
        <v>238</v>
      </c>
      <c r="B1348" s="2" t="s">
        <v>75</v>
      </c>
      <c r="C1348" s="2" t="s">
        <v>363</v>
      </c>
      <c r="D1348" s="2" t="str">
        <f t="shared" si="21"/>
        <v>Missouri - Springfield-Mar</v>
      </c>
      <c r="E1348" s="5">
        <v>41.41935483870968</v>
      </c>
      <c r="F1348" s="5">
        <v>41.061290322580646</v>
      </c>
      <c r="G1348" s="5">
        <v>40.700000000000003</v>
      </c>
      <c r="H1348" s="5">
        <v>40.383870967741942</v>
      </c>
      <c r="I1348" s="5">
        <v>40.093548387096774</v>
      </c>
      <c r="J1348" s="5">
        <v>39.780645161290323</v>
      </c>
      <c r="K1348" s="5">
        <v>42.025806451612901</v>
      </c>
      <c r="L1348" s="5">
        <v>44.216129032258067</v>
      </c>
      <c r="M1348" s="5">
        <v>46.396774193548389</v>
      </c>
      <c r="N1348" s="5">
        <v>48.774193548387096</v>
      </c>
      <c r="O1348" s="5">
        <v>51.12903225806452</v>
      </c>
      <c r="P1348" s="5">
        <v>53.509677419354837</v>
      </c>
      <c r="Q1348" s="5">
        <v>54.064516129032256</v>
      </c>
      <c r="R1348" s="5">
        <v>54.619354838709675</v>
      </c>
      <c r="S1348" s="5">
        <v>55.174193548387102</v>
      </c>
      <c r="T1348" s="5">
        <v>53.858064516129026</v>
      </c>
      <c r="U1348" s="5">
        <v>52.567741935483866</v>
      </c>
      <c r="V1348" s="5">
        <v>51.235483870967741</v>
      </c>
      <c r="W1348" s="5">
        <v>48.861290322580643</v>
      </c>
      <c r="X1348" s="5">
        <v>46.58064516129032</v>
      </c>
      <c r="Y1348" s="5">
        <v>44.254838709677422</v>
      </c>
      <c r="Z1348" s="5">
        <v>43.445161290322581</v>
      </c>
      <c r="AA1348" s="5">
        <v>42.62580645161291</v>
      </c>
      <c r="AB1348" s="5">
        <v>41.838709677419352</v>
      </c>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row>
    <row r="1349" spans="1:148">
      <c r="A1349" s="2" t="s">
        <v>238</v>
      </c>
      <c r="B1349" s="2" t="s">
        <v>76</v>
      </c>
      <c r="C1349" s="2" t="s">
        <v>364</v>
      </c>
      <c r="D1349" s="2" t="str">
        <f t="shared" si="21"/>
        <v>Missouri - Springfield-Apr</v>
      </c>
      <c r="E1349" s="5">
        <v>50.383333333333333</v>
      </c>
      <c r="F1349" s="5">
        <v>49.643333333333331</v>
      </c>
      <c r="G1349" s="5">
        <v>49.17</v>
      </c>
      <c r="H1349" s="5">
        <v>48.596666666666671</v>
      </c>
      <c r="I1349" s="5">
        <v>48.43</v>
      </c>
      <c r="J1349" s="5">
        <v>47.91</v>
      </c>
      <c r="K1349" s="5">
        <v>50.32</v>
      </c>
      <c r="L1349" s="5">
        <v>53.893333333333331</v>
      </c>
      <c r="M1349" s="5">
        <v>57.483333333333334</v>
      </c>
      <c r="N1349" s="5">
        <v>59.636666666666663</v>
      </c>
      <c r="O1349" s="5">
        <v>61.353333333333332</v>
      </c>
      <c r="P1349" s="5">
        <v>63.193333333333335</v>
      </c>
      <c r="Q1349" s="5">
        <v>64.876666666666665</v>
      </c>
      <c r="R1349" s="5">
        <v>65.7</v>
      </c>
      <c r="S1349" s="5">
        <v>66.2</v>
      </c>
      <c r="T1349" s="5">
        <v>66.146666666666675</v>
      </c>
      <c r="U1349" s="5">
        <v>64.87</v>
      </c>
      <c r="V1349" s="5">
        <v>62.833333333333336</v>
      </c>
      <c r="W1349" s="5">
        <v>58.85</v>
      </c>
      <c r="X1349" s="5">
        <v>56.226666666666667</v>
      </c>
      <c r="Y1349" s="5">
        <v>54.9</v>
      </c>
      <c r="Z1349" s="5">
        <v>53.31</v>
      </c>
      <c r="AA1349" s="5">
        <v>52.106666666666669</v>
      </c>
      <c r="AB1349" s="5">
        <v>51.396666666666668</v>
      </c>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row>
    <row r="1350" spans="1:148">
      <c r="A1350" s="2" t="s">
        <v>238</v>
      </c>
      <c r="B1350" s="2" t="s">
        <v>77</v>
      </c>
      <c r="C1350" s="2" t="s">
        <v>365</v>
      </c>
      <c r="D1350" s="2" t="str">
        <f t="shared" si="21"/>
        <v>Missouri - Springfield-May</v>
      </c>
      <c r="E1350" s="5">
        <v>61.29354838709677</v>
      </c>
      <c r="F1350" s="5">
        <v>60.79032258064516</v>
      </c>
      <c r="G1350" s="5">
        <v>59.674193548387102</v>
      </c>
      <c r="H1350" s="5">
        <v>58.974193548387099</v>
      </c>
      <c r="I1350" s="5">
        <v>58.848387096774189</v>
      </c>
      <c r="J1350" s="5">
        <v>58.977419354838709</v>
      </c>
      <c r="K1350" s="5">
        <v>61.574193548387093</v>
      </c>
      <c r="L1350" s="5">
        <v>64.774193548387103</v>
      </c>
      <c r="M1350" s="5">
        <v>67.761290322580649</v>
      </c>
      <c r="N1350" s="5">
        <v>69.680645161290315</v>
      </c>
      <c r="O1350" s="5">
        <v>72.045161290322582</v>
      </c>
      <c r="P1350" s="5">
        <v>73.512903225806454</v>
      </c>
      <c r="Q1350" s="5">
        <v>74.129032258064512</v>
      </c>
      <c r="R1350" s="5">
        <v>75.016129032258064</v>
      </c>
      <c r="S1350" s="5">
        <v>74.877419354838707</v>
      </c>
      <c r="T1350" s="5">
        <v>74.777419354838713</v>
      </c>
      <c r="U1350" s="5">
        <v>74.174193548387095</v>
      </c>
      <c r="V1350" s="5">
        <v>73.335483870967749</v>
      </c>
      <c r="W1350" s="5">
        <v>70.896774193548396</v>
      </c>
      <c r="X1350" s="5">
        <v>68.054838709677412</v>
      </c>
      <c r="Y1350" s="5">
        <v>66.061290322580646</v>
      </c>
      <c r="Z1350" s="5">
        <v>64.564516129032256</v>
      </c>
      <c r="AA1350" s="5">
        <v>63.58387096774193</v>
      </c>
      <c r="AB1350" s="5">
        <v>62.451612903225808</v>
      </c>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row>
    <row r="1351" spans="1:148">
      <c r="A1351" s="2" t="s">
        <v>238</v>
      </c>
      <c r="B1351" s="2" t="s">
        <v>78</v>
      </c>
      <c r="C1351" s="2" t="s">
        <v>366</v>
      </c>
      <c r="D1351" s="2" t="str">
        <f t="shared" si="21"/>
        <v>Missouri - Springfield-Jun</v>
      </c>
      <c r="E1351" s="5">
        <v>65.92</v>
      </c>
      <c r="F1351" s="5">
        <v>65.12</v>
      </c>
      <c r="G1351" s="5">
        <v>65.186666666666667</v>
      </c>
      <c r="H1351" s="5">
        <v>64.483333333333334</v>
      </c>
      <c r="I1351" s="5">
        <v>64.5</v>
      </c>
      <c r="J1351" s="5">
        <v>65.853333333333325</v>
      </c>
      <c r="K1351" s="5">
        <v>70.016666666666666</v>
      </c>
      <c r="L1351" s="5">
        <v>74.286666666666662</v>
      </c>
      <c r="M1351" s="5">
        <v>77.48</v>
      </c>
      <c r="N1351" s="5">
        <v>79.62</v>
      </c>
      <c r="O1351" s="5">
        <v>81.173333333333332</v>
      </c>
      <c r="P1351" s="5">
        <v>82</v>
      </c>
      <c r="Q1351" s="5">
        <v>83.05</v>
      </c>
      <c r="R1351" s="5">
        <v>83.513333333333335</v>
      </c>
      <c r="S1351" s="5">
        <v>84.093333333333334</v>
      </c>
      <c r="T1351" s="5">
        <v>83.62</v>
      </c>
      <c r="U1351" s="5">
        <v>82.533333333333331</v>
      </c>
      <c r="V1351" s="5">
        <v>80.27</v>
      </c>
      <c r="W1351" s="5">
        <v>76.83</v>
      </c>
      <c r="X1351" s="5">
        <v>73.023333333333326</v>
      </c>
      <c r="Y1351" s="5">
        <v>70.44</v>
      </c>
      <c r="Z1351" s="5">
        <v>69.053333333333327</v>
      </c>
      <c r="AA1351" s="5">
        <v>67.923333333333332</v>
      </c>
      <c r="AB1351" s="5">
        <v>67.346666666666664</v>
      </c>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row>
    <row r="1352" spans="1:148">
      <c r="A1352" s="2" t="s">
        <v>238</v>
      </c>
      <c r="B1352" s="2" t="s">
        <v>79</v>
      </c>
      <c r="C1352" s="2" t="s">
        <v>367</v>
      </c>
      <c r="D1352" s="2" t="str">
        <f t="shared" si="21"/>
        <v>Missouri - Springfield-Jul</v>
      </c>
      <c r="E1352" s="5">
        <v>73.480645161290326</v>
      </c>
      <c r="F1352" s="5">
        <v>72.406451612903226</v>
      </c>
      <c r="G1352" s="5">
        <v>69.680645161290315</v>
      </c>
      <c r="H1352" s="5">
        <v>69.106451612903228</v>
      </c>
      <c r="I1352" s="5">
        <v>68.509677419354844</v>
      </c>
      <c r="J1352" s="5">
        <v>68.864516129032268</v>
      </c>
      <c r="K1352" s="5">
        <v>71.193548387096769</v>
      </c>
      <c r="L1352" s="5">
        <v>74.454838709677418</v>
      </c>
      <c r="M1352" s="5">
        <v>77.290322580645167</v>
      </c>
      <c r="N1352" s="5">
        <v>79.738709677419351</v>
      </c>
      <c r="O1352" s="5">
        <v>81.661290322580641</v>
      </c>
      <c r="P1352" s="5">
        <v>83.112903225806448</v>
      </c>
      <c r="Q1352" s="5">
        <v>84.08387096774193</v>
      </c>
      <c r="R1352" s="5">
        <v>84.625806451612902</v>
      </c>
      <c r="S1352" s="5">
        <v>85.090322580645164</v>
      </c>
      <c r="T1352" s="5">
        <v>84.867741935483878</v>
      </c>
      <c r="U1352" s="5">
        <v>83.606451612903228</v>
      </c>
      <c r="V1352" s="5">
        <v>82.229032258064507</v>
      </c>
      <c r="W1352" s="5">
        <v>79.745161290322571</v>
      </c>
      <c r="X1352" s="5">
        <v>76.470967741935482</v>
      </c>
      <c r="Y1352" s="5">
        <v>74.664516129032251</v>
      </c>
      <c r="Z1352" s="5">
        <v>73.441935483870964</v>
      </c>
      <c r="AA1352" s="5">
        <v>72.454838709677418</v>
      </c>
      <c r="AB1352" s="5">
        <v>71.890322580645162</v>
      </c>
    </row>
    <row r="1353" spans="1:148">
      <c r="A1353" s="2" t="s">
        <v>238</v>
      </c>
      <c r="B1353" s="2" t="s">
        <v>80</v>
      </c>
      <c r="C1353" s="2" t="s">
        <v>368</v>
      </c>
      <c r="D1353" s="2" t="str">
        <f t="shared" si="21"/>
        <v>Missouri - Springfield-Aug</v>
      </c>
      <c r="E1353" s="5">
        <v>67.803225806451621</v>
      </c>
      <c r="F1353" s="5">
        <v>67.158064516129031</v>
      </c>
      <c r="G1353" s="5">
        <v>68.638709677419357</v>
      </c>
      <c r="H1353" s="5">
        <v>68.364516129032268</v>
      </c>
      <c r="I1353" s="5">
        <v>67.932258064516134</v>
      </c>
      <c r="J1353" s="5">
        <v>67.790322580645167</v>
      </c>
      <c r="K1353" s="5">
        <v>70.035483870967738</v>
      </c>
      <c r="L1353" s="5">
        <v>73.690322580645159</v>
      </c>
      <c r="M1353" s="5">
        <v>77.232258064516117</v>
      </c>
      <c r="N1353" s="5">
        <v>79.864516129032268</v>
      </c>
      <c r="O1353" s="5">
        <v>81.851612903225814</v>
      </c>
      <c r="P1353" s="5">
        <v>83.229032258064507</v>
      </c>
      <c r="Q1353" s="5">
        <v>84.535483870967738</v>
      </c>
      <c r="R1353" s="5">
        <v>85.822580645161295</v>
      </c>
      <c r="S1353" s="5">
        <v>86.50645161290322</v>
      </c>
      <c r="T1353" s="5">
        <v>85.92258064516129</v>
      </c>
      <c r="U1353" s="5">
        <v>84.474193548387092</v>
      </c>
      <c r="V1353" s="5">
        <v>82.212903225806443</v>
      </c>
      <c r="W1353" s="5">
        <v>77.835483870967749</v>
      </c>
      <c r="X1353" s="5">
        <v>74.91290322580646</v>
      </c>
      <c r="Y1353" s="5">
        <v>73.41935483870968</v>
      </c>
      <c r="Z1353" s="5">
        <v>72.57741935483871</v>
      </c>
      <c r="AA1353" s="5">
        <v>71.438709677419354</v>
      </c>
      <c r="AB1353" s="5">
        <v>70.725806451612897</v>
      </c>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row>
    <row r="1354" spans="1:148">
      <c r="A1354" s="2" t="s">
        <v>238</v>
      </c>
      <c r="B1354" s="2" t="s">
        <v>81</v>
      </c>
      <c r="C1354" s="2" t="s">
        <v>369</v>
      </c>
      <c r="D1354" s="2" t="str">
        <f t="shared" si="21"/>
        <v>Missouri - Springfield-Sep</v>
      </c>
      <c r="E1354" s="5">
        <v>63.783333333333331</v>
      </c>
      <c r="F1354" s="5">
        <v>63.08</v>
      </c>
      <c r="G1354" s="5">
        <v>62.336666666666666</v>
      </c>
      <c r="H1354" s="5">
        <v>61.916666666666664</v>
      </c>
      <c r="I1354" s="5">
        <v>61.546666666666667</v>
      </c>
      <c r="J1354" s="5">
        <v>61.14</v>
      </c>
      <c r="K1354" s="5">
        <v>63.82</v>
      </c>
      <c r="L1354" s="5">
        <v>66.573333333333338</v>
      </c>
      <c r="M1354" s="5">
        <v>69.323333333333323</v>
      </c>
      <c r="N1354" s="5">
        <v>71.343333333333334</v>
      </c>
      <c r="O1354" s="5">
        <v>73.349999999999994</v>
      </c>
      <c r="P1354" s="5">
        <v>75.36</v>
      </c>
      <c r="Q1354" s="5">
        <v>76.236666666666665</v>
      </c>
      <c r="R1354" s="5">
        <v>77.083333333333329</v>
      </c>
      <c r="S1354" s="5">
        <v>77.953333333333333</v>
      </c>
      <c r="T1354" s="5">
        <v>75.933333333333337</v>
      </c>
      <c r="U1354" s="5">
        <v>73.95</v>
      </c>
      <c r="V1354" s="5">
        <v>71.930000000000007</v>
      </c>
      <c r="W1354" s="5">
        <v>69.893333333333345</v>
      </c>
      <c r="X1354" s="5">
        <v>67.89</v>
      </c>
      <c r="Y1354" s="5">
        <v>65.86</v>
      </c>
      <c r="Z1354" s="5">
        <v>65.31</v>
      </c>
      <c r="AA1354" s="5">
        <v>64.833333333333329</v>
      </c>
      <c r="AB1354" s="5">
        <v>64.286666666666662</v>
      </c>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row>
    <row r="1355" spans="1:148">
      <c r="A1355" s="2" t="s">
        <v>238</v>
      </c>
      <c r="B1355" s="2" t="s">
        <v>82</v>
      </c>
      <c r="C1355" s="2" t="s">
        <v>370</v>
      </c>
      <c r="D1355" s="2" t="str">
        <f t="shared" si="21"/>
        <v>Missouri - Springfield-Oct</v>
      </c>
      <c r="E1355" s="5">
        <v>52.554838709677419</v>
      </c>
      <c r="F1355" s="5">
        <v>52.067741935483866</v>
      </c>
      <c r="G1355" s="5">
        <v>51.641935483870974</v>
      </c>
      <c r="H1355" s="5">
        <v>51.135483870967747</v>
      </c>
      <c r="I1355" s="5">
        <v>51.193548387096776</v>
      </c>
      <c r="J1355" s="5">
        <v>50.903225806451616</v>
      </c>
      <c r="K1355" s="5">
        <v>50.674193548387102</v>
      </c>
      <c r="L1355" s="5">
        <v>53.258064516129032</v>
      </c>
      <c r="M1355" s="5">
        <v>56.861290322580643</v>
      </c>
      <c r="N1355" s="5">
        <v>59.809677419354834</v>
      </c>
      <c r="O1355" s="5">
        <v>62.464516129032262</v>
      </c>
      <c r="P1355" s="5">
        <v>64.403225806451616</v>
      </c>
      <c r="Q1355" s="5">
        <v>66.138709677419357</v>
      </c>
      <c r="R1355" s="5">
        <v>66.929032258064524</v>
      </c>
      <c r="S1355" s="5">
        <v>67.029032258064518</v>
      </c>
      <c r="T1355" s="5">
        <v>66.58709677419354</v>
      </c>
      <c r="U1355" s="5">
        <v>65.2</v>
      </c>
      <c r="V1355" s="5">
        <v>60.941935483870971</v>
      </c>
      <c r="W1355" s="5">
        <v>57.993548387096773</v>
      </c>
      <c r="X1355" s="5">
        <v>56.677419354838712</v>
      </c>
      <c r="Y1355" s="5">
        <v>55.361290322580643</v>
      </c>
      <c r="Z1355" s="5">
        <v>54.054838709677419</v>
      </c>
      <c r="AA1355" s="5">
        <v>53.238709677419358</v>
      </c>
      <c r="AB1355" s="5">
        <v>52.954838709677418</v>
      </c>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row>
    <row r="1356" spans="1:148">
      <c r="A1356" s="2" t="s">
        <v>238</v>
      </c>
      <c r="B1356" s="2" t="s">
        <v>83</v>
      </c>
      <c r="C1356" s="2" t="s">
        <v>371</v>
      </c>
      <c r="D1356" s="2" t="str">
        <f t="shared" si="21"/>
        <v>Missouri - Springfield-Nov</v>
      </c>
      <c r="E1356" s="5">
        <v>39.78</v>
      </c>
      <c r="F1356" s="5">
        <v>39.020000000000003</v>
      </c>
      <c r="G1356" s="5">
        <v>38.733333333333334</v>
      </c>
      <c r="H1356" s="5">
        <v>38.159999999999997</v>
      </c>
      <c r="I1356" s="5">
        <v>37.766666666666666</v>
      </c>
      <c r="J1356" s="5">
        <v>37.68666666666666</v>
      </c>
      <c r="K1356" s="5">
        <v>37.58</v>
      </c>
      <c r="L1356" s="5">
        <v>39</v>
      </c>
      <c r="M1356" s="5">
        <v>42.866666666666667</v>
      </c>
      <c r="N1356" s="5">
        <v>45.8</v>
      </c>
      <c r="O1356" s="5">
        <v>48.39</v>
      </c>
      <c r="P1356" s="5">
        <v>50.303333333333327</v>
      </c>
      <c r="Q1356" s="5">
        <v>52.35</v>
      </c>
      <c r="R1356" s="5">
        <v>52.603333333333332</v>
      </c>
      <c r="S1356" s="5">
        <v>52.136666666666663</v>
      </c>
      <c r="T1356" s="5">
        <v>51.353333333333332</v>
      </c>
      <c r="U1356" s="5">
        <v>48.506666666666668</v>
      </c>
      <c r="V1356" s="5">
        <v>45.306666666666665</v>
      </c>
      <c r="W1356" s="5">
        <v>43.523333333333333</v>
      </c>
      <c r="X1356" s="5">
        <v>42.41</v>
      </c>
      <c r="Y1356" s="5">
        <v>41.276666666666664</v>
      </c>
      <c r="Z1356" s="5">
        <v>40.173333333333332</v>
      </c>
      <c r="AA1356" s="5">
        <v>39.916666666666664</v>
      </c>
      <c r="AB1356" s="5">
        <v>39.26</v>
      </c>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row>
    <row r="1357" spans="1:148">
      <c r="A1357" s="2" t="s">
        <v>238</v>
      </c>
      <c r="B1357" s="2" t="s">
        <v>84</v>
      </c>
      <c r="C1357" s="2" t="s">
        <v>372</v>
      </c>
      <c r="D1357" s="2" t="str">
        <f t="shared" si="21"/>
        <v>Missouri - Springfield-Dec</v>
      </c>
      <c r="E1357" s="5">
        <v>32.035483870967745</v>
      </c>
      <c r="F1357" s="5">
        <v>31.912903225806449</v>
      </c>
      <c r="G1357" s="5">
        <v>31.341935483870969</v>
      </c>
      <c r="H1357" s="5">
        <v>31.164516129032258</v>
      </c>
      <c r="I1357" s="5">
        <v>30.822580645161292</v>
      </c>
      <c r="J1357" s="5">
        <v>30.409677419354839</v>
      </c>
      <c r="K1357" s="5">
        <v>30.129032258064516</v>
      </c>
      <c r="L1357" s="5">
        <v>30.393548387096775</v>
      </c>
      <c r="M1357" s="5">
        <v>32.551612903225809</v>
      </c>
      <c r="N1357" s="5">
        <v>35.20645161290323</v>
      </c>
      <c r="O1357" s="5">
        <v>37.522580645161291</v>
      </c>
      <c r="P1357" s="5">
        <v>40.009677419354837</v>
      </c>
      <c r="Q1357" s="5">
        <v>41.841935483870962</v>
      </c>
      <c r="R1357" s="5">
        <v>43.225806451612904</v>
      </c>
      <c r="S1357" s="5">
        <v>43.961290322580645</v>
      </c>
      <c r="T1357" s="5">
        <v>43.264516129032259</v>
      </c>
      <c r="U1357" s="5">
        <v>39.87096774193548</v>
      </c>
      <c r="V1357" s="5">
        <v>36.554838709677419</v>
      </c>
      <c r="W1357" s="5">
        <v>35.619354838709675</v>
      </c>
      <c r="X1357" s="5">
        <v>34.596774193548384</v>
      </c>
      <c r="Y1357" s="5">
        <v>33.961290322580645</v>
      </c>
      <c r="Z1357" s="5">
        <v>33.425806451612907</v>
      </c>
      <c r="AA1357" s="5">
        <v>32.822580645161288</v>
      </c>
      <c r="AB1357" s="5">
        <v>32.796774193548387</v>
      </c>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row>
    <row r="1358" spans="1:148">
      <c r="A1358" s="2" t="s">
        <v>239</v>
      </c>
      <c r="B1358" s="2" t="s">
        <v>73</v>
      </c>
      <c r="C1358" s="2" t="s">
        <v>361</v>
      </c>
      <c r="D1358" s="2" t="str">
        <f t="shared" si="21"/>
        <v>Missouri - St Louis-Jan</v>
      </c>
      <c r="E1358" s="5">
        <v>25.187096774193545</v>
      </c>
      <c r="F1358" s="5">
        <v>24.238709677419354</v>
      </c>
      <c r="G1358" s="5">
        <v>23.235483870967741</v>
      </c>
      <c r="H1358" s="5">
        <v>22.751612903225805</v>
      </c>
      <c r="I1358" s="5">
        <v>22.309677419354838</v>
      </c>
      <c r="J1358" s="5">
        <v>21.819354838709678</v>
      </c>
      <c r="K1358" s="5">
        <v>22.467741935483872</v>
      </c>
      <c r="L1358" s="5">
        <v>23.06451612903226</v>
      </c>
      <c r="M1358" s="5">
        <v>23.703225806451613</v>
      </c>
      <c r="N1358" s="5">
        <v>26.264516129032259</v>
      </c>
      <c r="O1358" s="5">
        <v>28.806451612903224</v>
      </c>
      <c r="P1358" s="5">
        <v>31.36774193548387</v>
      </c>
      <c r="Q1358" s="5">
        <v>32.435483870967744</v>
      </c>
      <c r="R1358" s="5">
        <v>33.490322580645163</v>
      </c>
      <c r="S1358" s="5">
        <v>34.558064516129029</v>
      </c>
      <c r="T1358" s="5">
        <v>32.880645161290325</v>
      </c>
      <c r="U1358" s="5">
        <v>31.241935483870968</v>
      </c>
      <c r="V1358" s="5">
        <v>29.558064516129029</v>
      </c>
      <c r="W1358" s="5">
        <v>28.835483870967742</v>
      </c>
      <c r="X1358" s="5">
        <v>28.122580645161289</v>
      </c>
      <c r="Y1358" s="5">
        <v>27.416129032258063</v>
      </c>
      <c r="Z1358" s="5">
        <v>26.829032258064519</v>
      </c>
      <c r="AA1358" s="5">
        <v>26.303225806451611</v>
      </c>
      <c r="AB1358" s="5">
        <v>25.725806451612904</v>
      </c>
    </row>
    <row r="1359" spans="1:148">
      <c r="A1359" s="2" t="s">
        <v>239</v>
      </c>
      <c r="B1359" s="2" t="s">
        <v>74</v>
      </c>
      <c r="C1359" s="2" t="s">
        <v>362</v>
      </c>
      <c r="D1359" s="2" t="str">
        <f t="shared" si="21"/>
        <v>Missouri - St Louis-Feb</v>
      </c>
      <c r="E1359" s="5">
        <v>29.25</v>
      </c>
      <c r="F1359" s="5">
        <v>28.771428571428572</v>
      </c>
      <c r="G1359" s="5">
        <v>28.267857142857142</v>
      </c>
      <c r="H1359" s="5">
        <v>27.860714285714288</v>
      </c>
      <c r="I1359" s="5">
        <v>27.485714285714288</v>
      </c>
      <c r="J1359" s="5">
        <v>27.071428571428573</v>
      </c>
      <c r="K1359" s="5">
        <v>28.217857142857145</v>
      </c>
      <c r="L1359" s="5">
        <v>29.317857142857143</v>
      </c>
      <c r="M1359" s="5">
        <v>30.389285714285712</v>
      </c>
      <c r="N1359" s="5">
        <v>32.61785714285714</v>
      </c>
      <c r="O1359" s="5">
        <v>34.821428571428569</v>
      </c>
      <c r="P1359" s="5">
        <v>37.049999999999997</v>
      </c>
      <c r="Q1359" s="5">
        <v>38.274999999999999</v>
      </c>
      <c r="R1359" s="5">
        <v>39.475000000000001</v>
      </c>
      <c r="S1359" s="5">
        <v>40.714285714285715</v>
      </c>
      <c r="T1359" s="5">
        <v>39.046428571428571</v>
      </c>
      <c r="U1359" s="5">
        <v>37.432142857142857</v>
      </c>
      <c r="V1359" s="5">
        <v>35.782142857142858</v>
      </c>
      <c r="W1359" s="5">
        <v>34.710714285714282</v>
      </c>
      <c r="X1359" s="5">
        <v>33.639285714285712</v>
      </c>
      <c r="Y1359" s="5">
        <v>32.542857142857144</v>
      </c>
      <c r="Z1359" s="5">
        <v>31.785714285714285</v>
      </c>
      <c r="AA1359" s="5">
        <v>31.021428571428572</v>
      </c>
      <c r="AB1359" s="5">
        <v>30.25</v>
      </c>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row>
    <row r="1360" spans="1:148">
      <c r="A1360" s="2" t="s">
        <v>239</v>
      </c>
      <c r="B1360" s="2" t="s">
        <v>75</v>
      </c>
      <c r="C1360" s="2" t="s">
        <v>363</v>
      </c>
      <c r="D1360" s="2" t="str">
        <f t="shared" si="21"/>
        <v>Missouri - St Louis-Mar</v>
      </c>
      <c r="E1360" s="5">
        <v>41.106451612903221</v>
      </c>
      <c r="F1360" s="5">
        <v>40.409677419354843</v>
      </c>
      <c r="G1360" s="5">
        <v>39.732258064516131</v>
      </c>
      <c r="H1360" s="5">
        <v>39.49677419354839</v>
      </c>
      <c r="I1360" s="5">
        <v>39.058064516129029</v>
      </c>
      <c r="J1360" s="5">
        <v>38.851612903225806</v>
      </c>
      <c r="K1360" s="5">
        <v>39.1</v>
      </c>
      <c r="L1360" s="5">
        <v>40.338709677419352</v>
      </c>
      <c r="M1360" s="5">
        <v>42.71290322580645</v>
      </c>
      <c r="N1360" s="5">
        <v>44.79032258064516</v>
      </c>
      <c r="O1360" s="5">
        <v>46.854838709677416</v>
      </c>
      <c r="P1360" s="5">
        <v>48.332258064516125</v>
      </c>
      <c r="Q1360" s="5">
        <v>50.354838709677416</v>
      </c>
      <c r="R1360" s="5">
        <v>51.438709677419354</v>
      </c>
      <c r="S1360" s="5">
        <v>52.154838709677421</v>
      </c>
      <c r="T1360" s="5">
        <v>52.319354838709678</v>
      </c>
      <c r="U1360" s="5">
        <v>51.380645161290325</v>
      </c>
      <c r="V1360" s="5">
        <v>49.841935483870962</v>
      </c>
      <c r="W1360" s="5">
        <v>47.941935483870971</v>
      </c>
      <c r="X1360" s="5">
        <v>46.661290322580648</v>
      </c>
      <c r="Y1360" s="5">
        <v>45.6</v>
      </c>
      <c r="Z1360" s="5">
        <v>44.390322580645162</v>
      </c>
      <c r="AA1360" s="5">
        <v>43.332258064516125</v>
      </c>
      <c r="AB1360" s="5">
        <v>42.29354838709677</v>
      </c>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row>
    <row r="1361" spans="1:148">
      <c r="A1361" s="2" t="s">
        <v>239</v>
      </c>
      <c r="B1361" s="2" t="s">
        <v>76</v>
      </c>
      <c r="C1361" s="2" t="s">
        <v>364</v>
      </c>
      <c r="D1361" s="2" t="str">
        <f t="shared" si="21"/>
        <v>Missouri - St Louis-Apr</v>
      </c>
      <c r="E1361" s="5">
        <v>52.283333333333331</v>
      </c>
      <c r="F1361" s="5">
        <v>51.333333333333336</v>
      </c>
      <c r="G1361" s="5">
        <v>50.343333333333334</v>
      </c>
      <c r="H1361" s="5">
        <v>49.853333333333332</v>
      </c>
      <c r="I1361" s="5">
        <v>49.376666666666665</v>
      </c>
      <c r="J1361" s="5">
        <v>48.886666666666663</v>
      </c>
      <c r="K1361" s="5">
        <v>51.716666666666669</v>
      </c>
      <c r="L1361" s="5">
        <v>54.556666666666665</v>
      </c>
      <c r="M1361" s="5">
        <v>57.4</v>
      </c>
      <c r="N1361" s="5">
        <v>59.71</v>
      </c>
      <c r="O1361" s="5">
        <v>62.023333333333333</v>
      </c>
      <c r="P1361" s="5">
        <v>64.336666666666659</v>
      </c>
      <c r="Q1361" s="5">
        <v>65.296666666666667</v>
      </c>
      <c r="R1361" s="5">
        <v>66.316666666666663</v>
      </c>
      <c r="S1361" s="5">
        <v>67.296666666666667</v>
      </c>
      <c r="T1361" s="5">
        <v>65.849999999999994</v>
      </c>
      <c r="U1361" s="5">
        <v>64.426666666666662</v>
      </c>
      <c r="V1361" s="5">
        <v>62.97</v>
      </c>
      <c r="W1361" s="5">
        <v>60.776666666666664</v>
      </c>
      <c r="X1361" s="5">
        <v>58.56</v>
      </c>
      <c r="Y1361" s="5">
        <v>56.38</v>
      </c>
      <c r="Z1361" s="5">
        <v>55.533333333333331</v>
      </c>
      <c r="AA1361" s="5">
        <v>54.7</v>
      </c>
      <c r="AB1361" s="5">
        <v>53.85</v>
      </c>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row>
    <row r="1362" spans="1:148">
      <c r="A1362" s="2" t="s">
        <v>239</v>
      </c>
      <c r="B1362" s="2" t="s">
        <v>77</v>
      </c>
      <c r="C1362" s="2" t="s">
        <v>365</v>
      </c>
      <c r="D1362" s="2" t="str">
        <f t="shared" si="21"/>
        <v>Missouri - St Louis-May</v>
      </c>
      <c r="E1362" s="5">
        <v>61.764516129032259</v>
      </c>
      <c r="F1362" s="5">
        <v>60.935483870967744</v>
      </c>
      <c r="G1362" s="5">
        <v>59.961290322580645</v>
      </c>
      <c r="H1362" s="5">
        <v>58.8</v>
      </c>
      <c r="I1362" s="5">
        <v>58.109677419354838</v>
      </c>
      <c r="J1362" s="5">
        <v>58.774193548387096</v>
      </c>
      <c r="K1362" s="5">
        <v>61.751612903225805</v>
      </c>
      <c r="L1362" s="5">
        <v>64.216129032258067</v>
      </c>
      <c r="M1362" s="5">
        <v>66.9258064516129</v>
      </c>
      <c r="N1362" s="5">
        <v>68.670967741935485</v>
      </c>
      <c r="O1362" s="5">
        <v>70.609677419354838</v>
      </c>
      <c r="P1362" s="5">
        <v>72.441935483870964</v>
      </c>
      <c r="Q1362" s="5">
        <v>74.096774193548384</v>
      </c>
      <c r="R1362" s="5">
        <v>75.290322580645167</v>
      </c>
      <c r="S1362" s="5">
        <v>76.035483870967738</v>
      </c>
      <c r="T1362" s="5">
        <v>76.229032258064507</v>
      </c>
      <c r="U1362" s="5">
        <v>75.383870967741942</v>
      </c>
      <c r="V1362" s="5">
        <v>73.841935483870969</v>
      </c>
      <c r="W1362" s="5">
        <v>71.406451612903226</v>
      </c>
      <c r="X1362" s="5">
        <v>68.748387096774181</v>
      </c>
      <c r="Y1362" s="5">
        <v>66.7</v>
      </c>
      <c r="Z1362" s="5">
        <v>65.777419354838713</v>
      </c>
      <c r="AA1362" s="5">
        <v>64.309677419354841</v>
      </c>
      <c r="AB1362" s="5">
        <v>62.851612903225806</v>
      </c>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row>
    <row r="1363" spans="1:148">
      <c r="A1363" s="2" t="s">
        <v>239</v>
      </c>
      <c r="B1363" s="2" t="s">
        <v>78</v>
      </c>
      <c r="C1363" s="2" t="s">
        <v>366</v>
      </c>
      <c r="D1363" s="2" t="str">
        <f t="shared" si="21"/>
        <v>Missouri - St Louis-Jun</v>
      </c>
      <c r="E1363" s="5">
        <v>69.84</v>
      </c>
      <c r="F1363" s="5">
        <v>68.766666666666666</v>
      </c>
      <c r="G1363" s="5">
        <v>68.040000000000006</v>
      </c>
      <c r="H1363" s="5">
        <v>66.943333333333328</v>
      </c>
      <c r="I1363" s="5">
        <v>66.25333333333333</v>
      </c>
      <c r="J1363" s="5">
        <v>67.673333333333332</v>
      </c>
      <c r="K1363" s="5">
        <v>69.536666666666662</v>
      </c>
      <c r="L1363" s="5">
        <v>72.739999999999995</v>
      </c>
      <c r="M1363" s="5">
        <v>75.38</v>
      </c>
      <c r="N1363" s="5">
        <v>77.176666666666677</v>
      </c>
      <c r="O1363" s="5">
        <v>79.14</v>
      </c>
      <c r="P1363" s="5">
        <v>81.486666666666665</v>
      </c>
      <c r="Q1363" s="5">
        <v>82.443333333333342</v>
      </c>
      <c r="R1363" s="5">
        <v>83.06</v>
      </c>
      <c r="S1363" s="5">
        <v>83.22</v>
      </c>
      <c r="T1363" s="5">
        <v>83.163333333333341</v>
      </c>
      <c r="U1363" s="5">
        <v>82.08</v>
      </c>
      <c r="V1363" s="5">
        <v>81.11333333333333</v>
      </c>
      <c r="W1363" s="5">
        <v>78.010000000000005</v>
      </c>
      <c r="X1363" s="5">
        <v>75.42</v>
      </c>
      <c r="Y1363" s="5">
        <v>73.98</v>
      </c>
      <c r="Z1363" s="5">
        <v>72.466666666666669</v>
      </c>
      <c r="AA1363" s="5">
        <v>71.623333333333321</v>
      </c>
      <c r="AB1363" s="5">
        <v>71</v>
      </c>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row>
    <row r="1364" spans="1:148">
      <c r="A1364" s="2" t="s">
        <v>239</v>
      </c>
      <c r="B1364" s="2" t="s">
        <v>79</v>
      </c>
      <c r="C1364" s="2" t="s">
        <v>367</v>
      </c>
      <c r="D1364" s="2" t="str">
        <f t="shared" si="21"/>
        <v>Missouri - St Louis-Jul</v>
      </c>
      <c r="E1364" s="5">
        <v>74.451612903225808</v>
      </c>
      <c r="F1364" s="5">
        <v>73.535483870967738</v>
      </c>
      <c r="G1364" s="5">
        <v>70.332258064516139</v>
      </c>
      <c r="H1364" s="5">
        <v>70.274193548387103</v>
      </c>
      <c r="I1364" s="5">
        <v>70.222580645161287</v>
      </c>
      <c r="J1364" s="5">
        <v>70.190322580645159</v>
      </c>
      <c r="K1364" s="5">
        <v>73.241935483870961</v>
      </c>
      <c r="L1364" s="5">
        <v>76.245161290322571</v>
      </c>
      <c r="M1364" s="5">
        <v>79.296774193548387</v>
      </c>
      <c r="N1364" s="5">
        <v>80.92258064516129</v>
      </c>
      <c r="O1364" s="5">
        <v>82.625806451612902</v>
      </c>
      <c r="P1364" s="5">
        <v>84.261290322580649</v>
      </c>
      <c r="Q1364" s="5">
        <v>85.280645161290323</v>
      </c>
      <c r="R1364" s="5">
        <v>86.238709677419351</v>
      </c>
      <c r="S1364" s="5">
        <v>87.267741935483883</v>
      </c>
      <c r="T1364" s="5">
        <v>86.216129032258053</v>
      </c>
      <c r="U1364" s="5">
        <v>85.164516129032251</v>
      </c>
      <c r="V1364" s="5">
        <v>84.119354838709668</v>
      </c>
      <c r="W1364" s="5">
        <v>81.693548387096769</v>
      </c>
      <c r="X1364" s="5">
        <v>79.348387096774204</v>
      </c>
      <c r="Y1364" s="5">
        <v>76.958064516129028</v>
      </c>
      <c r="Z1364" s="5">
        <v>75.596774193548384</v>
      </c>
      <c r="AA1364" s="5">
        <v>74.238709677419351</v>
      </c>
      <c r="AB1364" s="5">
        <v>72.903225806451616</v>
      </c>
    </row>
    <row r="1365" spans="1:148">
      <c r="A1365" s="2" t="s">
        <v>239</v>
      </c>
      <c r="B1365" s="2" t="s">
        <v>80</v>
      </c>
      <c r="C1365" s="2" t="s">
        <v>368</v>
      </c>
      <c r="D1365" s="2" t="str">
        <f t="shared" si="21"/>
        <v>Missouri - St Louis-Aug</v>
      </c>
      <c r="E1365" s="5">
        <v>70.99677419354839</v>
      </c>
      <c r="F1365" s="5">
        <v>70.145161290322577</v>
      </c>
      <c r="G1365" s="5">
        <v>71.900000000000006</v>
      </c>
      <c r="H1365" s="5">
        <v>71.190322580645159</v>
      </c>
      <c r="I1365" s="5">
        <v>70.461290322580652</v>
      </c>
      <c r="J1365" s="5">
        <v>70.332258064516139</v>
      </c>
      <c r="K1365" s="5">
        <v>72.029032258064518</v>
      </c>
      <c r="L1365" s="5">
        <v>74.906451612903226</v>
      </c>
      <c r="M1365" s="5">
        <v>77.548387096774192</v>
      </c>
      <c r="N1365" s="5">
        <v>79.567741935483866</v>
      </c>
      <c r="O1365" s="5">
        <v>81.125806451612902</v>
      </c>
      <c r="P1365" s="5">
        <v>82.58064516129032</v>
      </c>
      <c r="Q1365" s="5">
        <v>83.751612903225819</v>
      </c>
      <c r="R1365" s="5">
        <v>84.41612903225807</v>
      </c>
      <c r="S1365" s="5">
        <v>84.845161290322579</v>
      </c>
      <c r="T1365" s="5">
        <v>84.354838709677423</v>
      </c>
      <c r="U1365" s="5">
        <v>83.448387096774198</v>
      </c>
      <c r="V1365" s="5">
        <v>82.393548387096772</v>
      </c>
      <c r="W1365" s="5">
        <v>80.403225806451616</v>
      </c>
      <c r="X1365" s="5">
        <v>78.764516129032259</v>
      </c>
      <c r="Y1365" s="5">
        <v>77.283870967741947</v>
      </c>
      <c r="Z1365" s="5">
        <v>76.045161290322582</v>
      </c>
      <c r="AA1365" s="5">
        <v>75.122580645161293</v>
      </c>
      <c r="AB1365" s="5">
        <v>74.203225806451613</v>
      </c>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row>
    <row r="1366" spans="1:148">
      <c r="A1366" s="2" t="s">
        <v>239</v>
      </c>
      <c r="B1366" s="2" t="s">
        <v>81</v>
      </c>
      <c r="C1366" s="2" t="s">
        <v>369</v>
      </c>
      <c r="D1366" s="2" t="str">
        <f t="shared" si="21"/>
        <v>Missouri - St Louis-Sep</v>
      </c>
      <c r="E1366" s="5">
        <v>63.93666666666666</v>
      </c>
      <c r="F1366" s="5">
        <v>63.143333333333331</v>
      </c>
      <c r="G1366" s="5">
        <v>62.333333333333336</v>
      </c>
      <c r="H1366" s="5">
        <v>61.93</v>
      </c>
      <c r="I1366" s="5">
        <v>61.486666666666665</v>
      </c>
      <c r="J1366" s="5">
        <v>61.053333333333327</v>
      </c>
      <c r="K1366" s="5">
        <v>63.943333333333335</v>
      </c>
      <c r="L1366" s="5">
        <v>66.836666666666659</v>
      </c>
      <c r="M1366" s="5">
        <v>69.72</v>
      </c>
      <c r="N1366" s="5">
        <v>71.893333333333345</v>
      </c>
      <c r="O1366" s="5">
        <v>74.013333333333335</v>
      </c>
      <c r="P1366" s="5">
        <v>76.19</v>
      </c>
      <c r="Q1366" s="5">
        <v>76.92</v>
      </c>
      <c r="R1366" s="5">
        <v>77.703333333333333</v>
      </c>
      <c r="S1366" s="5">
        <v>78.42</v>
      </c>
      <c r="T1366" s="5">
        <v>76.683333333333337</v>
      </c>
      <c r="U1366" s="5">
        <v>74.923333333333332</v>
      </c>
      <c r="V1366" s="5">
        <v>73.186666666666667</v>
      </c>
      <c r="W1366" s="5">
        <v>71.166666666666671</v>
      </c>
      <c r="X1366" s="5">
        <v>69.19</v>
      </c>
      <c r="Y1366" s="5">
        <v>67.193333333333328</v>
      </c>
      <c r="Z1366" s="5">
        <v>66.316666666666663</v>
      </c>
      <c r="AA1366" s="5">
        <v>65.506666666666675</v>
      </c>
      <c r="AB1366" s="5">
        <v>64.663333333333341</v>
      </c>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row>
    <row r="1367" spans="1:148">
      <c r="A1367" s="2" t="s">
        <v>239</v>
      </c>
      <c r="B1367" s="2" t="s">
        <v>82</v>
      </c>
      <c r="C1367" s="2" t="s">
        <v>370</v>
      </c>
      <c r="D1367" s="2" t="str">
        <f t="shared" si="21"/>
        <v>Missouri - St Louis-Oct</v>
      </c>
      <c r="E1367" s="5">
        <v>50.145161290322584</v>
      </c>
      <c r="F1367" s="5">
        <v>49.683870967741939</v>
      </c>
      <c r="G1367" s="5">
        <v>49.170967741935485</v>
      </c>
      <c r="H1367" s="5">
        <v>48.49677419354839</v>
      </c>
      <c r="I1367" s="5">
        <v>47.835483870967742</v>
      </c>
      <c r="J1367" s="5">
        <v>47.570967741935483</v>
      </c>
      <c r="K1367" s="5">
        <v>48.393548387096779</v>
      </c>
      <c r="L1367" s="5">
        <v>51.541935483870965</v>
      </c>
      <c r="M1367" s="5">
        <v>54.329032258064515</v>
      </c>
      <c r="N1367" s="5">
        <v>57.061290322580646</v>
      </c>
      <c r="O1367" s="5">
        <v>59.841935483870962</v>
      </c>
      <c r="P1367" s="5">
        <v>61.929032258064517</v>
      </c>
      <c r="Q1367" s="5">
        <v>63.058064516129029</v>
      </c>
      <c r="R1367" s="5">
        <v>63.735483870967741</v>
      </c>
      <c r="S1367" s="5">
        <v>64.270967741935493</v>
      </c>
      <c r="T1367" s="5">
        <v>63.541935483870965</v>
      </c>
      <c r="U1367" s="5">
        <v>61.390322580645162</v>
      </c>
      <c r="V1367" s="5">
        <v>58.274193548387096</v>
      </c>
      <c r="W1367" s="5">
        <v>55.890322580645162</v>
      </c>
      <c r="X1367" s="5">
        <v>54.161290322580648</v>
      </c>
      <c r="Y1367" s="5">
        <v>53.432258064516134</v>
      </c>
      <c r="Z1367" s="5">
        <v>52.538709677419355</v>
      </c>
      <c r="AA1367" s="5">
        <v>51.58387096774193</v>
      </c>
      <c r="AB1367" s="5">
        <v>50.58387096774193</v>
      </c>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row>
    <row r="1368" spans="1:148">
      <c r="A1368" s="2" t="s">
        <v>239</v>
      </c>
      <c r="B1368" s="2" t="s">
        <v>83</v>
      </c>
      <c r="C1368" s="2" t="s">
        <v>371</v>
      </c>
      <c r="D1368" s="2" t="str">
        <f t="shared" si="21"/>
        <v>Missouri - St Louis-Nov</v>
      </c>
      <c r="E1368" s="5">
        <v>41.96</v>
      </c>
      <c r="F1368" s="5">
        <v>41.08</v>
      </c>
      <c r="G1368" s="5">
        <v>40.49666666666667</v>
      </c>
      <c r="H1368" s="5">
        <v>40.126666666666665</v>
      </c>
      <c r="I1368" s="5">
        <v>39.386666666666663</v>
      </c>
      <c r="J1368" s="5">
        <v>39.136666666666663</v>
      </c>
      <c r="K1368" s="5">
        <v>39.153333333333329</v>
      </c>
      <c r="L1368" s="5">
        <v>40.299999999999997</v>
      </c>
      <c r="M1368" s="5">
        <v>42.466666666666669</v>
      </c>
      <c r="N1368" s="5">
        <v>44.896666666666668</v>
      </c>
      <c r="O1368" s="5">
        <v>47.103333333333332</v>
      </c>
      <c r="P1368" s="5">
        <v>48.956666666666671</v>
      </c>
      <c r="Q1368" s="5">
        <v>50.49</v>
      </c>
      <c r="R1368" s="5">
        <v>51.42</v>
      </c>
      <c r="S1368" s="5">
        <v>51.516666666666666</v>
      </c>
      <c r="T1368" s="5">
        <v>50.926666666666662</v>
      </c>
      <c r="U1368" s="5">
        <v>49.39</v>
      </c>
      <c r="V1368" s="5">
        <v>47.46</v>
      </c>
      <c r="W1368" s="5">
        <v>46.773333333333333</v>
      </c>
      <c r="X1368" s="5">
        <v>45.88</v>
      </c>
      <c r="Y1368" s="5">
        <v>44.473333333333336</v>
      </c>
      <c r="Z1368" s="5">
        <v>43.46</v>
      </c>
      <c r="AA1368" s="5">
        <v>42.903333333333329</v>
      </c>
      <c r="AB1368" s="5">
        <v>42.023333333333333</v>
      </c>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row>
    <row r="1369" spans="1:148">
      <c r="A1369" s="2" t="s">
        <v>239</v>
      </c>
      <c r="B1369" s="2" t="s">
        <v>84</v>
      </c>
      <c r="C1369" s="2" t="s">
        <v>372</v>
      </c>
      <c r="D1369" s="2" t="str">
        <f t="shared" si="21"/>
        <v>Missouri - St Louis-Dec</v>
      </c>
      <c r="E1369" s="5">
        <v>27.806451612903224</v>
      </c>
      <c r="F1369" s="5">
        <v>27.280645161290323</v>
      </c>
      <c r="G1369" s="5">
        <v>26.851612903225806</v>
      </c>
      <c r="H1369" s="5">
        <v>26.880645161290321</v>
      </c>
      <c r="I1369" s="5">
        <v>26.625806451612902</v>
      </c>
      <c r="J1369" s="5">
        <v>26.432258064516127</v>
      </c>
      <c r="K1369" s="5">
        <v>26.377419354838711</v>
      </c>
      <c r="L1369" s="5">
        <v>26.883870967741935</v>
      </c>
      <c r="M1369" s="5">
        <v>28.532258064516128</v>
      </c>
      <c r="N1369" s="5">
        <v>30.470967741935485</v>
      </c>
      <c r="O1369" s="5">
        <v>32.445161290322581</v>
      </c>
      <c r="P1369" s="5">
        <v>34.351612903225806</v>
      </c>
      <c r="Q1369" s="5">
        <v>35.967741935483872</v>
      </c>
      <c r="R1369" s="5">
        <v>36.687096774193549</v>
      </c>
      <c r="S1369" s="5">
        <v>36.799999999999997</v>
      </c>
      <c r="T1369" s="5">
        <v>35.558064516129029</v>
      </c>
      <c r="U1369" s="5">
        <v>33.438709677419354</v>
      </c>
      <c r="V1369" s="5">
        <v>32.283870967741933</v>
      </c>
      <c r="W1369" s="5">
        <v>31.448387096774194</v>
      </c>
      <c r="X1369" s="5">
        <v>30.780645161290323</v>
      </c>
      <c r="Y1369" s="5">
        <v>29.593548387096774</v>
      </c>
      <c r="Z1369" s="5">
        <v>29.06451612903226</v>
      </c>
      <c r="AA1369" s="5">
        <v>28.551612903225806</v>
      </c>
      <c r="AB1369" s="5">
        <v>28.358064516129033</v>
      </c>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row>
    <row r="1370" spans="1:148">
      <c r="A1370" s="2" t="s">
        <v>240</v>
      </c>
      <c r="B1370" s="2" t="s">
        <v>73</v>
      </c>
      <c r="C1370" s="2" t="s">
        <v>361</v>
      </c>
      <c r="D1370" s="2" t="str">
        <f t="shared" si="21"/>
        <v>Montana - Billings-Jan</v>
      </c>
      <c r="E1370" s="5">
        <v>21.829032258064519</v>
      </c>
      <c r="F1370" s="5">
        <v>21.083870967741937</v>
      </c>
      <c r="G1370" s="5">
        <v>20.758064516129032</v>
      </c>
      <c r="H1370" s="5">
        <v>20.86774193548387</v>
      </c>
      <c r="I1370" s="5">
        <v>21.035483870967742</v>
      </c>
      <c r="J1370" s="5">
        <v>20.487096774193549</v>
      </c>
      <c r="K1370" s="5">
        <v>20.70967741935484</v>
      </c>
      <c r="L1370" s="5">
        <v>20.441935483870971</v>
      </c>
      <c r="M1370" s="5">
        <v>21.032258064516128</v>
      </c>
      <c r="N1370" s="5">
        <v>23.016129032258064</v>
      </c>
      <c r="O1370" s="5">
        <v>26.058064516129029</v>
      </c>
      <c r="P1370" s="5">
        <v>28.087096774193551</v>
      </c>
      <c r="Q1370" s="5">
        <v>29.380645161290321</v>
      </c>
      <c r="R1370" s="5">
        <v>29.919354838709676</v>
      </c>
      <c r="S1370" s="5">
        <v>29.980645161290322</v>
      </c>
      <c r="T1370" s="5">
        <v>28.945161290322581</v>
      </c>
      <c r="U1370" s="5">
        <v>26.612903225806452</v>
      </c>
      <c r="V1370" s="5">
        <v>25.267741935483869</v>
      </c>
      <c r="W1370" s="5">
        <v>24.538709677419355</v>
      </c>
      <c r="X1370" s="5">
        <v>23.70967741935484</v>
      </c>
      <c r="Y1370" s="5">
        <v>22.561290322580643</v>
      </c>
      <c r="Z1370" s="5">
        <v>21.990322580645163</v>
      </c>
      <c r="AA1370" s="5">
        <v>22.009677419354837</v>
      </c>
      <c r="AB1370" s="5">
        <v>21.706451612903226</v>
      </c>
    </row>
    <row r="1371" spans="1:148">
      <c r="A1371" s="2" t="s">
        <v>240</v>
      </c>
      <c r="B1371" s="2" t="s">
        <v>74</v>
      </c>
      <c r="C1371" s="2" t="s">
        <v>362</v>
      </c>
      <c r="D1371" s="2" t="str">
        <f t="shared" si="21"/>
        <v>Montana - Billings-Feb</v>
      </c>
      <c r="E1371" s="5">
        <v>24.339285714285715</v>
      </c>
      <c r="F1371" s="5">
        <v>24.11785714285714</v>
      </c>
      <c r="G1371" s="5">
        <v>23.864285714285717</v>
      </c>
      <c r="H1371" s="5">
        <v>23.610714285714288</v>
      </c>
      <c r="I1371" s="5">
        <v>23.37857142857143</v>
      </c>
      <c r="J1371" s="5">
        <v>23.15</v>
      </c>
      <c r="K1371" s="5">
        <v>22.889285714285712</v>
      </c>
      <c r="L1371" s="5">
        <v>22.62857142857143</v>
      </c>
      <c r="M1371" s="5">
        <v>24.646428571428572</v>
      </c>
      <c r="N1371" s="5">
        <v>26.62857142857143</v>
      </c>
      <c r="O1371" s="5">
        <v>28.635714285714283</v>
      </c>
      <c r="P1371" s="5">
        <v>29.935714285714287</v>
      </c>
      <c r="Q1371" s="5">
        <v>31.164285714285715</v>
      </c>
      <c r="R1371" s="5">
        <v>32.464285714285715</v>
      </c>
      <c r="S1371" s="5">
        <v>31.99285714285714</v>
      </c>
      <c r="T1371" s="5">
        <v>31.603571428571428</v>
      </c>
      <c r="U1371" s="5">
        <v>31.153571428571428</v>
      </c>
      <c r="V1371" s="5">
        <v>29.74642857142857</v>
      </c>
      <c r="W1371" s="5">
        <v>28.324999999999999</v>
      </c>
      <c r="X1371" s="5">
        <v>26.928571428571427</v>
      </c>
      <c r="Y1371" s="5">
        <v>26.392857142857142</v>
      </c>
      <c r="Z1371" s="5">
        <v>25.889285714285712</v>
      </c>
      <c r="AA1371" s="5">
        <v>25.38214285714286</v>
      </c>
      <c r="AB1371" s="5">
        <v>25.110714285714288</v>
      </c>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row>
    <row r="1372" spans="1:148">
      <c r="A1372" s="2" t="s">
        <v>240</v>
      </c>
      <c r="B1372" s="2" t="s">
        <v>75</v>
      </c>
      <c r="C1372" s="2" t="s">
        <v>363</v>
      </c>
      <c r="D1372" s="2" t="str">
        <f t="shared" si="21"/>
        <v>Montana - Billings-Mar</v>
      </c>
      <c r="E1372" s="5">
        <v>31.551612903225806</v>
      </c>
      <c r="F1372" s="5">
        <v>31.019354838709678</v>
      </c>
      <c r="G1372" s="5">
        <v>30.56451612903226</v>
      </c>
      <c r="H1372" s="5">
        <v>30.167741935483871</v>
      </c>
      <c r="I1372" s="5">
        <v>29.7</v>
      </c>
      <c r="J1372" s="5">
        <v>29.948387096774194</v>
      </c>
      <c r="K1372" s="5">
        <v>30.174193548387095</v>
      </c>
      <c r="L1372" s="5">
        <v>30.42258064516129</v>
      </c>
      <c r="M1372" s="5">
        <v>32.912903225806453</v>
      </c>
      <c r="N1372" s="5">
        <v>35.396774193548389</v>
      </c>
      <c r="O1372" s="5">
        <v>37.9</v>
      </c>
      <c r="P1372" s="5">
        <v>39.564516129032256</v>
      </c>
      <c r="Q1372" s="5">
        <v>41.219354838709677</v>
      </c>
      <c r="R1372" s="5">
        <v>42.903225806451616</v>
      </c>
      <c r="S1372" s="5">
        <v>42.445161290322581</v>
      </c>
      <c r="T1372" s="5">
        <v>41.967741935483872</v>
      </c>
      <c r="U1372" s="5">
        <v>41.50322580645161</v>
      </c>
      <c r="V1372" s="5">
        <v>39.683870967741939</v>
      </c>
      <c r="W1372" s="5">
        <v>37.896774193548389</v>
      </c>
      <c r="X1372" s="5">
        <v>36.093548387096774</v>
      </c>
      <c r="Y1372" s="5">
        <v>35</v>
      </c>
      <c r="Z1372" s="5">
        <v>33.951612903225808</v>
      </c>
      <c r="AA1372" s="5">
        <v>32.883870967741935</v>
      </c>
      <c r="AB1372" s="5">
        <v>32.377419354838715</v>
      </c>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row>
    <row r="1373" spans="1:148">
      <c r="A1373" s="2" t="s">
        <v>240</v>
      </c>
      <c r="B1373" s="2" t="s">
        <v>76</v>
      </c>
      <c r="C1373" s="2" t="s">
        <v>364</v>
      </c>
      <c r="D1373" s="2" t="str">
        <f t="shared" si="21"/>
        <v>Montana - Billings-Apr</v>
      </c>
      <c r="E1373" s="5">
        <v>42.18</v>
      </c>
      <c r="F1373" s="5">
        <v>41.3</v>
      </c>
      <c r="G1373" s="5">
        <v>40.466666666666669</v>
      </c>
      <c r="H1373" s="5">
        <v>39.613333333333337</v>
      </c>
      <c r="I1373" s="5">
        <v>38.773333333333333</v>
      </c>
      <c r="J1373" s="5">
        <v>40.00333333333333</v>
      </c>
      <c r="K1373" s="5">
        <v>41.23</v>
      </c>
      <c r="L1373" s="5">
        <v>42.466666666666669</v>
      </c>
      <c r="M1373" s="5">
        <v>45.466666666666669</v>
      </c>
      <c r="N1373" s="5">
        <v>48.483333333333334</v>
      </c>
      <c r="O1373" s="5">
        <v>51.5</v>
      </c>
      <c r="P1373" s="5">
        <v>53.123333333333335</v>
      </c>
      <c r="Q1373" s="5">
        <v>54.723333333333336</v>
      </c>
      <c r="R1373" s="5">
        <v>56.36</v>
      </c>
      <c r="S1373" s="5">
        <v>56.25</v>
      </c>
      <c r="T1373" s="5">
        <v>56.11</v>
      </c>
      <c r="U1373" s="5">
        <v>55.99</v>
      </c>
      <c r="V1373" s="5">
        <v>53.713333333333338</v>
      </c>
      <c r="W1373" s="5">
        <v>51.42</v>
      </c>
      <c r="X1373" s="5">
        <v>49.12</v>
      </c>
      <c r="Y1373" s="5">
        <v>47.616666666666667</v>
      </c>
      <c r="Z1373" s="5">
        <v>46.086666666666666</v>
      </c>
      <c r="AA1373" s="5">
        <v>44.623333333333335</v>
      </c>
      <c r="AB1373" s="5">
        <v>43.723333333333336</v>
      </c>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row>
    <row r="1374" spans="1:148">
      <c r="A1374" s="2" t="s">
        <v>240</v>
      </c>
      <c r="B1374" s="2" t="s">
        <v>77</v>
      </c>
      <c r="C1374" s="2" t="s">
        <v>365</v>
      </c>
      <c r="D1374" s="2" t="str">
        <f t="shared" si="21"/>
        <v>Montana - Billings-May</v>
      </c>
      <c r="E1374" s="5">
        <v>48.264516129032259</v>
      </c>
      <c r="F1374" s="5">
        <v>47.145161290322584</v>
      </c>
      <c r="G1374" s="5">
        <v>46.058064516129029</v>
      </c>
      <c r="H1374" s="5">
        <v>44.993548387096773</v>
      </c>
      <c r="I1374" s="5">
        <v>43.9</v>
      </c>
      <c r="J1374" s="5">
        <v>46.112903225806448</v>
      </c>
      <c r="K1374" s="5">
        <v>48.345161290322579</v>
      </c>
      <c r="L1374" s="5">
        <v>50.593548387096774</v>
      </c>
      <c r="M1374" s="5">
        <v>53.2</v>
      </c>
      <c r="N1374" s="5">
        <v>55.832258064516125</v>
      </c>
      <c r="O1374" s="5">
        <v>58.445161290322581</v>
      </c>
      <c r="P1374" s="5">
        <v>59.809677419354834</v>
      </c>
      <c r="Q1374" s="5">
        <v>61.141935483870974</v>
      </c>
      <c r="R1374" s="5">
        <v>62.5</v>
      </c>
      <c r="S1374" s="5">
        <v>61.977419354838709</v>
      </c>
      <c r="T1374" s="5">
        <v>61.42258064516129</v>
      </c>
      <c r="U1374" s="5">
        <v>60.906451612903226</v>
      </c>
      <c r="V1374" s="5">
        <v>58.877419354838715</v>
      </c>
      <c r="W1374" s="5">
        <v>56.822580645161288</v>
      </c>
      <c r="X1374" s="5">
        <v>54.796774193548387</v>
      </c>
      <c r="Y1374" s="5">
        <v>53.341935483870962</v>
      </c>
      <c r="Z1374" s="5">
        <v>51.909677419354843</v>
      </c>
      <c r="AA1374" s="5">
        <v>50.467741935483872</v>
      </c>
      <c r="AB1374" s="5">
        <v>49.37096774193548</v>
      </c>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row>
    <row r="1375" spans="1:148">
      <c r="A1375" s="2" t="s">
        <v>240</v>
      </c>
      <c r="B1375" s="2" t="s">
        <v>78</v>
      </c>
      <c r="C1375" s="2" t="s">
        <v>366</v>
      </c>
      <c r="D1375" s="2" t="str">
        <f t="shared" si="21"/>
        <v>Montana - Billings-Jun</v>
      </c>
      <c r="E1375" s="5">
        <v>57.34</v>
      </c>
      <c r="F1375" s="5">
        <v>55.423333333333332</v>
      </c>
      <c r="G1375" s="5">
        <v>54.56333333333334</v>
      </c>
      <c r="H1375" s="5">
        <v>53.506666666666668</v>
      </c>
      <c r="I1375" s="5">
        <v>52.763333333333335</v>
      </c>
      <c r="J1375" s="5">
        <v>54.766666666666666</v>
      </c>
      <c r="K1375" s="5">
        <v>56.64</v>
      </c>
      <c r="L1375" s="5">
        <v>59.913333333333334</v>
      </c>
      <c r="M1375" s="5">
        <v>63.676666666666662</v>
      </c>
      <c r="N1375" s="5">
        <v>67.06</v>
      </c>
      <c r="O1375" s="5">
        <v>69.95</v>
      </c>
      <c r="P1375" s="5">
        <v>72.096666666666664</v>
      </c>
      <c r="Q1375" s="5">
        <v>74.416666666666671</v>
      </c>
      <c r="R1375" s="5">
        <v>76.3</v>
      </c>
      <c r="S1375" s="5">
        <v>76.656666666666666</v>
      </c>
      <c r="T1375" s="5">
        <v>74.783333333333331</v>
      </c>
      <c r="U1375" s="5">
        <v>74.396666666666675</v>
      </c>
      <c r="V1375" s="5">
        <v>73.03</v>
      </c>
      <c r="W1375" s="5">
        <v>70.273333333333326</v>
      </c>
      <c r="X1375" s="5">
        <v>66.63</v>
      </c>
      <c r="Y1375" s="5">
        <v>64.38666666666667</v>
      </c>
      <c r="Z1375" s="5">
        <v>62.43</v>
      </c>
      <c r="AA1375" s="5">
        <v>60.743333333333332</v>
      </c>
      <c r="AB1375" s="5">
        <v>59.056666666666665</v>
      </c>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row>
    <row r="1376" spans="1:148">
      <c r="A1376" s="2" t="s">
        <v>240</v>
      </c>
      <c r="B1376" s="2" t="s">
        <v>79</v>
      </c>
      <c r="C1376" s="2" t="s">
        <v>367</v>
      </c>
      <c r="D1376" s="2" t="str">
        <f t="shared" si="21"/>
        <v>Montana - Billings-Jul</v>
      </c>
      <c r="E1376" s="5">
        <v>67.854838709677423</v>
      </c>
      <c r="F1376" s="5">
        <v>66.019354838709674</v>
      </c>
      <c r="G1376" s="5">
        <v>62.903225806451616</v>
      </c>
      <c r="H1376" s="5">
        <v>61.79354838709677</v>
      </c>
      <c r="I1376" s="5">
        <v>60.683870967741939</v>
      </c>
      <c r="J1376" s="5">
        <v>62.825806451612898</v>
      </c>
      <c r="K1376" s="5">
        <v>65.035483870967738</v>
      </c>
      <c r="L1376" s="5">
        <v>67.264516129032259</v>
      </c>
      <c r="M1376" s="5">
        <v>70.903225806451616</v>
      </c>
      <c r="N1376" s="5">
        <v>74.525806451612908</v>
      </c>
      <c r="O1376" s="5">
        <v>78.154838709677421</v>
      </c>
      <c r="P1376" s="5">
        <v>80.225806451612897</v>
      </c>
      <c r="Q1376" s="5">
        <v>82.322580645161295</v>
      </c>
      <c r="R1376" s="5">
        <v>84.377419354838707</v>
      </c>
      <c r="S1376" s="5">
        <v>84.348387096774204</v>
      </c>
      <c r="T1376" s="5">
        <v>84.274193548387103</v>
      </c>
      <c r="U1376" s="5">
        <v>84.261290322580649</v>
      </c>
      <c r="V1376" s="5">
        <v>81.312903225806451</v>
      </c>
      <c r="W1376" s="5">
        <v>78.338709677419359</v>
      </c>
      <c r="X1376" s="5">
        <v>75.364516129032268</v>
      </c>
      <c r="Y1376" s="5">
        <v>73.329032258064515</v>
      </c>
      <c r="Z1376" s="5">
        <v>71.322580645161295</v>
      </c>
      <c r="AA1376" s="5">
        <v>69.306451612903231</v>
      </c>
      <c r="AB1376" s="5">
        <v>67.561290322580646</v>
      </c>
    </row>
    <row r="1377" spans="1:148">
      <c r="A1377" s="2" t="s">
        <v>240</v>
      </c>
      <c r="B1377" s="2" t="s">
        <v>80</v>
      </c>
      <c r="C1377" s="2" t="s">
        <v>368</v>
      </c>
      <c r="D1377" s="2" t="str">
        <f t="shared" si="21"/>
        <v>Montana - Billings-Aug</v>
      </c>
      <c r="E1377" s="5">
        <v>61.535483870967738</v>
      </c>
      <c r="F1377" s="5">
        <v>60.070967741935483</v>
      </c>
      <c r="G1377" s="5">
        <v>60.609677419354838</v>
      </c>
      <c r="H1377" s="5">
        <v>59.63225806451613</v>
      </c>
      <c r="I1377" s="5">
        <v>58.654838709677421</v>
      </c>
      <c r="J1377" s="5">
        <v>57.970967741935482</v>
      </c>
      <c r="K1377" s="5">
        <v>59.935483870967744</v>
      </c>
      <c r="L1377" s="5">
        <v>62.37096774193548</v>
      </c>
      <c r="M1377" s="5">
        <v>66.054838709677426</v>
      </c>
      <c r="N1377" s="5">
        <v>69.532258064516128</v>
      </c>
      <c r="O1377" s="5">
        <v>73.07741935483871</v>
      </c>
      <c r="P1377" s="5">
        <v>75.825806451612905</v>
      </c>
      <c r="Q1377" s="5">
        <v>77.241935483870961</v>
      </c>
      <c r="R1377" s="5">
        <v>78.58064516129032</v>
      </c>
      <c r="S1377" s="5">
        <v>79.377419354838707</v>
      </c>
      <c r="T1377" s="5">
        <v>80.745161290322571</v>
      </c>
      <c r="U1377" s="5">
        <v>80.2</v>
      </c>
      <c r="V1377" s="5">
        <v>78.525806451612908</v>
      </c>
      <c r="W1377" s="5">
        <v>75.222580645161287</v>
      </c>
      <c r="X1377" s="5">
        <v>71.564516129032256</v>
      </c>
      <c r="Y1377" s="5">
        <v>69.932258064516134</v>
      </c>
      <c r="Z1377" s="5">
        <v>68.029032258064518</v>
      </c>
      <c r="AA1377" s="5">
        <v>66.835483870967749</v>
      </c>
      <c r="AB1377" s="5">
        <v>65.009677419354844</v>
      </c>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row>
    <row r="1378" spans="1:148">
      <c r="A1378" s="2" t="s">
        <v>240</v>
      </c>
      <c r="B1378" s="2" t="s">
        <v>81</v>
      </c>
      <c r="C1378" s="2" t="s">
        <v>369</v>
      </c>
      <c r="D1378" s="2" t="str">
        <f t="shared" si="21"/>
        <v>Montana - Billings-Sep</v>
      </c>
      <c r="E1378" s="5">
        <v>56.796666666666667</v>
      </c>
      <c r="F1378" s="5">
        <v>55.373333333333335</v>
      </c>
      <c r="G1378" s="5">
        <v>54.153333333333329</v>
      </c>
      <c r="H1378" s="5">
        <v>52.883333333333333</v>
      </c>
      <c r="I1378" s="5">
        <v>51.646666666666668</v>
      </c>
      <c r="J1378" s="5">
        <v>52.636666666666663</v>
      </c>
      <c r="K1378" s="5">
        <v>53.636666666666663</v>
      </c>
      <c r="L1378" s="5">
        <v>54.696666666666673</v>
      </c>
      <c r="M1378" s="5">
        <v>58.39</v>
      </c>
      <c r="N1378" s="5">
        <v>62.06</v>
      </c>
      <c r="O1378" s="5">
        <v>65.77</v>
      </c>
      <c r="P1378" s="5">
        <v>68.62</v>
      </c>
      <c r="Q1378" s="5">
        <v>71.5</v>
      </c>
      <c r="R1378" s="5">
        <v>74.34</v>
      </c>
      <c r="S1378" s="5">
        <v>74.213333333333338</v>
      </c>
      <c r="T1378" s="5">
        <v>74.073333333333323</v>
      </c>
      <c r="U1378" s="5">
        <v>73.94</v>
      </c>
      <c r="V1378" s="5">
        <v>71.00333333333333</v>
      </c>
      <c r="W1378" s="5">
        <v>68.040000000000006</v>
      </c>
      <c r="X1378" s="5">
        <v>65.106666666666669</v>
      </c>
      <c r="Y1378" s="5">
        <v>63.216666666666669</v>
      </c>
      <c r="Z1378" s="5">
        <v>61.31333333333334</v>
      </c>
      <c r="AA1378" s="5">
        <v>59.44</v>
      </c>
      <c r="AB1378" s="5">
        <v>58.06333333333334</v>
      </c>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row>
    <row r="1379" spans="1:148">
      <c r="A1379" s="2" t="s">
        <v>240</v>
      </c>
      <c r="B1379" s="2" t="s">
        <v>82</v>
      </c>
      <c r="C1379" s="2" t="s">
        <v>370</v>
      </c>
      <c r="D1379" s="2" t="str">
        <f t="shared" si="21"/>
        <v>Montana - Billings-Oct</v>
      </c>
      <c r="E1379" s="5">
        <v>48.016129032258064</v>
      </c>
      <c r="F1379" s="5">
        <v>46.964516129032262</v>
      </c>
      <c r="G1379" s="5">
        <v>46.3</v>
      </c>
      <c r="H1379" s="5">
        <v>45.654838709677421</v>
      </c>
      <c r="I1379" s="5">
        <v>44.980645161290326</v>
      </c>
      <c r="J1379" s="5">
        <v>44.78709677419355</v>
      </c>
      <c r="K1379" s="5">
        <v>44.658064516129038</v>
      </c>
      <c r="L1379" s="5">
        <v>44.474193548387099</v>
      </c>
      <c r="M1379" s="5">
        <v>47.764516129032259</v>
      </c>
      <c r="N1379" s="5">
        <v>51.041935483870965</v>
      </c>
      <c r="O1379" s="5">
        <v>54.338709677419352</v>
      </c>
      <c r="P1379" s="5">
        <v>56.619354838709675</v>
      </c>
      <c r="Q1379" s="5">
        <v>58.92258064516129</v>
      </c>
      <c r="R1379" s="5">
        <v>61.190322580645166</v>
      </c>
      <c r="S1379" s="5">
        <v>60.79032258064516</v>
      </c>
      <c r="T1379" s="5">
        <v>60.451612903225808</v>
      </c>
      <c r="U1379" s="5">
        <v>60.058064516129029</v>
      </c>
      <c r="V1379" s="5">
        <v>57.677419354838712</v>
      </c>
      <c r="W1379" s="5">
        <v>55.270967741935486</v>
      </c>
      <c r="X1379" s="5">
        <v>52.87419354838709</v>
      </c>
      <c r="Y1379" s="5">
        <v>51.70645161290323</v>
      </c>
      <c r="Z1379" s="5">
        <v>50.58387096774193</v>
      </c>
      <c r="AA1379" s="5">
        <v>49.461290322580645</v>
      </c>
      <c r="AB1379" s="5">
        <v>48.380645161290325</v>
      </c>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row>
    <row r="1380" spans="1:148">
      <c r="A1380" s="2" t="s">
        <v>240</v>
      </c>
      <c r="B1380" s="2" t="s">
        <v>83</v>
      </c>
      <c r="C1380" s="2" t="s">
        <v>371</v>
      </c>
      <c r="D1380" s="2" t="str">
        <f t="shared" si="21"/>
        <v>Montana - Billings-Nov</v>
      </c>
      <c r="E1380" s="5">
        <v>28.8</v>
      </c>
      <c r="F1380" s="5">
        <v>28.533333333333335</v>
      </c>
      <c r="G1380" s="5">
        <v>28.26</v>
      </c>
      <c r="H1380" s="5">
        <v>28.006666666666668</v>
      </c>
      <c r="I1380" s="5">
        <v>27.72</v>
      </c>
      <c r="J1380" s="5">
        <v>27.47</v>
      </c>
      <c r="K1380" s="5">
        <v>27.186666666666667</v>
      </c>
      <c r="L1380" s="5">
        <v>26.916666666666668</v>
      </c>
      <c r="M1380" s="5">
        <v>29.133333333333333</v>
      </c>
      <c r="N1380" s="5">
        <v>31.393333333333331</v>
      </c>
      <c r="O1380" s="5">
        <v>33.616666666666667</v>
      </c>
      <c r="P1380" s="5">
        <v>35.24666666666667</v>
      </c>
      <c r="Q1380" s="5">
        <v>36.869999999999997</v>
      </c>
      <c r="R1380" s="5">
        <v>38.50333333333333</v>
      </c>
      <c r="S1380" s="5">
        <v>37.056666666666665</v>
      </c>
      <c r="T1380" s="5">
        <v>35.603333333333332</v>
      </c>
      <c r="U1380" s="5">
        <v>34.15</v>
      </c>
      <c r="V1380" s="5">
        <v>33.096666666666664</v>
      </c>
      <c r="W1380" s="5">
        <v>32.056666666666665</v>
      </c>
      <c r="X1380" s="5">
        <v>31.003333333333334</v>
      </c>
      <c r="Y1380" s="5">
        <v>30.436666666666667</v>
      </c>
      <c r="Z1380" s="5">
        <v>29.9</v>
      </c>
      <c r="AA1380" s="5">
        <v>29.353333333333335</v>
      </c>
      <c r="AB1380" s="5">
        <v>29.11</v>
      </c>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row>
    <row r="1381" spans="1:148">
      <c r="A1381" s="2" t="s">
        <v>240</v>
      </c>
      <c r="B1381" s="2" t="s">
        <v>84</v>
      </c>
      <c r="C1381" s="2" t="s">
        <v>372</v>
      </c>
      <c r="D1381" s="2" t="str">
        <f t="shared" si="21"/>
        <v>Montana - Billings-Dec</v>
      </c>
      <c r="E1381" s="5">
        <v>21.832258064516129</v>
      </c>
      <c r="F1381" s="5">
        <v>21.674193548387095</v>
      </c>
      <c r="G1381" s="5">
        <v>21.945161290322581</v>
      </c>
      <c r="H1381" s="5">
        <v>22.14516129032258</v>
      </c>
      <c r="I1381" s="5">
        <v>22.029032258064515</v>
      </c>
      <c r="J1381" s="5">
        <v>21.906451612903226</v>
      </c>
      <c r="K1381" s="5">
        <v>21.390322580645162</v>
      </c>
      <c r="L1381" s="5">
        <v>21.92258064516129</v>
      </c>
      <c r="M1381" s="5">
        <v>22.683870967741935</v>
      </c>
      <c r="N1381" s="5">
        <v>24.454838709677421</v>
      </c>
      <c r="O1381" s="5">
        <v>25.967741935483872</v>
      </c>
      <c r="P1381" s="5">
        <v>28.377419354838711</v>
      </c>
      <c r="Q1381" s="5">
        <v>30.07741935483871</v>
      </c>
      <c r="R1381" s="5">
        <v>30.919354838709676</v>
      </c>
      <c r="S1381" s="5">
        <v>30.338709677419356</v>
      </c>
      <c r="T1381" s="5">
        <v>29.29032258064516</v>
      </c>
      <c r="U1381" s="5">
        <v>27.587096774193551</v>
      </c>
      <c r="V1381" s="5">
        <v>25.996774193548386</v>
      </c>
      <c r="W1381" s="5">
        <v>25.258064516129032</v>
      </c>
      <c r="X1381" s="5">
        <v>24.432258064516127</v>
      </c>
      <c r="Y1381" s="5">
        <v>23.529032258064515</v>
      </c>
      <c r="Z1381" s="5">
        <v>23.016129032258064</v>
      </c>
      <c r="AA1381" s="5">
        <v>22.9</v>
      </c>
      <c r="AB1381" s="5">
        <v>22.158064516129031</v>
      </c>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row>
    <row r="1382" spans="1:148">
      <c r="A1382" s="2" t="s">
        <v>241</v>
      </c>
      <c r="B1382" s="2" t="s">
        <v>73</v>
      </c>
      <c r="C1382" s="2" t="s">
        <v>361</v>
      </c>
      <c r="D1382" s="2" t="str">
        <f t="shared" si="21"/>
        <v>Montana - Cut Bank-Jan</v>
      </c>
      <c r="E1382" s="5">
        <v>18.8</v>
      </c>
      <c r="F1382" s="5">
        <v>18.441935483870971</v>
      </c>
      <c r="G1382" s="5">
        <v>18.732258064516131</v>
      </c>
      <c r="H1382" s="5">
        <v>19.067741935483873</v>
      </c>
      <c r="I1382" s="5">
        <v>19.341935483870969</v>
      </c>
      <c r="J1382" s="5">
        <v>18.983870967741936</v>
      </c>
      <c r="K1382" s="5">
        <v>18.654838709677417</v>
      </c>
      <c r="L1382" s="5">
        <v>18.287096774193547</v>
      </c>
      <c r="M1382" s="5">
        <v>20.283870967741933</v>
      </c>
      <c r="N1382" s="5">
        <v>22.27741935483871</v>
      </c>
      <c r="O1382" s="5">
        <v>24.287096774193547</v>
      </c>
      <c r="P1382" s="5">
        <v>26.167741935483871</v>
      </c>
      <c r="Q1382" s="5">
        <v>28</v>
      </c>
      <c r="R1382" s="5">
        <v>29.9</v>
      </c>
      <c r="S1382" s="5">
        <v>28.79032258064516</v>
      </c>
      <c r="T1382" s="5">
        <v>27.64516129032258</v>
      </c>
      <c r="U1382" s="5">
        <v>26.545161290322579</v>
      </c>
      <c r="V1382" s="5">
        <v>24.970967741935485</v>
      </c>
      <c r="W1382" s="5">
        <v>23.425806451612903</v>
      </c>
      <c r="X1382" s="5">
        <v>21.829032258064519</v>
      </c>
      <c r="Y1382" s="5">
        <v>21.135483870967743</v>
      </c>
      <c r="Z1382" s="5">
        <v>20.490322580645163</v>
      </c>
      <c r="AA1382" s="5">
        <v>19.806451612903224</v>
      </c>
      <c r="AB1382" s="5">
        <v>19.358064516129033</v>
      </c>
    </row>
    <row r="1383" spans="1:148">
      <c r="A1383" s="2" t="s">
        <v>241</v>
      </c>
      <c r="B1383" s="2" t="s">
        <v>74</v>
      </c>
      <c r="C1383" s="2" t="s">
        <v>362</v>
      </c>
      <c r="D1383" s="2" t="str">
        <f t="shared" si="21"/>
        <v>Montana - Cut Bank-Feb</v>
      </c>
      <c r="E1383" s="5">
        <v>19.850000000000001</v>
      </c>
      <c r="F1383" s="5">
        <v>19.539285714285715</v>
      </c>
      <c r="G1383" s="5">
        <v>18.885714285714283</v>
      </c>
      <c r="H1383" s="5">
        <v>18.274999999999999</v>
      </c>
      <c r="I1383" s="5">
        <v>17.653571428571428</v>
      </c>
      <c r="J1383" s="5">
        <v>17.589285714285715</v>
      </c>
      <c r="K1383" s="5">
        <v>17.528571428571428</v>
      </c>
      <c r="L1383" s="5">
        <v>17.471428571428572</v>
      </c>
      <c r="M1383" s="5">
        <v>20.225000000000001</v>
      </c>
      <c r="N1383" s="5">
        <v>22.960714285714285</v>
      </c>
      <c r="O1383" s="5">
        <v>25.717857142857145</v>
      </c>
      <c r="P1383" s="5">
        <v>27.739285714285717</v>
      </c>
      <c r="Q1383" s="5">
        <v>29.74285714285714</v>
      </c>
      <c r="R1383" s="5">
        <v>31.760714285714283</v>
      </c>
      <c r="S1383" s="5">
        <v>30.846428571428572</v>
      </c>
      <c r="T1383" s="5">
        <v>29.942857142857143</v>
      </c>
      <c r="U1383" s="5">
        <v>29.039285714285715</v>
      </c>
      <c r="V1383" s="5">
        <v>26.921428571428571</v>
      </c>
      <c r="W1383" s="5">
        <v>24.739285714285717</v>
      </c>
      <c r="X1383" s="5">
        <v>22.603571428571428</v>
      </c>
      <c r="Y1383" s="5">
        <v>21.832142857142856</v>
      </c>
      <c r="Z1383" s="5">
        <v>21.092857142857145</v>
      </c>
      <c r="AA1383" s="5">
        <v>20.314285714285713</v>
      </c>
      <c r="AB1383" s="5">
        <v>20.032142857142855</v>
      </c>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row>
    <row r="1384" spans="1:148">
      <c r="A1384" s="2" t="s">
        <v>241</v>
      </c>
      <c r="B1384" s="2" t="s">
        <v>75</v>
      </c>
      <c r="C1384" s="2" t="s">
        <v>363</v>
      </c>
      <c r="D1384" s="2" t="str">
        <f t="shared" si="21"/>
        <v>Montana - Cut Bank-Mar</v>
      </c>
      <c r="E1384" s="5">
        <v>25.183870967741935</v>
      </c>
      <c r="F1384" s="5">
        <v>24.609677419354838</v>
      </c>
      <c r="G1384" s="5">
        <v>24.012903225806451</v>
      </c>
      <c r="H1384" s="5">
        <v>23.441935483870971</v>
      </c>
      <c r="I1384" s="5">
        <v>22.822580645161292</v>
      </c>
      <c r="J1384" s="5">
        <v>23.558064516129029</v>
      </c>
      <c r="K1384" s="5">
        <v>24.306451612903224</v>
      </c>
      <c r="L1384" s="5">
        <v>25.038709677419355</v>
      </c>
      <c r="M1384" s="5">
        <v>28.212903225806453</v>
      </c>
      <c r="N1384" s="5">
        <v>31.387096774193548</v>
      </c>
      <c r="O1384" s="5">
        <v>34.551612903225802</v>
      </c>
      <c r="P1384" s="5">
        <v>35.829032258064515</v>
      </c>
      <c r="Q1384" s="5">
        <v>37.106451612903221</v>
      </c>
      <c r="R1384" s="5">
        <v>38.380645161290325</v>
      </c>
      <c r="S1384" s="5">
        <v>37.729032258064514</v>
      </c>
      <c r="T1384" s="5">
        <v>37.061290322580646</v>
      </c>
      <c r="U1384" s="5">
        <v>36.41612903225807</v>
      </c>
      <c r="V1384" s="5">
        <v>33.961290322580645</v>
      </c>
      <c r="W1384" s="5">
        <v>31.480645161290322</v>
      </c>
      <c r="X1384" s="5">
        <v>29.032258064516128</v>
      </c>
      <c r="Y1384" s="5">
        <v>28.151612903225807</v>
      </c>
      <c r="Z1384" s="5">
        <v>27.309677419354838</v>
      </c>
      <c r="AA1384" s="5">
        <v>26.425806451612903</v>
      </c>
      <c r="AB1384" s="5">
        <v>25.864516129032257</v>
      </c>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row>
    <row r="1385" spans="1:148">
      <c r="A1385" s="2" t="s">
        <v>241</v>
      </c>
      <c r="B1385" s="2" t="s">
        <v>76</v>
      </c>
      <c r="C1385" s="2" t="s">
        <v>364</v>
      </c>
      <c r="D1385" s="2" t="str">
        <f t="shared" si="21"/>
        <v>Montana - Cut Bank-Apr</v>
      </c>
      <c r="E1385" s="5">
        <v>37.06</v>
      </c>
      <c r="F1385" s="5">
        <v>36.093333333333334</v>
      </c>
      <c r="G1385" s="5">
        <v>35.31333333333334</v>
      </c>
      <c r="H1385" s="5">
        <v>34.53</v>
      </c>
      <c r="I1385" s="5">
        <v>33.726666666666667</v>
      </c>
      <c r="J1385" s="5">
        <v>35.706666666666671</v>
      </c>
      <c r="K1385" s="5">
        <v>37.706666666666671</v>
      </c>
      <c r="L1385" s="5">
        <v>39.68666666666666</v>
      </c>
      <c r="M1385" s="5">
        <v>42.9</v>
      </c>
      <c r="N1385" s="5">
        <v>46.113333333333337</v>
      </c>
      <c r="O1385" s="5">
        <v>49.323333333333338</v>
      </c>
      <c r="P1385" s="5">
        <v>50.513333333333335</v>
      </c>
      <c r="Q1385" s="5">
        <v>51.676666666666662</v>
      </c>
      <c r="R1385" s="5">
        <v>52.853333333333332</v>
      </c>
      <c r="S1385" s="5">
        <v>52.596666666666671</v>
      </c>
      <c r="T1385" s="5">
        <v>52.33</v>
      </c>
      <c r="U1385" s="5">
        <v>52.06333333333334</v>
      </c>
      <c r="V1385" s="5">
        <v>49.393333333333331</v>
      </c>
      <c r="W1385" s="5">
        <v>46.653333333333329</v>
      </c>
      <c r="X1385" s="5">
        <v>43.93333333333333</v>
      </c>
      <c r="Y1385" s="5">
        <v>42.45</v>
      </c>
      <c r="Z1385" s="5">
        <v>40.97</v>
      </c>
      <c r="AA1385" s="5">
        <v>39.520000000000003</v>
      </c>
      <c r="AB1385" s="5">
        <v>38.49</v>
      </c>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row>
    <row r="1386" spans="1:148">
      <c r="A1386" s="2" t="s">
        <v>241</v>
      </c>
      <c r="B1386" s="2" t="s">
        <v>77</v>
      </c>
      <c r="C1386" s="2" t="s">
        <v>365</v>
      </c>
      <c r="D1386" s="2" t="str">
        <f t="shared" si="21"/>
        <v>Montana - Cut Bank-May</v>
      </c>
      <c r="E1386" s="5">
        <v>45.087096774193547</v>
      </c>
      <c r="F1386" s="5">
        <v>43.883870967741942</v>
      </c>
      <c r="G1386" s="5">
        <v>42.983870967741936</v>
      </c>
      <c r="H1386" s="5">
        <v>42.093548387096774</v>
      </c>
      <c r="I1386" s="5">
        <v>41.193548387096776</v>
      </c>
      <c r="J1386" s="5">
        <v>43.890322580645162</v>
      </c>
      <c r="K1386" s="5">
        <v>46.596774193548384</v>
      </c>
      <c r="L1386" s="5">
        <v>49.358064516129026</v>
      </c>
      <c r="M1386" s="5">
        <v>51.835483870967742</v>
      </c>
      <c r="N1386" s="5">
        <v>54.303225806451614</v>
      </c>
      <c r="O1386" s="5">
        <v>56.8</v>
      </c>
      <c r="P1386" s="5">
        <v>58.325806451612898</v>
      </c>
      <c r="Q1386" s="5">
        <v>59.829032258064515</v>
      </c>
      <c r="R1386" s="5">
        <v>61.354838709677416</v>
      </c>
      <c r="S1386" s="5">
        <v>61.245161290322578</v>
      </c>
      <c r="T1386" s="5">
        <v>61.12580645161291</v>
      </c>
      <c r="U1386" s="5">
        <v>60.990322580645163</v>
      </c>
      <c r="V1386" s="5">
        <v>58.638709677419357</v>
      </c>
      <c r="W1386" s="5">
        <v>56.229032258064514</v>
      </c>
      <c r="X1386" s="5">
        <v>53.829032258064515</v>
      </c>
      <c r="Y1386" s="5">
        <v>51.693548387096776</v>
      </c>
      <c r="Z1386" s="5">
        <v>49.612903225806448</v>
      </c>
      <c r="AA1386" s="5">
        <v>47.567741935483866</v>
      </c>
      <c r="AB1386" s="5">
        <v>46.380645161290325</v>
      </c>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row>
    <row r="1387" spans="1:148">
      <c r="A1387" s="2" t="s">
        <v>241</v>
      </c>
      <c r="B1387" s="2" t="s">
        <v>78</v>
      </c>
      <c r="C1387" s="2" t="s">
        <v>366</v>
      </c>
      <c r="D1387" s="2" t="str">
        <f t="shared" si="21"/>
        <v>Montana - Cut Bank-Jun</v>
      </c>
      <c r="E1387" s="5">
        <v>48.096666666666671</v>
      </c>
      <c r="F1387" s="5">
        <v>47.026666666666664</v>
      </c>
      <c r="G1387" s="5">
        <v>46.42</v>
      </c>
      <c r="H1387" s="5">
        <v>45.803333333333327</v>
      </c>
      <c r="I1387" s="5">
        <v>45.203333333333333</v>
      </c>
      <c r="J1387" s="5">
        <v>48.07</v>
      </c>
      <c r="K1387" s="5">
        <v>50.963333333333338</v>
      </c>
      <c r="L1387" s="5">
        <v>53.83</v>
      </c>
      <c r="M1387" s="5">
        <v>56.106666666666669</v>
      </c>
      <c r="N1387" s="5">
        <v>58.386666666666663</v>
      </c>
      <c r="O1387" s="5">
        <v>60.65</v>
      </c>
      <c r="P1387" s="5">
        <v>61.78</v>
      </c>
      <c r="Q1387" s="5">
        <v>62.953333333333333</v>
      </c>
      <c r="R1387" s="5">
        <v>64.069999999999993</v>
      </c>
      <c r="S1387" s="5">
        <v>63.973333333333336</v>
      </c>
      <c r="T1387" s="5">
        <v>63.906666666666666</v>
      </c>
      <c r="U1387" s="5">
        <v>63.806666666666665</v>
      </c>
      <c r="V1387" s="5">
        <v>61.77</v>
      </c>
      <c r="W1387" s="5">
        <v>59.653333333333329</v>
      </c>
      <c r="X1387" s="5">
        <v>57.583333333333336</v>
      </c>
      <c r="Y1387" s="5">
        <v>55.16</v>
      </c>
      <c r="Z1387" s="5">
        <v>52.77</v>
      </c>
      <c r="AA1387" s="5">
        <v>50.396666666666668</v>
      </c>
      <c r="AB1387" s="5">
        <v>49.3</v>
      </c>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row>
    <row r="1388" spans="1:148">
      <c r="A1388" s="2" t="s">
        <v>241</v>
      </c>
      <c r="B1388" s="2" t="s">
        <v>79</v>
      </c>
      <c r="C1388" s="2" t="s">
        <v>367</v>
      </c>
      <c r="D1388" s="2" t="str">
        <f t="shared" si="21"/>
        <v>Montana - Cut Bank-Jul</v>
      </c>
      <c r="E1388" s="5">
        <v>57.86774193548387</v>
      </c>
      <c r="F1388" s="5">
        <v>56.429032258064517</v>
      </c>
      <c r="G1388" s="5">
        <v>53.36774193548387</v>
      </c>
      <c r="H1388" s="5">
        <v>52.383870967741942</v>
      </c>
      <c r="I1388" s="5">
        <v>51.37419354838709</v>
      </c>
      <c r="J1388" s="5">
        <v>54.767741935483869</v>
      </c>
      <c r="K1388" s="5">
        <v>58.232258064516131</v>
      </c>
      <c r="L1388" s="5">
        <v>61.674193548387102</v>
      </c>
      <c r="M1388" s="5">
        <v>64.509677419354844</v>
      </c>
      <c r="N1388" s="5">
        <v>67.358064516129033</v>
      </c>
      <c r="O1388" s="5">
        <v>70.183870967741925</v>
      </c>
      <c r="P1388" s="5">
        <v>71.661290322580641</v>
      </c>
      <c r="Q1388" s="5">
        <v>73.154838709677421</v>
      </c>
      <c r="R1388" s="5">
        <v>74.622580645161293</v>
      </c>
      <c r="S1388" s="5">
        <v>74.909677419354836</v>
      </c>
      <c r="T1388" s="5">
        <v>75.183870967741925</v>
      </c>
      <c r="U1388" s="5">
        <v>75.467741935483872</v>
      </c>
      <c r="V1388" s="5">
        <v>72.783870967741947</v>
      </c>
      <c r="W1388" s="5">
        <v>70.038709677419348</v>
      </c>
      <c r="X1388" s="5">
        <v>67.306451612903231</v>
      </c>
      <c r="Y1388" s="5">
        <v>64.538709677419362</v>
      </c>
      <c r="Z1388" s="5">
        <v>61.770967741935486</v>
      </c>
      <c r="AA1388" s="5">
        <v>59.038709677419355</v>
      </c>
      <c r="AB1388" s="5">
        <v>57.667741935483875</v>
      </c>
    </row>
    <row r="1389" spans="1:148">
      <c r="A1389" s="2" t="s">
        <v>241</v>
      </c>
      <c r="B1389" s="2" t="s">
        <v>80</v>
      </c>
      <c r="C1389" s="2" t="s">
        <v>368</v>
      </c>
      <c r="D1389" s="2" t="str">
        <f t="shared" si="21"/>
        <v>Montana - Cut Bank-Aug</v>
      </c>
      <c r="E1389" s="5">
        <v>53.364516129032253</v>
      </c>
      <c r="F1389" s="5">
        <v>52.390322580645162</v>
      </c>
      <c r="G1389" s="5">
        <v>53.474193548387099</v>
      </c>
      <c r="H1389" s="5">
        <v>52.464516129032262</v>
      </c>
      <c r="I1389" s="5">
        <v>51.41612903225807</v>
      </c>
      <c r="J1389" s="5">
        <v>54.106451612903221</v>
      </c>
      <c r="K1389" s="5">
        <v>56.903225806451616</v>
      </c>
      <c r="L1389" s="5">
        <v>59.664516129032258</v>
      </c>
      <c r="M1389" s="5">
        <v>62.938709677419354</v>
      </c>
      <c r="N1389" s="5">
        <v>66.225806451612897</v>
      </c>
      <c r="O1389" s="5">
        <v>69.474193548387092</v>
      </c>
      <c r="P1389" s="5">
        <v>70.796774193548387</v>
      </c>
      <c r="Q1389" s="5">
        <v>72.112903225806448</v>
      </c>
      <c r="R1389" s="5">
        <v>73.429032258064524</v>
      </c>
      <c r="S1389" s="5">
        <v>73.367741935483878</v>
      </c>
      <c r="T1389" s="5">
        <v>73.329032258064515</v>
      </c>
      <c r="U1389" s="5">
        <v>73.267741935483883</v>
      </c>
      <c r="V1389" s="5">
        <v>70.177419354838705</v>
      </c>
      <c r="W1389" s="5">
        <v>66.935483870967744</v>
      </c>
      <c r="X1389" s="5">
        <v>63.803225806451614</v>
      </c>
      <c r="Y1389" s="5">
        <v>61.538709677419355</v>
      </c>
      <c r="Z1389" s="5">
        <v>59.296774193548387</v>
      </c>
      <c r="AA1389" s="5">
        <v>57.090322580645157</v>
      </c>
      <c r="AB1389" s="5">
        <v>56.074193548387093</v>
      </c>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row>
    <row r="1390" spans="1:148">
      <c r="A1390" s="2" t="s">
        <v>241</v>
      </c>
      <c r="B1390" s="2" t="s">
        <v>81</v>
      </c>
      <c r="C1390" s="2" t="s">
        <v>369</v>
      </c>
      <c r="D1390" s="2" t="str">
        <f t="shared" si="21"/>
        <v>Montana - Cut Bank-Sep</v>
      </c>
      <c r="E1390" s="5">
        <v>42.68333333333333</v>
      </c>
      <c r="F1390" s="5">
        <v>41.576666666666668</v>
      </c>
      <c r="G1390" s="5">
        <v>41.036666666666662</v>
      </c>
      <c r="H1390" s="5">
        <v>40.473333333333336</v>
      </c>
      <c r="I1390" s="5">
        <v>39.92</v>
      </c>
      <c r="J1390" s="5">
        <v>41.303333333333327</v>
      </c>
      <c r="K1390" s="5">
        <v>42.693333333333335</v>
      </c>
      <c r="L1390" s="5">
        <v>44.126666666666665</v>
      </c>
      <c r="M1390" s="5">
        <v>47.653333333333329</v>
      </c>
      <c r="N1390" s="5">
        <v>51.19</v>
      </c>
      <c r="O1390" s="5">
        <v>54.723333333333336</v>
      </c>
      <c r="P1390" s="5">
        <v>56.403333333333329</v>
      </c>
      <c r="Q1390" s="5">
        <v>58.053333333333327</v>
      </c>
      <c r="R1390" s="5">
        <v>59.73</v>
      </c>
      <c r="S1390" s="5">
        <v>59.173333333333332</v>
      </c>
      <c r="T1390" s="5">
        <v>58.653333333333329</v>
      </c>
      <c r="U1390" s="5">
        <v>58.083333333333336</v>
      </c>
      <c r="V1390" s="5">
        <v>54.92</v>
      </c>
      <c r="W1390" s="5">
        <v>51.786666666666662</v>
      </c>
      <c r="X1390" s="5">
        <v>48.656666666666666</v>
      </c>
      <c r="Y1390" s="5">
        <v>47.123333333333335</v>
      </c>
      <c r="Z1390" s="5">
        <v>45.693333333333335</v>
      </c>
      <c r="AA1390" s="5">
        <v>44.193333333333335</v>
      </c>
      <c r="AB1390" s="5">
        <v>43.14</v>
      </c>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row>
    <row r="1391" spans="1:148">
      <c r="A1391" s="2" t="s">
        <v>241</v>
      </c>
      <c r="B1391" s="2" t="s">
        <v>82</v>
      </c>
      <c r="C1391" s="2" t="s">
        <v>370</v>
      </c>
      <c r="D1391" s="2" t="str">
        <f t="shared" si="21"/>
        <v>Montana - Cut Bank-Oct</v>
      </c>
      <c r="E1391" s="5">
        <v>38.893548387096779</v>
      </c>
      <c r="F1391" s="5">
        <v>38.332258064516125</v>
      </c>
      <c r="G1391" s="5">
        <v>37.864516129032253</v>
      </c>
      <c r="H1391" s="5">
        <v>37.432258064516134</v>
      </c>
      <c r="I1391" s="5">
        <v>36.941935483870971</v>
      </c>
      <c r="J1391" s="5">
        <v>37.483870967741936</v>
      </c>
      <c r="K1391" s="5">
        <v>38.016129032258064</v>
      </c>
      <c r="L1391" s="5">
        <v>38.529032258064518</v>
      </c>
      <c r="M1391" s="5">
        <v>41.806451612903224</v>
      </c>
      <c r="N1391" s="5">
        <v>45.103225806451611</v>
      </c>
      <c r="O1391" s="5">
        <v>48.383870967741942</v>
      </c>
      <c r="P1391" s="5">
        <v>49.880645161290325</v>
      </c>
      <c r="Q1391" s="5">
        <v>51.41935483870968</v>
      </c>
      <c r="R1391" s="5">
        <v>52.929032258064517</v>
      </c>
      <c r="S1391" s="5">
        <v>52.058064516129029</v>
      </c>
      <c r="T1391" s="5">
        <v>51.141935483870974</v>
      </c>
      <c r="U1391" s="5">
        <v>50.270967741935486</v>
      </c>
      <c r="V1391" s="5">
        <v>47.738709677419358</v>
      </c>
      <c r="W1391" s="5">
        <v>45.20645161290323</v>
      </c>
      <c r="X1391" s="5">
        <v>42.70645161290323</v>
      </c>
      <c r="Y1391" s="5">
        <v>41.770967741935486</v>
      </c>
      <c r="Z1391" s="5">
        <v>40.845161290322579</v>
      </c>
      <c r="AA1391" s="5">
        <v>39.912903225806453</v>
      </c>
      <c r="AB1391" s="5">
        <v>39.329032258064515</v>
      </c>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row>
    <row r="1392" spans="1:148">
      <c r="A1392" s="2" t="s">
        <v>241</v>
      </c>
      <c r="B1392" s="2" t="s">
        <v>83</v>
      </c>
      <c r="C1392" s="2" t="s">
        <v>371</v>
      </c>
      <c r="D1392" s="2" t="str">
        <f t="shared" si="21"/>
        <v>Montana - Cut Bank-Nov</v>
      </c>
      <c r="E1392" s="5">
        <v>29.696666666666665</v>
      </c>
      <c r="F1392" s="5">
        <v>29.55</v>
      </c>
      <c r="G1392" s="5">
        <v>29.33</v>
      </c>
      <c r="H1392" s="5">
        <v>29.07</v>
      </c>
      <c r="I1392" s="5">
        <v>28.82</v>
      </c>
      <c r="J1392" s="5">
        <v>28.853333333333335</v>
      </c>
      <c r="K1392" s="5">
        <v>28.936666666666667</v>
      </c>
      <c r="L1392" s="5">
        <v>28.94</v>
      </c>
      <c r="M1392" s="5">
        <v>32.06666666666667</v>
      </c>
      <c r="N1392" s="5">
        <v>35.143333333333331</v>
      </c>
      <c r="O1392" s="5">
        <v>38.270000000000003</v>
      </c>
      <c r="P1392" s="5">
        <v>39.776666666666664</v>
      </c>
      <c r="Q1392" s="5">
        <v>41.31666666666667</v>
      </c>
      <c r="R1392" s="5">
        <v>42.833333333333336</v>
      </c>
      <c r="S1392" s="5">
        <v>40.793333333333329</v>
      </c>
      <c r="T1392" s="5">
        <v>38.733333333333334</v>
      </c>
      <c r="U1392" s="5">
        <v>36.703333333333333</v>
      </c>
      <c r="V1392" s="5">
        <v>35.18666666666666</v>
      </c>
      <c r="W1392" s="5">
        <v>33.703333333333333</v>
      </c>
      <c r="X1392" s="5">
        <v>32.176666666666662</v>
      </c>
      <c r="Y1392" s="5">
        <v>31.46</v>
      </c>
      <c r="Z1392" s="5">
        <v>30.78</v>
      </c>
      <c r="AA1392" s="5">
        <v>30.086666666666666</v>
      </c>
      <c r="AB1392" s="5">
        <v>29.923333333333336</v>
      </c>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row>
    <row r="1393" spans="1:147">
      <c r="A1393" s="2" t="s">
        <v>241</v>
      </c>
      <c r="B1393" s="2" t="s">
        <v>84</v>
      </c>
      <c r="C1393" s="2" t="s">
        <v>372</v>
      </c>
      <c r="D1393" s="2" t="str">
        <f t="shared" si="21"/>
        <v>Montana - Cut Bank-Dec</v>
      </c>
      <c r="E1393" s="5">
        <v>17.22258064516129</v>
      </c>
      <c r="F1393" s="5">
        <v>16.841935483870969</v>
      </c>
      <c r="G1393" s="5">
        <v>16.751612903225805</v>
      </c>
      <c r="H1393" s="5">
        <v>18.574193548387097</v>
      </c>
      <c r="I1393" s="5">
        <v>19.041935483870965</v>
      </c>
      <c r="J1393" s="5">
        <v>19.483870967741936</v>
      </c>
      <c r="K1393" s="5">
        <v>19.477419354838709</v>
      </c>
      <c r="L1393" s="5">
        <v>19.325806451612905</v>
      </c>
      <c r="M1393" s="5">
        <v>19.332258064516129</v>
      </c>
      <c r="N1393" s="5">
        <v>20.838709677419356</v>
      </c>
      <c r="O1393" s="5">
        <v>22.522580645161291</v>
      </c>
      <c r="P1393" s="5">
        <v>23.667741935483871</v>
      </c>
      <c r="Q1393" s="5">
        <v>23.877419354838711</v>
      </c>
      <c r="R1393" s="5">
        <v>24.167741935483871</v>
      </c>
      <c r="S1393" s="5">
        <v>23.306451612903224</v>
      </c>
      <c r="T1393" s="5">
        <v>22.619354838709679</v>
      </c>
      <c r="U1393" s="5">
        <v>20.529032258064515</v>
      </c>
      <c r="V1393" s="5">
        <v>19.532258064516128</v>
      </c>
      <c r="W1393" s="5">
        <v>18.412903225806449</v>
      </c>
      <c r="X1393" s="5">
        <v>18.445161290322581</v>
      </c>
      <c r="Y1393" s="5">
        <v>18.187096774193545</v>
      </c>
      <c r="Z1393" s="5">
        <v>18.138709677419353</v>
      </c>
      <c r="AA1393" s="5">
        <v>18.003225806451614</v>
      </c>
      <c r="AB1393" s="5">
        <v>17.325806451612905</v>
      </c>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row>
    <row r="1394" spans="1:147">
      <c r="A1394" s="2" t="s">
        <v>242</v>
      </c>
      <c r="B1394" s="2" t="s">
        <v>73</v>
      </c>
      <c r="C1394" s="2" t="s">
        <v>361</v>
      </c>
      <c r="D1394" s="2" t="str">
        <f t="shared" si="21"/>
        <v>Montana - Glasgow-Jan</v>
      </c>
      <c r="E1394" s="5">
        <v>6.193548387096774</v>
      </c>
      <c r="F1394" s="5">
        <v>5.9741935483870963</v>
      </c>
      <c r="G1394" s="5">
        <v>5.8193548387096774</v>
      </c>
      <c r="H1394" s="5">
        <v>5.645161290322581</v>
      </c>
      <c r="I1394" s="5">
        <v>5.4935483870967747</v>
      </c>
      <c r="J1394" s="5">
        <v>5.4870967741935486</v>
      </c>
      <c r="K1394" s="5">
        <v>5.4645161290322584</v>
      </c>
      <c r="L1394" s="5">
        <v>5.4548387096774196</v>
      </c>
      <c r="M1394" s="5">
        <v>6.4322580645161294</v>
      </c>
      <c r="N1394" s="5">
        <v>7.3935483870967742</v>
      </c>
      <c r="O1394" s="5">
        <v>8.3774193548387093</v>
      </c>
      <c r="P1394" s="5">
        <v>9.3354838709677406</v>
      </c>
      <c r="Q1394" s="5">
        <v>10.306451612903226</v>
      </c>
      <c r="R1394" s="5">
        <v>11.251612903225807</v>
      </c>
      <c r="S1394" s="5">
        <v>10.506451612903225</v>
      </c>
      <c r="T1394" s="5">
        <v>9.7870967741935484</v>
      </c>
      <c r="U1394" s="5">
        <v>9.0516129032258075</v>
      </c>
      <c r="V1394" s="5">
        <v>8.4064516129032274</v>
      </c>
      <c r="W1394" s="5">
        <v>7.790322580645161</v>
      </c>
      <c r="X1394" s="5">
        <v>7.1741935483870973</v>
      </c>
      <c r="Y1394" s="5">
        <v>7.1419354838709683</v>
      </c>
      <c r="Z1394" s="5">
        <v>7.1161290322580646</v>
      </c>
      <c r="AA1394" s="5">
        <v>7.0774193548387094</v>
      </c>
      <c r="AB1394" s="5">
        <v>6.887096774193548</v>
      </c>
    </row>
    <row r="1395" spans="1:147">
      <c r="A1395" s="2" t="s">
        <v>242</v>
      </c>
      <c r="B1395" s="2" t="s">
        <v>74</v>
      </c>
      <c r="C1395" s="2" t="s">
        <v>362</v>
      </c>
      <c r="D1395" s="2" t="str">
        <f t="shared" si="21"/>
        <v>Montana - Glasgow-Feb</v>
      </c>
      <c r="E1395" s="5">
        <v>17.242857142857144</v>
      </c>
      <c r="F1395" s="5">
        <v>16.62142857142857</v>
      </c>
      <c r="G1395" s="5">
        <v>15.75357142857143</v>
      </c>
      <c r="H1395" s="5">
        <v>14.889285714285714</v>
      </c>
      <c r="I1395" s="5">
        <v>13.992857142857144</v>
      </c>
      <c r="J1395" s="5">
        <v>13.539285714285715</v>
      </c>
      <c r="K1395" s="5">
        <v>13.032142857142857</v>
      </c>
      <c r="L1395" s="5">
        <v>12.578571428571427</v>
      </c>
      <c r="M1395" s="5">
        <v>14.6</v>
      </c>
      <c r="N1395" s="5">
        <v>16.553571428571427</v>
      </c>
      <c r="O1395" s="5">
        <v>18.578571428571429</v>
      </c>
      <c r="P1395" s="5">
        <v>20.414285714285715</v>
      </c>
      <c r="Q1395" s="5">
        <v>22.232142857142858</v>
      </c>
      <c r="R1395" s="5">
        <v>24.053571428571427</v>
      </c>
      <c r="S1395" s="5">
        <v>23.99642857142857</v>
      </c>
      <c r="T1395" s="5">
        <v>23.946428571428573</v>
      </c>
      <c r="U1395" s="5">
        <v>23.9</v>
      </c>
      <c r="V1395" s="5">
        <v>22.614285714285717</v>
      </c>
      <c r="W1395" s="5">
        <v>21.303571428571427</v>
      </c>
      <c r="X1395" s="5">
        <v>19.99285714285714</v>
      </c>
      <c r="Y1395" s="5">
        <v>19.196428571428573</v>
      </c>
      <c r="Z1395" s="5">
        <v>18.432142857142857</v>
      </c>
      <c r="AA1395" s="5">
        <v>17.639285714285712</v>
      </c>
      <c r="AB1395" s="5">
        <v>16.989285714285714</v>
      </c>
    </row>
    <row r="1396" spans="1:147">
      <c r="A1396" s="2" t="s">
        <v>242</v>
      </c>
      <c r="B1396" s="2" t="s">
        <v>75</v>
      </c>
      <c r="C1396" s="2" t="s">
        <v>363</v>
      </c>
      <c r="D1396" s="2" t="str">
        <f t="shared" si="21"/>
        <v>Montana - Glasgow-Mar</v>
      </c>
      <c r="E1396" s="5">
        <v>25.938709677419357</v>
      </c>
      <c r="F1396" s="5">
        <v>25.261290322580646</v>
      </c>
      <c r="G1396" s="5">
        <v>24.79032258064516</v>
      </c>
      <c r="H1396" s="5">
        <v>24.374193548387098</v>
      </c>
      <c r="I1396" s="5">
        <v>23.870967741935484</v>
      </c>
      <c r="J1396" s="5">
        <v>24.261290322580646</v>
      </c>
      <c r="K1396" s="5">
        <v>24.635483870967743</v>
      </c>
      <c r="L1396" s="5">
        <v>25.096774193548388</v>
      </c>
      <c r="M1396" s="5">
        <v>27.370967741935484</v>
      </c>
      <c r="N1396" s="5">
        <v>29.664516129032258</v>
      </c>
      <c r="O1396" s="5">
        <v>31.93548387096774</v>
      </c>
      <c r="P1396" s="5">
        <v>33.458064516129035</v>
      </c>
      <c r="Q1396" s="5">
        <v>35.009677419354837</v>
      </c>
      <c r="R1396" s="5">
        <v>36.532258064516128</v>
      </c>
      <c r="S1396" s="5">
        <v>36.58064516129032</v>
      </c>
      <c r="T1396" s="5">
        <v>36.645161290322584</v>
      </c>
      <c r="U1396" s="5">
        <v>36.696774193548386</v>
      </c>
      <c r="V1396" s="5">
        <v>34.506451612903227</v>
      </c>
      <c r="W1396" s="5">
        <v>32.270967741935486</v>
      </c>
      <c r="X1396" s="5">
        <v>30.106451612903225</v>
      </c>
      <c r="Y1396" s="5">
        <v>29.380645161290321</v>
      </c>
      <c r="Z1396" s="5">
        <v>28.687096774193545</v>
      </c>
      <c r="AA1396" s="5">
        <v>27.987096774193549</v>
      </c>
      <c r="AB1396" s="5">
        <v>27.351612903225806</v>
      </c>
    </row>
    <row r="1397" spans="1:147">
      <c r="A1397" s="2" t="s">
        <v>242</v>
      </c>
      <c r="B1397" s="2" t="s">
        <v>76</v>
      </c>
      <c r="C1397" s="2" t="s">
        <v>364</v>
      </c>
      <c r="D1397" s="2" t="str">
        <f t="shared" si="21"/>
        <v>Montana - Glasgow-Apr</v>
      </c>
      <c r="E1397" s="5">
        <v>37.723333333333336</v>
      </c>
      <c r="F1397" s="5">
        <v>36.456666666666671</v>
      </c>
      <c r="G1397" s="5">
        <v>35.736666666666665</v>
      </c>
      <c r="H1397" s="5">
        <v>35.04</v>
      </c>
      <c r="I1397" s="5">
        <v>33.956666666666671</v>
      </c>
      <c r="J1397" s="5">
        <v>34.136666666666663</v>
      </c>
      <c r="K1397" s="5">
        <v>36.633333333333333</v>
      </c>
      <c r="L1397" s="5">
        <v>39.763333333333335</v>
      </c>
      <c r="M1397" s="5">
        <v>42.49666666666667</v>
      </c>
      <c r="N1397" s="5">
        <v>45.526666666666664</v>
      </c>
      <c r="O1397" s="5">
        <v>48.073333333333338</v>
      </c>
      <c r="P1397" s="5">
        <v>50.18666666666666</v>
      </c>
      <c r="Q1397" s="5">
        <v>51.803333333333327</v>
      </c>
      <c r="R1397" s="5">
        <v>52.743333333333332</v>
      </c>
      <c r="S1397" s="5">
        <v>53.366666666666667</v>
      </c>
      <c r="T1397" s="5">
        <v>52.87</v>
      </c>
      <c r="U1397" s="5">
        <v>52.55</v>
      </c>
      <c r="V1397" s="5">
        <v>50.67</v>
      </c>
      <c r="W1397" s="5">
        <v>47.426666666666662</v>
      </c>
      <c r="X1397" s="5">
        <v>44.366666666666667</v>
      </c>
      <c r="Y1397" s="5">
        <v>42.673333333333332</v>
      </c>
      <c r="Z1397" s="5">
        <v>41.45</v>
      </c>
      <c r="AA1397" s="5">
        <v>39.85</v>
      </c>
      <c r="AB1397" s="5">
        <v>38.426666666666662</v>
      </c>
    </row>
    <row r="1398" spans="1:147">
      <c r="A1398" s="2" t="s">
        <v>242</v>
      </c>
      <c r="B1398" s="2" t="s">
        <v>77</v>
      </c>
      <c r="C1398" s="2" t="s">
        <v>365</v>
      </c>
      <c r="D1398" s="2" t="str">
        <f t="shared" si="21"/>
        <v>Montana - Glasgow-May</v>
      </c>
      <c r="E1398" s="5">
        <v>46.29032258064516</v>
      </c>
      <c r="F1398" s="5">
        <v>45.041935483870965</v>
      </c>
      <c r="G1398" s="5">
        <v>44.409677419354843</v>
      </c>
      <c r="H1398" s="5">
        <v>43.761290322580642</v>
      </c>
      <c r="I1398" s="5">
        <v>43.13225806451613</v>
      </c>
      <c r="J1398" s="5">
        <v>45.99677419354839</v>
      </c>
      <c r="K1398" s="5">
        <v>48.896774193548389</v>
      </c>
      <c r="L1398" s="5">
        <v>51.816129032258061</v>
      </c>
      <c r="M1398" s="5">
        <v>54.196774193548386</v>
      </c>
      <c r="N1398" s="5">
        <v>56.606451612903221</v>
      </c>
      <c r="O1398" s="5">
        <v>58.990322580645163</v>
      </c>
      <c r="P1398" s="5">
        <v>60.622580645161285</v>
      </c>
      <c r="Q1398" s="5">
        <v>62.303225806451614</v>
      </c>
      <c r="R1398" s="5">
        <v>63.935483870967744</v>
      </c>
      <c r="S1398" s="5">
        <v>63.925806451612907</v>
      </c>
      <c r="T1398" s="5">
        <v>63.87419354838709</v>
      </c>
      <c r="U1398" s="5">
        <v>63.880645161290325</v>
      </c>
      <c r="V1398" s="5">
        <v>61.019354838709674</v>
      </c>
      <c r="W1398" s="5">
        <v>58.135483870967747</v>
      </c>
      <c r="X1398" s="5">
        <v>55.280645161290323</v>
      </c>
      <c r="Y1398" s="5">
        <v>53.190322580645166</v>
      </c>
      <c r="Z1398" s="5">
        <v>51.145161290322584</v>
      </c>
      <c r="AA1398" s="5">
        <v>49.093548387096774</v>
      </c>
      <c r="AB1398" s="5">
        <v>47.864516129032253</v>
      </c>
    </row>
    <row r="1399" spans="1:147">
      <c r="A1399" s="2" t="s">
        <v>242</v>
      </c>
      <c r="B1399" s="2" t="s">
        <v>78</v>
      </c>
      <c r="C1399" s="2" t="s">
        <v>366</v>
      </c>
      <c r="D1399" s="2" t="str">
        <f t="shared" si="21"/>
        <v>Montana - Glasgow-Jun</v>
      </c>
      <c r="E1399" s="5">
        <v>56.87</v>
      </c>
      <c r="F1399" s="5">
        <v>55.636666666666663</v>
      </c>
      <c r="G1399" s="5">
        <v>55.31</v>
      </c>
      <c r="H1399" s="5">
        <v>54.983333333333334</v>
      </c>
      <c r="I1399" s="5">
        <v>54.656666666666666</v>
      </c>
      <c r="J1399" s="5">
        <v>57.66</v>
      </c>
      <c r="K1399" s="5">
        <v>60.706666666666671</v>
      </c>
      <c r="L1399" s="5">
        <v>63.696666666666673</v>
      </c>
      <c r="M1399" s="5">
        <v>66.066666666666663</v>
      </c>
      <c r="N1399" s="5">
        <v>68.433333333333337</v>
      </c>
      <c r="O1399" s="5">
        <v>70.796666666666667</v>
      </c>
      <c r="P1399" s="5">
        <v>72.123333333333321</v>
      </c>
      <c r="Q1399" s="5">
        <v>73.473333333333329</v>
      </c>
      <c r="R1399" s="5">
        <v>74.776666666666671</v>
      </c>
      <c r="S1399" s="5">
        <v>74.7</v>
      </c>
      <c r="T1399" s="5">
        <v>74.63333333333334</v>
      </c>
      <c r="U1399" s="5">
        <v>74.536666666666662</v>
      </c>
      <c r="V1399" s="5">
        <v>72.006666666666661</v>
      </c>
      <c r="W1399" s="5">
        <v>69.423333333333332</v>
      </c>
      <c r="X1399" s="5">
        <v>66.86</v>
      </c>
      <c r="Y1399" s="5">
        <v>64.433333333333337</v>
      </c>
      <c r="Z1399" s="5">
        <v>62.076666666666668</v>
      </c>
      <c r="AA1399" s="5">
        <v>59.726666666666667</v>
      </c>
      <c r="AB1399" s="5">
        <v>58.463333333333338</v>
      </c>
    </row>
    <row r="1400" spans="1:147">
      <c r="A1400" s="2" t="s">
        <v>242</v>
      </c>
      <c r="B1400" s="2" t="s">
        <v>79</v>
      </c>
      <c r="C1400" s="2" t="s">
        <v>367</v>
      </c>
      <c r="D1400" s="2" t="str">
        <f t="shared" si="21"/>
        <v>Montana - Glasgow-Jul</v>
      </c>
      <c r="E1400" s="5">
        <v>66.319354838709685</v>
      </c>
      <c r="F1400" s="5">
        <v>64.970967741935482</v>
      </c>
      <c r="G1400" s="5">
        <v>61.906451612903226</v>
      </c>
      <c r="H1400" s="5">
        <v>61.025806451612901</v>
      </c>
      <c r="I1400" s="5">
        <v>60.067741935483866</v>
      </c>
      <c r="J1400" s="5">
        <v>63.20645161290323</v>
      </c>
      <c r="K1400" s="5">
        <v>66.42258064516129</v>
      </c>
      <c r="L1400" s="5">
        <v>69.603225806451604</v>
      </c>
      <c r="M1400" s="5">
        <v>72.361290322580643</v>
      </c>
      <c r="N1400" s="5">
        <v>75.08709677419354</v>
      </c>
      <c r="O1400" s="5">
        <v>77.851612903225814</v>
      </c>
      <c r="P1400" s="5">
        <v>79.064516129032256</v>
      </c>
      <c r="Q1400" s="5">
        <v>80.316129032258075</v>
      </c>
      <c r="R1400" s="5">
        <v>81.532258064516128</v>
      </c>
      <c r="S1400" s="5">
        <v>81.861290322580643</v>
      </c>
      <c r="T1400" s="5">
        <v>82.151612903225796</v>
      </c>
      <c r="U1400" s="5">
        <v>82.474193548387092</v>
      </c>
      <c r="V1400" s="5">
        <v>79.738709677419351</v>
      </c>
      <c r="W1400" s="5">
        <v>76.958064516129028</v>
      </c>
      <c r="X1400" s="5">
        <v>74.193548387096769</v>
      </c>
      <c r="Y1400" s="5">
        <v>71.851612903225814</v>
      </c>
      <c r="Z1400" s="5">
        <v>69.487096774193546</v>
      </c>
      <c r="AA1400" s="5">
        <v>67.187096774193549</v>
      </c>
      <c r="AB1400" s="5">
        <v>65.845161290322579</v>
      </c>
    </row>
    <row r="1401" spans="1:147">
      <c r="A1401" s="2" t="s">
        <v>242</v>
      </c>
      <c r="B1401" s="2" t="s">
        <v>80</v>
      </c>
      <c r="C1401" s="2" t="s">
        <v>368</v>
      </c>
      <c r="D1401" s="2" t="str">
        <f t="shared" si="21"/>
        <v>Montana - Glasgow-Aug</v>
      </c>
      <c r="E1401" s="5">
        <v>60.187096774193549</v>
      </c>
      <c r="F1401" s="5">
        <v>58.906451612903226</v>
      </c>
      <c r="G1401" s="5">
        <v>60.135483870967747</v>
      </c>
      <c r="H1401" s="5">
        <v>59.248387096774195</v>
      </c>
      <c r="I1401" s="5">
        <v>58.332258064516125</v>
      </c>
      <c r="J1401" s="5">
        <v>61.08387096774193</v>
      </c>
      <c r="K1401" s="5">
        <v>63.87096774193548</v>
      </c>
      <c r="L1401" s="5">
        <v>66.651612903225796</v>
      </c>
      <c r="M1401" s="5">
        <v>69.874193548387098</v>
      </c>
      <c r="N1401" s="5">
        <v>73.093548387096774</v>
      </c>
      <c r="O1401" s="5">
        <v>76.319354838709685</v>
      </c>
      <c r="P1401" s="5">
        <v>77.99677419354839</v>
      </c>
      <c r="Q1401" s="5">
        <v>79.716129032258053</v>
      </c>
      <c r="R1401" s="5">
        <v>81.406451612903226</v>
      </c>
      <c r="S1401" s="5">
        <v>81.322580645161295</v>
      </c>
      <c r="T1401" s="5">
        <v>81.241935483870961</v>
      </c>
      <c r="U1401" s="5">
        <v>81.167741935483861</v>
      </c>
      <c r="V1401" s="5">
        <v>77.635483870967732</v>
      </c>
      <c r="W1401" s="5">
        <v>74.038709677419348</v>
      </c>
      <c r="X1401" s="5">
        <v>70.438709677419354</v>
      </c>
      <c r="Y1401" s="5">
        <v>68.441935483870964</v>
      </c>
      <c r="Z1401" s="5">
        <v>66.5</v>
      </c>
      <c r="AA1401" s="5">
        <v>64.58387096774193</v>
      </c>
      <c r="AB1401" s="5">
        <v>63.283870967741933</v>
      </c>
    </row>
    <row r="1402" spans="1:147">
      <c r="A1402" s="2" t="s">
        <v>242</v>
      </c>
      <c r="B1402" s="2" t="s">
        <v>81</v>
      </c>
      <c r="C1402" s="2" t="s">
        <v>369</v>
      </c>
      <c r="D1402" s="2" t="str">
        <f t="shared" si="21"/>
        <v>Montana - Glasgow-Sep</v>
      </c>
      <c r="E1402" s="5">
        <v>50.06666666666667</v>
      </c>
      <c r="F1402" s="5">
        <v>49.233333333333334</v>
      </c>
      <c r="G1402" s="5">
        <v>48.44</v>
      </c>
      <c r="H1402" s="5">
        <v>47.67</v>
      </c>
      <c r="I1402" s="5">
        <v>46.873333333333335</v>
      </c>
      <c r="J1402" s="5">
        <v>48.43</v>
      </c>
      <c r="K1402" s="5">
        <v>49.97</v>
      </c>
      <c r="L1402" s="5">
        <v>51.553333333333327</v>
      </c>
      <c r="M1402" s="5">
        <v>54.65</v>
      </c>
      <c r="N1402" s="5">
        <v>57.776666666666664</v>
      </c>
      <c r="O1402" s="5">
        <v>60.876666666666665</v>
      </c>
      <c r="P1402" s="5">
        <v>62.49</v>
      </c>
      <c r="Q1402" s="5">
        <v>64.093333333333334</v>
      </c>
      <c r="R1402" s="5">
        <v>65.7</v>
      </c>
      <c r="S1402" s="5">
        <v>65.553333333333327</v>
      </c>
      <c r="T1402" s="5">
        <v>65.403333333333336</v>
      </c>
      <c r="U1402" s="5">
        <v>65.266666666666666</v>
      </c>
      <c r="V1402" s="5">
        <v>62.06</v>
      </c>
      <c r="W1402" s="5">
        <v>58.763333333333335</v>
      </c>
      <c r="X1402" s="5">
        <v>55.52</v>
      </c>
      <c r="Y1402" s="5">
        <v>54.143333333333331</v>
      </c>
      <c r="Z1402" s="5">
        <v>52.79</v>
      </c>
      <c r="AA1402" s="5">
        <v>51.44</v>
      </c>
      <c r="AB1402" s="5">
        <v>50.583333333333336</v>
      </c>
    </row>
    <row r="1403" spans="1:147">
      <c r="A1403" s="2" t="s">
        <v>242</v>
      </c>
      <c r="B1403" s="2" t="s">
        <v>82</v>
      </c>
      <c r="C1403" s="2" t="s">
        <v>370</v>
      </c>
      <c r="D1403" s="2" t="str">
        <f t="shared" si="21"/>
        <v>Montana - Glasgow-Oct</v>
      </c>
      <c r="E1403" s="5">
        <v>39.841935483870962</v>
      </c>
      <c r="F1403" s="5">
        <v>39.309677419354834</v>
      </c>
      <c r="G1403" s="5">
        <v>38.661290322580648</v>
      </c>
      <c r="H1403" s="5">
        <v>38.093548387096774</v>
      </c>
      <c r="I1403" s="5">
        <v>37.438709677419354</v>
      </c>
      <c r="J1403" s="5">
        <v>38.038709677419355</v>
      </c>
      <c r="K1403" s="5">
        <v>38.619354838709675</v>
      </c>
      <c r="L1403" s="5">
        <v>39.241935483870968</v>
      </c>
      <c r="M1403" s="5">
        <v>42.87419354838709</v>
      </c>
      <c r="N1403" s="5">
        <v>46.480645161290326</v>
      </c>
      <c r="O1403" s="5">
        <v>50.087096774193547</v>
      </c>
      <c r="P1403" s="5">
        <v>51.958064516129035</v>
      </c>
      <c r="Q1403" s="5">
        <v>53.809677419354834</v>
      </c>
      <c r="R1403" s="5">
        <v>55.680645161290322</v>
      </c>
      <c r="S1403" s="5">
        <v>54.506451612903227</v>
      </c>
      <c r="T1403" s="5">
        <v>53.387096774193552</v>
      </c>
      <c r="U1403" s="5">
        <v>52.232258064516131</v>
      </c>
      <c r="V1403" s="5">
        <v>49.280645161290323</v>
      </c>
      <c r="W1403" s="5">
        <v>46.361290322580643</v>
      </c>
      <c r="X1403" s="5">
        <v>43.41935483870968</v>
      </c>
      <c r="Y1403" s="5">
        <v>42.458064516129035</v>
      </c>
      <c r="Z1403" s="5">
        <v>41.464516129032262</v>
      </c>
      <c r="AA1403" s="5">
        <v>40.516129032258064</v>
      </c>
      <c r="AB1403" s="5">
        <v>40.012903225806454</v>
      </c>
    </row>
    <row r="1404" spans="1:147">
      <c r="A1404" s="2" t="s">
        <v>242</v>
      </c>
      <c r="B1404" s="2" t="s">
        <v>83</v>
      </c>
      <c r="C1404" s="2" t="s">
        <v>371</v>
      </c>
      <c r="D1404" s="2" t="str">
        <f t="shared" si="21"/>
        <v>Montana - Glasgow-Nov</v>
      </c>
      <c r="E1404" s="5">
        <v>26.91</v>
      </c>
      <c r="F1404" s="5">
        <v>26.163333333333334</v>
      </c>
      <c r="G1404" s="5">
        <v>25.8</v>
      </c>
      <c r="H1404" s="5">
        <v>25.623333333333335</v>
      </c>
      <c r="I1404" s="5">
        <v>25.136666666666667</v>
      </c>
      <c r="J1404" s="5">
        <v>24.273333333333333</v>
      </c>
      <c r="K1404" s="5">
        <v>23.83</v>
      </c>
      <c r="L1404" s="5">
        <v>23.726666666666667</v>
      </c>
      <c r="M1404" s="5">
        <v>26.1</v>
      </c>
      <c r="N1404" s="5">
        <v>29.323333333333334</v>
      </c>
      <c r="O1404" s="5">
        <v>32.243333333333332</v>
      </c>
      <c r="P1404" s="5">
        <v>34.56333333333334</v>
      </c>
      <c r="Q1404" s="5">
        <v>36.396666666666668</v>
      </c>
      <c r="R1404" s="5">
        <v>37.693333333333335</v>
      </c>
      <c r="S1404" s="5">
        <v>37.886666666666663</v>
      </c>
      <c r="T1404" s="5">
        <v>36.32</v>
      </c>
      <c r="U1404" s="5">
        <v>33.243333333333332</v>
      </c>
      <c r="V1404" s="5">
        <v>31.063333333333333</v>
      </c>
      <c r="W1404" s="5">
        <v>29.616666666666667</v>
      </c>
      <c r="X1404" s="5">
        <v>28.463333333333331</v>
      </c>
      <c r="Y1404" s="5">
        <v>28.32</v>
      </c>
      <c r="Z1404" s="5">
        <v>27.173333333333336</v>
      </c>
      <c r="AA1404" s="5">
        <v>26.903333333333332</v>
      </c>
      <c r="AB1404" s="5">
        <v>26.18</v>
      </c>
    </row>
    <row r="1405" spans="1:147">
      <c r="A1405" s="2" t="s">
        <v>242</v>
      </c>
      <c r="B1405" s="2" t="s">
        <v>84</v>
      </c>
      <c r="C1405" s="2" t="s">
        <v>372</v>
      </c>
      <c r="D1405" s="2" t="str">
        <f t="shared" si="21"/>
        <v>Montana - Glasgow-Dec</v>
      </c>
      <c r="E1405" s="5">
        <v>16.29032258064516</v>
      </c>
      <c r="F1405" s="5">
        <v>15.9</v>
      </c>
      <c r="G1405" s="5">
        <v>15.648387096774194</v>
      </c>
      <c r="H1405" s="5">
        <v>15.406451612903227</v>
      </c>
      <c r="I1405" s="5">
        <v>15.151612903225805</v>
      </c>
      <c r="J1405" s="5">
        <v>15.1</v>
      </c>
      <c r="K1405" s="5">
        <v>15.035483870967743</v>
      </c>
      <c r="L1405" s="5">
        <v>15.035483870967743</v>
      </c>
      <c r="M1405" s="5">
        <v>16.70967741935484</v>
      </c>
      <c r="N1405" s="5">
        <v>18.348387096774193</v>
      </c>
      <c r="O1405" s="5">
        <v>20.009677419354837</v>
      </c>
      <c r="P1405" s="5">
        <v>21.445161290322581</v>
      </c>
      <c r="Q1405" s="5">
        <v>22.883870967741935</v>
      </c>
      <c r="R1405" s="5">
        <v>24.316129032258065</v>
      </c>
      <c r="S1405" s="5">
        <v>23.245161290322581</v>
      </c>
      <c r="T1405" s="5">
        <v>22.2</v>
      </c>
      <c r="U1405" s="5">
        <v>21.13225806451613</v>
      </c>
      <c r="V1405" s="5">
        <v>20.338709677419356</v>
      </c>
      <c r="W1405" s="5">
        <v>19.525806451612901</v>
      </c>
      <c r="X1405" s="5">
        <v>18.748387096774195</v>
      </c>
      <c r="Y1405" s="5">
        <v>18.07741935483871</v>
      </c>
      <c r="Z1405" s="5">
        <v>17.458064516129035</v>
      </c>
      <c r="AA1405" s="5">
        <v>16.783870967741933</v>
      </c>
      <c r="AB1405" s="5">
        <v>16.429032258064517</v>
      </c>
    </row>
    <row r="1406" spans="1:147">
      <c r="A1406" s="2" t="s">
        <v>243</v>
      </c>
      <c r="B1406" s="2" t="s">
        <v>73</v>
      </c>
      <c r="C1406" s="2" t="s">
        <v>361</v>
      </c>
      <c r="D1406" s="2" t="str">
        <f t="shared" si="21"/>
        <v>Montana - Great Falls-Jan</v>
      </c>
      <c r="E1406" s="5">
        <v>20.870967741935484</v>
      </c>
      <c r="F1406" s="5">
        <v>20.606451612903225</v>
      </c>
      <c r="G1406" s="5">
        <v>20.474193548387099</v>
      </c>
      <c r="H1406" s="5">
        <v>20.351612903225806</v>
      </c>
      <c r="I1406" s="5">
        <v>20.219354838709677</v>
      </c>
      <c r="J1406" s="5">
        <v>20.306451612903224</v>
      </c>
      <c r="K1406" s="5">
        <v>20.390322580645162</v>
      </c>
      <c r="L1406" s="5">
        <v>20.458064516129035</v>
      </c>
      <c r="M1406" s="5">
        <v>21.464516129032258</v>
      </c>
      <c r="N1406" s="5">
        <v>22.451612903225808</v>
      </c>
      <c r="O1406" s="5">
        <v>23.445161290322581</v>
      </c>
      <c r="P1406" s="5">
        <v>23.8</v>
      </c>
      <c r="Q1406" s="5">
        <v>24.141935483870967</v>
      </c>
      <c r="R1406" s="5">
        <v>24.483870967741936</v>
      </c>
      <c r="S1406" s="5">
        <v>24.051612903225806</v>
      </c>
      <c r="T1406" s="5">
        <v>23.651612903225807</v>
      </c>
      <c r="U1406" s="5">
        <v>23.203225806451613</v>
      </c>
      <c r="V1406" s="5">
        <v>22.738709677419354</v>
      </c>
      <c r="W1406" s="5">
        <v>22.264516129032259</v>
      </c>
      <c r="X1406" s="5">
        <v>21.816129032258065</v>
      </c>
      <c r="Y1406" s="5">
        <v>21.819354838709678</v>
      </c>
      <c r="Z1406" s="5">
        <v>21.848387096774193</v>
      </c>
      <c r="AA1406" s="5">
        <v>21.86774193548387</v>
      </c>
      <c r="AB1406" s="5">
        <v>21.70967741935484</v>
      </c>
    </row>
    <row r="1407" spans="1:147">
      <c r="A1407" s="2" t="s">
        <v>243</v>
      </c>
      <c r="B1407" s="2" t="s">
        <v>74</v>
      </c>
      <c r="C1407" s="2" t="s">
        <v>362</v>
      </c>
      <c r="D1407" s="2" t="str">
        <f t="shared" si="21"/>
        <v>Montana - Great Falls-Feb</v>
      </c>
      <c r="E1407" s="5">
        <v>19.828571428571429</v>
      </c>
      <c r="F1407" s="5">
        <v>19.060714285714287</v>
      </c>
      <c r="G1407" s="5">
        <v>18.482142857142858</v>
      </c>
      <c r="H1407" s="5">
        <v>18.824999999999999</v>
      </c>
      <c r="I1407" s="5">
        <v>18.785714285714285</v>
      </c>
      <c r="J1407" s="5">
        <v>18.728571428571428</v>
      </c>
      <c r="K1407" s="5">
        <v>19.235714285714288</v>
      </c>
      <c r="L1407" s="5">
        <v>18.7</v>
      </c>
      <c r="M1407" s="5">
        <v>19.167857142857144</v>
      </c>
      <c r="N1407" s="5">
        <v>20.482142857142858</v>
      </c>
      <c r="O1407" s="5">
        <v>21.774999999999999</v>
      </c>
      <c r="P1407" s="5">
        <v>23.589285714285715</v>
      </c>
      <c r="Q1407" s="5">
        <v>24.942857142857143</v>
      </c>
      <c r="R1407" s="5">
        <v>25.603571428571428</v>
      </c>
      <c r="S1407" s="5">
        <v>25.917857142857144</v>
      </c>
      <c r="T1407" s="5">
        <v>25.85</v>
      </c>
      <c r="U1407" s="5">
        <v>24.353571428571428</v>
      </c>
      <c r="V1407" s="5">
        <v>22.524999999999999</v>
      </c>
      <c r="W1407" s="5">
        <v>21.357142857142858</v>
      </c>
      <c r="X1407" s="5">
        <v>20.65</v>
      </c>
      <c r="Y1407" s="5">
        <v>20.63214285714286</v>
      </c>
      <c r="Z1407" s="5">
        <v>20.196428571428573</v>
      </c>
      <c r="AA1407" s="5">
        <v>19.62857142857143</v>
      </c>
      <c r="AB1407" s="5">
        <v>19.146428571428572</v>
      </c>
    </row>
    <row r="1408" spans="1:147">
      <c r="A1408" s="2" t="s">
        <v>243</v>
      </c>
      <c r="B1408" s="2" t="s">
        <v>75</v>
      </c>
      <c r="C1408" s="2" t="s">
        <v>363</v>
      </c>
      <c r="D1408" s="2" t="str">
        <f t="shared" si="21"/>
        <v>Montana - Great Falls-Mar</v>
      </c>
      <c r="E1408" s="5">
        <v>29.038709677419355</v>
      </c>
      <c r="F1408" s="5">
        <v>28.896774193548385</v>
      </c>
      <c r="G1408" s="5">
        <v>28.712903225806453</v>
      </c>
      <c r="H1408" s="5">
        <v>28.519354838709678</v>
      </c>
      <c r="I1408" s="5">
        <v>28.293548387096774</v>
      </c>
      <c r="J1408" s="5">
        <v>28.945161290322581</v>
      </c>
      <c r="K1408" s="5">
        <v>29.554838709677419</v>
      </c>
      <c r="L1408" s="5">
        <v>30.090322580645161</v>
      </c>
      <c r="M1408" s="5">
        <v>32.490322580645163</v>
      </c>
      <c r="N1408" s="5">
        <v>34.861290322580643</v>
      </c>
      <c r="O1408" s="5">
        <v>37.261290322580642</v>
      </c>
      <c r="P1408" s="5">
        <v>38.661290322580648</v>
      </c>
      <c r="Q1408" s="5">
        <v>40.022580645161291</v>
      </c>
      <c r="R1408" s="5">
        <v>41.41612903225807</v>
      </c>
      <c r="S1408" s="5">
        <v>41.048387096774192</v>
      </c>
      <c r="T1408" s="5">
        <v>40.725806451612904</v>
      </c>
      <c r="U1408" s="5">
        <v>40.354838709677416</v>
      </c>
      <c r="V1408" s="5">
        <v>37.980645161290326</v>
      </c>
      <c r="W1408" s="5">
        <v>35.538709677419355</v>
      </c>
      <c r="X1408" s="5">
        <v>33.141935483870974</v>
      </c>
      <c r="Y1408" s="5">
        <v>31.967741935483872</v>
      </c>
      <c r="Z1408" s="5">
        <v>30.816129032258065</v>
      </c>
      <c r="AA1408" s="5">
        <v>29.674193548387095</v>
      </c>
      <c r="AB1408" s="5">
        <v>29.393548387096775</v>
      </c>
    </row>
    <row r="1409" spans="1:28">
      <c r="A1409" s="2" t="s">
        <v>243</v>
      </c>
      <c r="B1409" s="2" t="s">
        <v>76</v>
      </c>
      <c r="C1409" s="2" t="s">
        <v>364</v>
      </c>
      <c r="D1409" s="2" t="str">
        <f t="shared" si="21"/>
        <v>Montana - Great Falls-Apr</v>
      </c>
      <c r="E1409" s="5">
        <v>39.28</v>
      </c>
      <c r="F1409" s="5">
        <v>38.506666666666668</v>
      </c>
      <c r="G1409" s="5">
        <v>37.633333333333333</v>
      </c>
      <c r="H1409" s="5">
        <v>36.729999999999997</v>
      </c>
      <c r="I1409" s="5">
        <v>35.833333333333336</v>
      </c>
      <c r="J1409" s="5">
        <v>37.523333333333333</v>
      </c>
      <c r="K1409" s="5">
        <v>39.200000000000003</v>
      </c>
      <c r="L1409" s="5">
        <v>40.943333333333335</v>
      </c>
      <c r="M1409" s="5">
        <v>43.893333333333331</v>
      </c>
      <c r="N1409" s="5">
        <v>46.836666666666666</v>
      </c>
      <c r="O1409" s="5">
        <v>49.79</v>
      </c>
      <c r="P1409" s="5">
        <v>51.053333333333327</v>
      </c>
      <c r="Q1409" s="5">
        <v>52.343333333333334</v>
      </c>
      <c r="R1409" s="5">
        <v>53.593333333333334</v>
      </c>
      <c r="S1409" s="5">
        <v>53.663333333333334</v>
      </c>
      <c r="T1409" s="5">
        <v>53.703333333333333</v>
      </c>
      <c r="U1409" s="5">
        <v>53.773333333333333</v>
      </c>
      <c r="V1409" s="5">
        <v>51.076666666666668</v>
      </c>
      <c r="W1409" s="5">
        <v>48.35</v>
      </c>
      <c r="X1409" s="5">
        <v>45.643333333333331</v>
      </c>
      <c r="Y1409" s="5">
        <v>44.25</v>
      </c>
      <c r="Z1409" s="5">
        <v>42.863333333333337</v>
      </c>
      <c r="AA1409" s="5">
        <v>41.473333333333336</v>
      </c>
      <c r="AB1409" s="5">
        <v>40.69</v>
      </c>
    </row>
    <row r="1410" spans="1:28">
      <c r="A1410" s="2" t="s">
        <v>243</v>
      </c>
      <c r="B1410" s="2" t="s">
        <v>77</v>
      </c>
      <c r="C1410" s="2" t="s">
        <v>365</v>
      </c>
      <c r="D1410" s="2" t="str">
        <f t="shared" si="21"/>
        <v>Montana - Great Falls-May</v>
      </c>
      <c r="E1410" s="5">
        <v>49.829032258064515</v>
      </c>
      <c r="F1410" s="5">
        <v>48.858064516129026</v>
      </c>
      <c r="G1410" s="5">
        <v>48.145161290322584</v>
      </c>
      <c r="H1410" s="5">
        <v>47.406451612903226</v>
      </c>
      <c r="I1410" s="5">
        <v>46.006451612903227</v>
      </c>
      <c r="J1410" s="5">
        <v>46.903225806451616</v>
      </c>
      <c r="K1410" s="5">
        <v>49.358064516129026</v>
      </c>
      <c r="L1410" s="5">
        <v>51.722580645161294</v>
      </c>
      <c r="M1410" s="5">
        <v>54.325806451612898</v>
      </c>
      <c r="N1410" s="5">
        <v>56.822580645161288</v>
      </c>
      <c r="O1410" s="5">
        <v>59.483870967741936</v>
      </c>
      <c r="P1410" s="5">
        <v>61.312903225806451</v>
      </c>
      <c r="Q1410" s="5">
        <v>62.451612903225808</v>
      </c>
      <c r="R1410" s="5">
        <v>63.638709677419357</v>
      </c>
      <c r="S1410" s="5">
        <v>63.164516129032258</v>
      </c>
      <c r="T1410" s="5">
        <v>62.754838709677422</v>
      </c>
      <c r="U1410" s="5">
        <v>62.358064516129026</v>
      </c>
      <c r="V1410" s="5">
        <v>61.409677419354843</v>
      </c>
      <c r="W1410" s="5">
        <v>59.538709677419355</v>
      </c>
      <c r="X1410" s="5">
        <v>56.819354838709678</v>
      </c>
      <c r="Y1410" s="5">
        <v>54.754838709677422</v>
      </c>
      <c r="Z1410" s="5">
        <v>53.425806451612907</v>
      </c>
      <c r="AA1410" s="5">
        <v>52.019354838709674</v>
      </c>
      <c r="AB1410" s="5">
        <v>50.974193548387099</v>
      </c>
    </row>
    <row r="1411" spans="1:28">
      <c r="A1411" s="2" t="s">
        <v>243</v>
      </c>
      <c r="B1411" s="2" t="s">
        <v>78</v>
      </c>
      <c r="C1411" s="2" t="s">
        <v>366</v>
      </c>
      <c r="D1411" s="2" t="str">
        <f t="shared" ref="D1411:D1474" si="22">CONCATENATE(A1411,"-",B1411)</f>
        <v>Montana - Great Falls-Jun</v>
      </c>
      <c r="E1411" s="5">
        <v>55.196666666666673</v>
      </c>
      <c r="F1411" s="5">
        <v>54.37</v>
      </c>
      <c r="G1411" s="5">
        <v>52.97</v>
      </c>
      <c r="H1411" s="5">
        <v>52.7</v>
      </c>
      <c r="I1411" s="5">
        <v>51.963333333333338</v>
      </c>
      <c r="J1411" s="5">
        <v>55.103333333333332</v>
      </c>
      <c r="K1411" s="5">
        <v>58.453333333333333</v>
      </c>
      <c r="L1411" s="5">
        <v>62.336666666666666</v>
      </c>
      <c r="M1411" s="5">
        <v>65.913333333333341</v>
      </c>
      <c r="N1411" s="5">
        <v>68.47</v>
      </c>
      <c r="O1411" s="5">
        <v>70.773333333333326</v>
      </c>
      <c r="P1411" s="5">
        <v>72.466666666666669</v>
      </c>
      <c r="Q1411" s="5">
        <v>73.260000000000005</v>
      </c>
      <c r="R1411" s="5">
        <v>73.55</v>
      </c>
      <c r="S1411" s="5">
        <v>73.993333333333339</v>
      </c>
      <c r="T1411" s="5">
        <v>74.333333333333329</v>
      </c>
      <c r="U1411" s="5">
        <v>73.416666666666671</v>
      </c>
      <c r="V1411" s="5">
        <v>72.97</v>
      </c>
      <c r="W1411" s="5">
        <v>70.760000000000005</v>
      </c>
      <c r="X1411" s="5">
        <v>66.69</v>
      </c>
      <c r="Y1411" s="5">
        <v>62.93</v>
      </c>
      <c r="Z1411" s="5">
        <v>60.826666666666668</v>
      </c>
      <c r="AA1411" s="5">
        <v>59.126666666666665</v>
      </c>
      <c r="AB1411" s="5">
        <v>57.223333333333336</v>
      </c>
    </row>
    <row r="1412" spans="1:28">
      <c r="A1412" s="2" t="s">
        <v>243</v>
      </c>
      <c r="B1412" s="2" t="s">
        <v>79</v>
      </c>
      <c r="C1412" s="2" t="s">
        <v>367</v>
      </c>
      <c r="D1412" s="2" t="str">
        <f t="shared" si="22"/>
        <v>Montana - Great Falls-Jul</v>
      </c>
      <c r="E1412" s="5">
        <v>64.490322580645156</v>
      </c>
      <c r="F1412" s="5">
        <v>62.819354838709678</v>
      </c>
      <c r="G1412" s="5">
        <v>59.522580645161291</v>
      </c>
      <c r="H1412" s="5">
        <v>58.4</v>
      </c>
      <c r="I1412" s="5">
        <v>57.232258064516131</v>
      </c>
      <c r="J1412" s="5">
        <v>60.261290322580642</v>
      </c>
      <c r="K1412" s="5">
        <v>63.3</v>
      </c>
      <c r="L1412" s="5">
        <v>66.335483870967749</v>
      </c>
      <c r="M1412" s="5">
        <v>69.138709677419357</v>
      </c>
      <c r="N1412" s="5">
        <v>71.900000000000006</v>
      </c>
      <c r="O1412" s="5">
        <v>74.722580645161287</v>
      </c>
      <c r="P1412" s="5">
        <v>76.864516129032268</v>
      </c>
      <c r="Q1412" s="5">
        <v>78.974193548387092</v>
      </c>
      <c r="R1412" s="5">
        <v>81.119354838709668</v>
      </c>
      <c r="S1412" s="5">
        <v>81.103225806451604</v>
      </c>
      <c r="T1412" s="5">
        <v>81.099999999999994</v>
      </c>
      <c r="U1412" s="5">
        <v>81.093548387096774</v>
      </c>
      <c r="V1412" s="5">
        <v>78.50645161290322</v>
      </c>
      <c r="W1412" s="5">
        <v>75.867741935483878</v>
      </c>
      <c r="X1412" s="5">
        <v>73.232258064516117</v>
      </c>
      <c r="Y1412" s="5">
        <v>70.777419354838713</v>
      </c>
      <c r="Z1412" s="5">
        <v>68.338709677419359</v>
      </c>
      <c r="AA1412" s="5">
        <v>65.909677419354836</v>
      </c>
      <c r="AB1412" s="5">
        <v>64.216129032258067</v>
      </c>
    </row>
    <row r="1413" spans="1:28">
      <c r="A1413" s="2" t="s">
        <v>243</v>
      </c>
      <c r="B1413" s="2" t="s">
        <v>80</v>
      </c>
      <c r="C1413" s="2" t="s">
        <v>368</v>
      </c>
      <c r="D1413" s="2" t="str">
        <f t="shared" si="22"/>
        <v>Montana - Great Falls-Aug</v>
      </c>
      <c r="E1413" s="5">
        <v>57.62903225806452</v>
      </c>
      <c r="F1413" s="5">
        <v>56.745161290322578</v>
      </c>
      <c r="G1413" s="5">
        <v>58.12580645161291</v>
      </c>
      <c r="H1413" s="5">
        <v>56.58387096774193</v>
      </c>
      <c r="I1413" s="5">
        <v>56.038709677419355</v>
      </c>
      <c r="J1413" s="5">
        <v>56.122580645161285</v>
      </c>
      <c r="K1413" s="5">
        <v>59.319354838709678</v>
      </c>
      <c r="L1413" s="5">
        <v>62.167741935483875</v>
      </c>
      <c r="M1413" s="5">
        <v>65.541935483870972</v>
      </c>
      <c r="N1413" s="5">
        <v>68.980645161290326</v>
      </c>
      <c r="O1413" s="5">
        <v>72.029032258064518</v>
      </c>
      <c r="P1413" s="5">
        <v>74.016129032258064</v>
      </c>
      <c r="Q1413" s="5">
        <v>76.225806451612897</v>
      </c>
      <c r="R1413" s="5">
        <v>78.293548387096777</v>
      </c>
      <c r="S1413" s="5">
        <v>78.858064516129033</v>
      </c>
      <c r="T1413" s="5">
        <v>78.287096774193557</v>
      </c>
      <c r="U1413" s="5">
        <v>77.109677419354838</v>
      </c>
      <c r="V1413" s="5">
        <v>75.835483870967749</v>
      </c>
      <c r="W1413" s="5">
        <v>72.793548387096777</v>
      </c>
      <c r="X1413" s="5">
        <v>68.038709677419348</v>
      </c>
      <c r="Y1413" s="5">
        <v>65.541935483870972</v>
      </c>
      <c r="Z1413" s="5">
        <v>63.725806451612904</v>
      </c>
      <c r="AA1413" s="5">
        <v>62.048387096774192</v>
      </c>
      <c r="AB1413" s="5">
        <v>60.703225806451613</v>
      </c>
    </row>
    <row r="1414" spans="1:28">
      <c r="A1414" s="2" t="s">
        <v>243</v>
      </c>
      <c r="B1414" s="2" t="s">
        <v>81</v>
      </c>
      <c r="C1414" s="2" t="s">
        <v>369</v>
      </c>
      <c r="D1414" s="2" t="str">
        <f t="shared" si="22"/>
        <v>Montana - Great Falls-Sep</v>
      </c>
      <c r="E1414" s="5">
        <v>50.806666666666665</v>
      </c>
      <c r="F1414" s="5">
        <v>49.456666666666671</v>
      </c>
      <c r="G1414" s="5">
        <v>48.516666666666666</v>
      </c>
      <c r="H1414" s="5">
        <v>47.7</v>
      </c>
      <c r="I1414" s="5">
        <v>46.803333333333327</v>
      </c>
      <c r="J1414" s="5">
        <v>46.426666666666662</v>
      </c>
      <c r="K1414" s="5">
        <v>47.636666666666663</v>
      </c>
      <c r="L1414" s="5">
        <v>51.336666666666666</v>
      </c>
      <c r="M1414" s="5">
        <v>54.953333333333333</v>
      </c>
      <c r="N1414" s="5">
        <v>58.413333333333334</v>
      </c>
      <c r="O1414" s="5">
        <v>60.81</v>
      </c>
      <c r="P1414" s="5">
        <v>63.146666666666668</v>
      </c>
      <c r="Q1414" s="5">
        <v>65.073333333333338</v>
      </c>
      <c r="R1414" s="5">
        <v>66.606666666666669</v>
      </c>
      <c r="S1414" s="5">
        <v>67.28</v>
      </c>
      <c r="T1414" s="5">
        <v>67.376666666666665</v>
      </c>
      <c r="U1414" s="5">
        <v>66.98</v>
      </c>
      <c r="V1414" s="5">
        <v>64.486666666666665</v>
      </c>
      <c r="W1414" s="5">
        <v>60.34</v>
      </c>
      <c r="X1414" s="5">
        <v>57.643333333333331</v>
      </c>
      <c r="Y1414" s="5">
        <v>55.736666666666665</v>
      </c>
      <c r="Z1414" s="5">
        <v>54.583333333333336</v>
      </c>
      <c r="AA1414" s="5">
        <v>52.853333333333332</v>
      </c>
      <c r="AB1414" s="5">
        <v>51.36</v>
      </c>
    </row>
    <row r="1415" spans="1:28">
      <c r="A1415" s="2" t="s">
        <v>243</v>
      </c>
      <c r="B1415" s="2" t="s">
        <v>82</v>
      </c>
      <c r="C1415" s="2" t="s">
        <v>370</v>
      </c>
      <c r="D1415" s="2" t="str">
        <f t="shared" si="22"/>
        <v>Montana - Great Falls-Oct</v>
      </c>
      <c r="E1415" s="5">
        <v>43.20967741935484</v>
      </c>
      <c r="F1415" s="5">
        <v>42.983870967741936</v>
      </c>
      <c r="G1415" s="5">
        <v>42.396774193548389</v>
      </c>
      <c r="H1415" s="5">
        <v>41.616129032258058</v>
      </c>
      <c r="I1415" s="5">
        <v>41.170967741935485</v>
      </c>
      <c r="J1415" s="5">
        <v>41.183870967741939</v>
      </c>
      <c r="K1415" s="5">
        <v>40.635483870967747</v>
      </c>
      <c r="L1415" s="5">
        <v>43.37096774193548</v>
      </c>
      <c r="M1415" s="5">
        <v>47.280645161290323</v>
      </c>
      <c r="N1415" s="5">
        <v>50.009677419354837</v>
      </c>
      <c r="O1415" s="5">
        <v>52.193548387096776</v>
      </c>
      <c r="P1415" s="5">
        <v>54.551612903225802</v>
      </c>
      <c r="Q1415" s="5">
        <v>56.032258064516128</v>
      </c>
      <c r="R1415" s="5">
        <v>56.79032258064516</v>
      </c>
      <c r="S1415" s="5">
        <v>57.064516129032256</v>
      </c>
      <c r="T1415" s="5">
        <v>56.635483870967747</v>
      </c>
      <c r="U1415" s="5">
        <v>54.458064516129035</v>
      </c>
      <c r="V1415" s="5">
        <v>49.958064516129035</v>
      </c>
      <c r="W1415" s="5">
        <v>47.829032258064515</v>
      </c>
      <c r="X1415" s="5">
        <v>46.190322580645166</v>
      </c>
      <c r="Y1415" s="5">
        <v>44.858064516129026</v>
      </c>
      <c r="Z1415" s="5">
        <v>43.761290322580642</v>
      </c>
      <c r="AA1415" s="5">
        <v>43.235483870967741</v>
      </c>
      <c r="AB1415" s="5">
        <v>42.535483870967738</v>
      </c>
    </row>
    <row r="1416" spans="1:28">
      <c r="A1416" s="2" t="s">
        <v>243</v>
      </c>
      <c r="B1416" s="2" t="s">
        <v>83</v>
      </c>
      <c r="C1416" s="2" t="s">
        <v>371</v>
      </c>
      <c r="D1416" s="2" t="str">
        <f t="shared" si="22"/>
        <v>Montana - Great Falls-Nov</v>
      </c>
      <c r="E1416" s="5">
        <v>28.113333333333333</v>
      </c>
      <c r="F1416" s="5">
        <v>27.433333333333334</v>
      </c>
      <c r="G1416" s="5">
        <v>26.993333333333332</v>
      </c>
      <c r="H1416" s="5">
        <v>26.563333333333333</v>
      </c>
      <c r="I1416" s="5">
        <v>26.103333333333335</v>
      </c>
      <c r="J1416" s="5">
        <v>25.966666666666665</v>
      </c>
      <c r="K1416" s="5">
        <v>25.826666666666664</v>
      </c>
      <c r="L1416" s="5">
        <v>25.696666666666665</v>
      </c>
      <c r="M1416" s="5">
        <v>27.903333333333332</v>
      </c>
      <c r="N1416" s="5">
        <v>30.09</v>
      </c>
      <c r="O1416" s="5">
        <v>32.299999999999997</v>
      </c>
      <c r="P1416" s="5">
        <v>33.93</v>
      </c>
      <c r="Q1416" s="5">
        <v>35.56666666666667</v>
      </c>
      <c r="R1416" s="5">
        <v>37.213333333333338</v>
      </c>
      <c r="S1416" s="5">
        <v>36.356666666666669</v>
      </c>
      <c r="T1416" s="5">
        <v>35.53</v>
      </c>
      <c r="U1416" s="5">
        <v>34.656666666666666</v>
      </c>
      <c r="V1416" s="5">
        <v>33.073333333333338</v>
      </c>
      <c r="W1416" s="5">
        <v>31.40666666666667</v>
      </c>
      <c r="X1416" s="5">
        <v>29.74</v>
      </c>
      <c r="Y1416" s="5">
        <v>29.353333333333335</v>
      </c>
      <c r="Z1416" s="5">
        <v>28.983333333333334</v>
      </c>
      <c r="AA1416" s="5">
        <v>28.62</v>
      </c>
      <c r="AB1416" s="5">
        <v>27.86</v>
      </c>
    </row>
    <row r="1417" spans="1:28">
      <c r="A1417" s="2" t="s">
        <v>243</v>
      </c>
      <c r="B1417" s="2" t="s">
        <v>84</v>
      </c>
      <c r="C1417" s="2" t="s">
        <v>372</v>
      </c>
      <c r="D1417" s="2" t="str">
        <f t="shared" si="22"/>
        <v>Montana - Great Falls-Dec</v>
      </c>
      <c r="E1417" s="5">
        <v>24.187096774193545</v>
      </c>
      <c r="F1417" s="5">
        <v>23.745161290322581</v>
      </c>
      <c r="G1417" s="5">
        <v>24.316129032258065</v>
      </c>
      <c r="H1417" s="5">
        <v>24.319354838709678</v>
      </c>
      <c r="I1417" s="5">
        <v>24.351612903225806</v>
      </c>
      <c r="J1417" s="5">
        <v>24.741935483870968</v>
      </c>
      <c r="K1417" s="5">
        <v>24.609677419354838</v>
      </c>
      <c r="L1417" s="5">
        <v>24.293548387096774</v>
      </c>
      <c r="M1417" s="5">
        <v>24.893548387096775</v>
      </c>
      <c r="N1417" s="5">
        <v>26.525806451612901</v>
      </c>
      <c r="O1417" s="5">
        <v>27.835483870967742</v>
      </c>
      <c r="P1417" s="5">
        <v>28.987096774193549</v>
      </c>
      <c r="Q1417" s="5">
        <v>29.903225806451612</v>
      </c>
      <c r="R1417" s="5">
        <v>30.706451612903226</v>
      </c>
      <c r="S1417" s="5">
        <v>30.116129032258065</v>
      </c>
      <c r="T1417" s="5">
        <v>28.941935483870971</v>
      </c>
      <c r="U1417" s="5">
        <v>27.416129032258063</v>
      </c>
      <c r="V1417" s="5">
        <v>26.816129032258065</v>
      </c>
      <c r="W1417" s="5">
        <v>26.203225806451613</v>
      </c>
      <c r="X1417" s="5">
        <v>25.706451612903226</v>
      </c>
      <c r="Y1417" s="5">
        <v>25.325806451612905</v>
      </c>
      <c r="Z1417" s="5">
        <v>24.945161290322581</v>
      </c>
      <c r="AA1417" s="5">
        <v>25.167741935483871</v>
      </c>
      <c r="AB1417" s="5">
        <v>25.280645161290323</v>
      </c>
    </row>
    <row r="1418" spans="1:28">
      <c r="A1418" s="2" t="s">
        <v>244</v>
      </c>
      <c r="B1418" s="2" t="s">
        <v>73</v>
      </c>
      <c r="C1418" s="2" t="s">
        <v>361</v>
      </c>
      <c r="D1418" s="2" t="str">
        <f t="shared" si="22"/>
        <v>Montana - Helena-Jan</v>
      </c>
      <c r="E1418" s="5">
        <v>17.351612903225806</v>
      </c>
      <c r="F1418" s="5">
        <v>16.687096774193545</v>
      </c>
      <c r="G1418" s="5">
        <v>16.293548387096774</v>
      </c>
      <c r="H1418" s="5">
        <v>15.919354838709678</v>
      </c>
      <c r="I1418" s="5">
        <v>15.516129032258064</v>
      </c>
      <c r="J1418" s="5">
        <v>15.216129032258063</v>
      </c>
      <c r="K1418" s="5">
        <v>14.890322580645162</v>
      </c>
      <c r="L1418" s="5">
        <v>14.583870967741936</v>
      </c>
      <c r="M1418" s="5">
        <v>16.090322580645161</v>
      </c>
      <c r="N1418" s="5">
        <v>17.574193548387097</v>
      </c>
      <c r="O1418" s="5">
        <v>19.080645161290324</v>
      </c>
      <c r="P1418" s="5">
        <v>20.932258064516127</v>
      </c>
      <c r="Q1418" s="5">
        <v>22.703225806451613</v>
      </c>
      <c r="R1418" s="5">
        <v>24.541935483870965</v>
      </c>
      <c r="S1418" s="5">
        <v>23.85483870967742</v>
      </c>
      <c r="T1418" s="5">
        <v>23.141935483870967</v>
      </c>
      <c r="U1418" s="5">
        <v>22.448387096774194</v>
      </c>
      <c r="V1418" s="5">
        <v>21.661290322580644</v>
      </c>
      <c r="W1418" s="5">
        <v>20.829032258064519</v>
      </c>
      <c r="X1418" s="5">
        <v>20.019354838709678</v>
      </c>
      <c r="Y1418" s="5">
        <v>19.706451612903226</v>
      </c>
      <c r="Z1418" s="5">
        <v>19.387096774193548</v>
      </c>
      <c r="AA1418" s="5">
        <v>19.07741935483871</v>
      </c>
      <c r="AB1418" s="5">
        <v>18.406451612903226</v>
      </c>
    </row>
    <row r="1419" spans="1:28">
      <c r="A1419" s="2" t="s">
        <v>244</v>
      </c>
      <c r="B1419" s="2" t="s">
        <v>74</v>
      </c>
      <c r="C1419" s="2" t="s">
        <v>362</v>
      </c>
      <c r="D1419" s="2" t="str">
        <f t="shared" si="22"/>
        <v>Montana - Helena-Feb</v>
      </c>
      <c r="E1419" s="5">
        <v>22.028571428571428</v>
      </c>
      <c r="F1419" s="5">
        <v>21.514285714285712</v>
      </c>
      <c r="G1419" s="5">
        <v>20.310714285714287</v>
      </c>
      <c r="H1419" s="5">
        <v>20.042857142857144</v>
      </c>
      <c r="I1419" s="5">
        <v>19.850000000000001</v>
      </c>
      <c r="J1419" s="5">
        <v>19.582142857142856</v>
      </c>
      <c r="K1419" s="5">
        <v>19.432142857142857</v>
      </c>
      <c r="L1419" s="5">
        <v>19.614285714285717</v>
      </c>
      <c r="M1419" s="5">
        <v>20.603571428571428</v>
      </c>
      <c r="N1419" s="5">
        <v>21.764285714285712</v>
      </c>
      <c r="O1419" s="5">
        <v>23.667857142857144</v>
      </c>
      <c r="P1419" s="5">
        <v>25.182142857142857</v>
      </c>
      <c r="Q1419" s="5">
        <v>26.88214285714286</v>
      </c>
      <c r="R1419" s="5">
        <v>29.110714285714288</v>
      </c>
      <c r="S1419" s="5">
        <v>30.346428571428572</v>
      </c>
      <c r="T1419" s="5">
        <v>30.010714285714283</v>
      </c>
      <c r="U1419" s="5">
        <v>29.328571428571429</v>
      </c>
      <c r="V1419" s="5">
        <v>27.321428571428573</v>
      </c>
      <c r="W1419" s="5">
        <v>25.596428571428572</v>
      </c>
      <c r="X1419" s="5">
        <v>24.792857142857144</v>
      </c>
      <c r="Y1419" s="5">
        <v>24.024999999999999</v>
      </c>
      <c r="Z1419" s="5">
        <v>23.1</v>
      </c>
      <c r="AA1419" s="5">
        <v>22.692857142857143</v>
      </c>
      <c r="AB1419" s="5">
        <v>22.260714285714283</v>
      </c>
    </row>
    <row r="1420" spans="1:28">
      <c r="A1420" s="2" t="s">
        <v>244</v>
      </c>
      <c r="B1420" s="2" t="s">
        <v>75</v>
      </c>
      <c r="C1420" s="2" t="s">
        <v>363</v>
      </c>
      <c r="D1420" s="2" t="str">
        <f t="shared" si="22"/>
        <v>Montana - Helena-Mar</v>
      </c>
      <c r="E1420" s="5">
        <v>30</v>
      </c>
      <c r="F1420" s="5">
        <v>28.916129032258063</v>
      </c>
      <c r="G1420" s="5">
        <v>28.129032258064516</v>
      </c>
      <c r="H1420" s="5">
        <v>27.4</v>
      </c>
      <c r="I1420" s="5">
        <v>26.567741935483873</v>
      </c>
      <c r="J1420" s="5">
        <v>27.309677419354838</v>
      </c>
      <c r="K1420" s="5">
        <v>28.025806451612901</v>
      </c>
      <c r="L1420" s="5">
        <v>28.758064516129032</v>
      </c>
      <c r="M1420" s="5">
        <v>32.441935483870971</v>
      </c>
      <c r="N1420" s="5">
        <v>36.154838709677421</v>
      </c>
      <c r="O1420" s="5">
        <v>39.858064516129026</v>
      </c>
      <c r="P1420" s="5">
        <v>42.151612903225811</v>
      </c>
      <c r="Q1420" s="5">
        <v>44.438709677419354</v>
      </c>
      <c r="R1420" s="5">
        <v>46.722580645161294</v>
      </c>
      <c r="S1420" s="5">
        <v>47.029032258064518</v>
      </c>
      <c r="T1420" s="5">
        <v>47.329032258064515</v>
      </c>
      <c r="U1420" s="5">
        <v>47.62903225806452</v>
      </c>
      <c r="V1420" s="5">
        <v>44.13225806451613</v>
      </c>
      <c r="W1420" s="5">
        <v>40.519354838709674</v>
      </c>
      <c r="X1420" s="5">
        <v>36.983870967741936</v>
      </c>
      <c r="Y1420" s="5">
        <v>35.564516129032256</v>
      </c>
      <c r="Z1420" s="5">
        <v>34.138709677419357</v>
      </c>
      <c r="AA1420" s="5">
        <v>32.735483870967741</v>
      </c>
      <c r="AB1420" s="5">
        <v>31.561290322580643</v>
      </c>
    </row>
    <row r="1421" spans="1:28">
      <c r="A1421" s="2" t="s">
        <v>244</v>
      </c>
      <c r="B1421" s="2" t="s">
        <v>76</v>
      </c>
      <c r="C1421" s="2" t="s">
        <v>364</v>
      </c>
      <c r="D1421" s="2" t="str">
        <f t="shared" si="22"/>
        <v>Montana - Helena-Apr</v>
      </c>
      <c r="E1421" s="5">
        <v>36.799999999999997</v>
      </c>
      <c r="F1421" s="5">
        <v>35.763333333333335</v>
      </c>
      <c r="G1421" s="5">
        <v>34.79</v>
      </c>
      <c r="H1421" s="5">
        <v>33.76</v>
      </c>
      <c r="I1421" s="5">
        <v>32.753333333333337</v>
      </c>
      <c r="J1421" s="5">
        <v>34.28</v>
      </c>
      <c r="K1421" s="5">
        <v>35.81333333333334</v>
      </c>
      <c r="L1421" s="5">
        <v>37.39</v>
      </c>
      <c r="M1421" s="5">
        <v>40.06333333333334</v>
      </c>
      <c r="N1421" s="5">
        <v>42.716666666666669</v>
      </c>
      <c r="O1421" s="5">
        <v>45.386666666666663</v>
      </c>
      <c r="P1421" s="5">
        <v>47.023333333333333</v>
      </c>
      <c r="Q1421" s="5">
        <v>48.696666666666673</v>
      </c>
      <c r="R1421" s="5">
        <v>50.35</v>
      </c>
      <c r="S1421" s="5">
        <v>50.77</v>
      </c>
      <c r="T1421" s="5">
        <v>51.146666666666668</v>
      </c>
      <c r="U1421" s="5">
        <v>51.57</v>
      </c>
      <c r="V1421" s="5">
        <v>49.03</v>
      </c>
      <c r="W1421" s="5">
        <v>46.45</v>
      </c>
      <c r="X1421" s="5">
        <v>43.843333333333334</v>
      </c>
      <c r="Y1421" s="5">
        <v>42.223333333333336</v>
      </c>
      <c r="Z1421" s="5">
        <v>40.636666666666663</v>
      </c>
      <c r="AA1421" s="5">
        <v>39.056666666666665</v>
      </c>
      <c r="AB1421" s="5">
        <v>37.99666666666667</v>
      </c>
    </row>
    <row r="1422" spans="1:28">
      <c r="A1422" s="2" t="s">
        <v>244</v>
      </c>
      <c r="B1422" s="2" t="s">
        <v>77</v>
      </c>
      <c r="C1422" s="2" t="s">
        <v>365</v>
      </c>
      <c r="D1422" s="2" t="str">
        <f t="shared" si="22"/>
        <v>Montana - Helena-May</v>
      </c>
      <c r="E1422" s="5">
        <v>44.6</v>
      </c>
      <c r="F1422" s="5">
        <v>43.345161290322579</v>
      </c>
      <c r="G1422" s="5">
        <v>42.564516129032256</v>
      </c>
      <c r="H1422" s="5">
        <v>41.806451612903224</v>
      </c>
      <c r="I1422" s="5">
        <v>41.019354838709674</v>
      </c>
      <c r="J1422" s="5">
        <v>43.448387096774198</v>
      </c>
      <c r="K1422" s="5">
        <v>45.864516129032253</v>
      </c>
      <c r="L1422" s="5">
        <v>48.338709677419352</v>
      </c>
      <c r="M1422" s="5">
        <v>51.051612903225802</v>
      </c>
      <c r="N1422" s="5">
        <v>53.729032258064514</v>
      </c>
      <c r="O1422" s="5">
        <v>56.432258064516134</v>
      </c>
      <c r="P1422" s="5">
        <v>57.906451612903226</v>
      </c>
      <c r="Q1422" s="5">
        <v>59.41935483870968</v>
      </c>
      <c r="R1422" s="5">
        <v>60.890322580645162</v>
      </c>
      <c r="S1422" s="5">
        <v>61.022580645161291</v>
      </c>
      <c r="T1422" s="5">
        <v>61.180645161290322</v>
      </c>
      <c r="U1422" s="5">
        <v>61.296774193548387</v>
      </c>
      <c r="V1422" s="5">
        <v>58.703225806451613</v>
      </c>
      <c r="W1422" s="5">
        <v>55.983870967741936</v>
      </c>
      <c r="X1422" s="5">
        <v>53.312903225806451</v>
      </c>
      <c r="Y1422" s="5">
        <v>51.229032258064514</v>
      </c>
      <c r="Z1422" s="5">
        <v>49.187096774193549</v>
      </c>
      <c r="AA1422" s="5">
        <v>47.187096774193549</v>
      </c>
      <c r="AB1422" s="5">
        <v>45.935483870967744</v>
      </c>
    </row>
    <row r="1423" spans="1:28">
      <c r="A1423" s="2" t="s">
        <v>244</v>
      </c>
      <c r="B1423" s="2" t="s">
        <v>78</v>
      </c>
      <c r="C1423" s="2" t="s">
        <v>366</v>
      </c>
      <c r="D1423" s="2" t="str">
        <f t="shared" si="22"/>
        <v>Montana - Helena-Jun</v>
      </c>
      <c r="E1423" s="5">
        <v>53.94</v>
      </c>
      <c r="F1423" s="5">
        <v>52.426666666666662</v>
      </c>
      <c r="G1423" s="5">
        <v>51.15</v>
      </c>
      <c r="H1423" s="5">
        <v>49.923333333333332</v>
      </c>
      <c r="I1423" s="5">
        <v>49.58</v>
      </c>
      <c r="J1423" s="5">
        <v>52.31666666666667</v>
      </c>
      <c r="K1423" s="5">
        <v>55.266666666666666</v>
      </c>
      <c r="L1423" s="5">
        <v>58.33</v>
      </c>
      <c r="M1423" s="5">
        <v>61.35</v>
      </c>
      <c r="N1423" s="5">
        <v>64.716666666666669</v>
      </c>
      <c r="O1423" s="5">
        <v>67.526666666666671</v>
      </c>
      <c r="P1423" s="5">
        <v>69.760000000000005</v>
      </c>
      <c r="Q1423" s="5">
        <v>71.803333333333327</v>
      </c>
      <c r="R1423" s="5">
        <v>72.86</v>
      </c>
      <c r="S1423" s="5">
        <v>73.143333333333345</v>
      </c>
      <c r="T1423" s="5">
        <v>73.063333333333333</v>
      </c>
      <c r="U1423" s="5">
        <v>72.576666666666668</v>
      </c>
      <c r="V1423" s="5">
        <v>71.306666666666658</v>
      </c>
      <c r="W1423" s="5">
        <v>69.593333333333334</v>
      </c>
      <c r="X1423" s="5">
        <v>65.106666666666669</v>
      </c>
      <c r="Y1423" s="5">
        <v>61.326666666666668</v>
      </c>
      <c r="Z1423" s="5">
        <v>59.896666666666668</v>
      </c>
      <c r="AA1423" s="5">
        <v>57.466666666666669</v>
      </c>
      <c r="AB1423" s="5">
        <v>56.426666666666662</v>
      </c>
    </row>
    <row r="1424" spans="1:28">
      <c r="A1424" s="2" t="s">
        <v>244</v>
      </c>
      <c r="B1424" s="2" t="s">
        <v>79</v>
      </c>
      <c r="C1424" s="2" t="s">
        <v>367</v>
      </c>
      <c r="D1424" s="2" t="str">
        <f t="shared" si="22"/>
        <v>Montana - Helena-Jul</v>
      </c>
      <c r="E1424" s="5">
        <v>62.645161290322584</v>
      </c>
      <c r="F1424" s="5">
        <v>60.8</v>
      </c>
      <c r="G1424" s="5">
        <v>57.832258064516125</v>
      </c>
      <c r="H1424" s="5">
        <v>56.803225806451614</v>
      </c>
      <c r="I1424" s="5">
        <v>55.741935483870968</v>
      </c>
      <c r="J1424" s="5">
        <v>58.522580645161291</v>
      </c>
      <c r="K1424" s="5">
        <v>61.3</v>
      </c>
      <c r="L1424" s="5">
        <v>64.180645161290315</v>
      </c>
      <c r="M1424" s="5">
        <v>67.377419354838707</v>
      </c>
      <c r="N1424" s="5">
        <v>70.612903225806448</v>
      </c>
      <c r="O1424" s="5">
        <v>73.796774193548387</v>
      </c>
      <c r="P1424" s="5">
        <v>76.312903225806451</v>
      </c>
      <c r="Q1424" s="5">
        <v>78.832258064516139</v>
      </c>
      <c r="R1424" s="5">
        <v>81.338709677419359</v>
      </c>
      <c r="S1424" s="5">
        <v>81.325806451612905</v>
      </c>
      <c r="T1424" s="5">
        <v>81.303225806451621</v>
      </c>
      <c r="U1424" s="5">
        <v>81.296774193548387</v>
      </c>
      <c r="V1424" s="5">
        <v>78.235483870967741</v>
      </c>
      <c r="W1424" s="5">
        <v>75.070967741935476</v>
      </c>
      <c r="X1424" s="5">
        <v>71.958064516129028</v>
      </c>
      <c r="Y1424" s="5">
        <v>69.374193548387098</v>
      </c>
      <c r="Z1424" s="5">
        <v>66.838709677419359</v>
      </c>
      <c r="AA1424" s="5">
        <v>64.316129032258061</v>
      </c>
      <c r="AB1424" s="5">
        <v>62.558064516129029</v>
      </c>
    </row>
    <row r="1425" spans="1:28">
      <c r="A1425" s="2" t="s">
        <v>244</v>
      </c>
      <c r="B1425" s="2" t="s">
        <v>80</v>
      </c>
      <c r="C1425" s="2" t="s">
        <v>368</v>
      </c>
      <c r="D1425" s="2" t="str">
        <f t="shared" si="22"/>
        <v>Montana - Helena-Aug</v>
      </c>
      <c r="E1425" s="5">
        <v>57.29032258064516</v>
      </c>
      <c r="F1425" s="5">
        <v>55.887096774193552</v>
      </c>
      <c r="G1425" s="5">
        <v>56.441935483870971</v>
      </c>
      <c r="H1425" s="5">
        <v>55.096774193548384</v>
      </c>
      <c r="I1425" s="5">
        <v>53.703225806451613</v>
      </c>
      <c r="J1425" s="5">
        <v>55.754838709677422</v>
      </c>
      <c r="K1425" s="5">
        <v>57.809677419354834</v>
      </c>
      <c r="L1425" s="5">
        <v>59.925806451612907</v>
      </c>
      <c r="M1425" s="5">
        <v>63.29354838709677</v>
      </c>
      <c r="N1425" s="5">
        <v>66.654838709677421</v>
      </c>
      <c r="O1425" s="5">
        <v>70.035483870967738</v>
      </c>
      <c r="P1425" s="5">
        <v>72.180645161290315</v>
      </c>
      <c r="Q1425" s="5">
        <v>74.354838709677423</v>
      </c>
      <c r="R1425" s="5">
        <v>76.516129032258064</v>
      </c>
      <c r="S1425" s="5">
        <v>76.683870967741925</v>
      </c>
      <c r="T1425" s="5">
        <v>76.867741935483878</v>
      </c>
      <c r="U1425" s="5">
        <v>77.029032258064518</v>
      </c>
      <c r="V1425" s="5">
        <v>73.880645161290332</v>
      </c>
      <c r="W1425" s="5">
        <v>70.690322580645159</v>
      </c>
      <c r="X1425" s="5">
        <v>67.564516129032256</v>
      </c>
      <c r="Y1425" s="5">
        <v>65.641935483870967</v>
      </c>
      <c r="Z1425" s="5">
        <v>63.696774193548386</v>
      </c>
      <c r="AA1425" s="5">
        <v>61.79032258064516</v>
      </c>
      <c r="AB1425" s="5">
        <v>60.377419354838715</v>
      </c>
    </row>
    <row r="1426" spans="1:28">
      <c r="A1426" s="2" t="s">
        <v>244</v>
      </c>
      <c r="B1426" s="2" t="s">
        <v>81</v>
      </c>
      <c r="C1426" s="2" t="s">
        <v>369</v>
      </c>
      <c r="D1426" s="2" t="str">
        <f t="shared" si="22"/>
        <v>Montana - Helena-Sep</v>
      </c>
      <c r="E1426" s="5">
        <v>51.736666666666665</v>
      </c>
      <c r="F1426" s="5">
        <v>50.14</v>
      </c>
      <c r="G1426" s="5">
        <v>48.736666666666665</v>
      </c>
      <c r="H1426" s="5">
        <v>47.273333333333333</v>
      </c>
      <c r="I1426" s="5">
        <v>45.803333333333327</v>
      </c>
      <c r="J1426" s="5">
        <v>47.306666666666665</v>
      </c>
      <c r="K1426" s="5">
        <v>48.876666666666665</v>
      </c>
      <c r="L1426" s="5">
        <v>50.443333333333335</v>
      </c>
      <c r="M1426" s="5">
        <v>54.193333333333335</v>
      </c>
      <c r="N1426" s="5">
        <v>57.976666666666667</v>
      </c>
      <c r="O1426" s="5">
        <v>61.74</v>
      </c>
      <c r="P1426" s="5">
        <v>64.593333333333334</v>
      </c>
      <c r="Q1426" s="5">
        <v>67.473333333333329</v>
      </c>
      <c r="R1426" s="5">
        <v>70.343333333333334</v>
      </c>
      <c r="S1426" s="5">
        <v>70.343333333333334</v>
      </c>
      <c r="T1426" s="5">
        <v>70.333333333333329</v>
      </c>
      <c r="U1426" s="5">
        <v>70.346666666666664</v>
      </c>
      <c r="V1426" s="5">
        <v>67.006666666666675</v>
      </c>
      <c r="W1426" s="5">
        <v>63.653333333333329</v>
      </c>
      <c r="X1426" s="5">
        <v>60.296666666666667</v>
      </c>
      <c r="Y1426" s="5">
        <v>58.37</v>
      </c>
      <c r="Z1426" s="5">
        <v>56.48</v>
      </c>
      <c r="AA1426" s="5">
        <v>54.6</v>
      </c>
      <c r="AB1426" s="5">
        <v>52.98</v>
      </c>
    </row>
    <row r="1427" spans="1:28">
      <c r="A1427" s="2" t="s">
        <v>244</v>
      </c>
      <c r="B1427" s="2" t="s">
        <v>82</v>
      </c>
      <c r="C1427" s="2" t="s">
        <v>370</v>
      </c>
      <c r="D1427" s="2" t="str">
        <f t="shared" si="22"/>
        <v>Montana - Helena-Oct</v>
      </c>
      <c r="E1427" s="5">
        <v>41.796774193548387</v>
      </c>
      <c r="F1427" s="5">
        <v>40.767741935483869</v>
      </c>
      <c r="G1427" s="5">
        <v>39.948387096774198</v>
      </c>
      <c r="H1427" s="5">
        <v>39.183870967741939</v>
      </c>
      <c r="I1427" s="5">
        <v>38.390322580645162</v>
      </c>
      <c r="J1427" s="5">
        <v>38.883870967741942</v>
      </c>
      <c r="K1427" s="5">
        <v>39.37419354838709</v>
      </c>
      <c r="L1427" s="5">
        <v>39.864516129032253</v>
      </c>
      <c r="M1427" s="5">
        <v>43.296774193548387</v>
      </c>
      <c r="N1427" s="5">
        <v>46.719354838709677</v>
      </c>
      <c r="O1427" s="5">
        <v>50.158064516129038</v>
      </c>
      <c r="P1427" s="5">
        <v>52.354838709677416</v>
      </c>
      <c r="Q1427" s="5">
        <v>54.522580645161291</v>
      </c>
      <c r="R1427" s="5">
        <v>56.716129032258067</v>
      </c>
      <c r="S1427" s="5">
        <v>56.270967741935486</v>
      </c>
      <c r="T1427" s="5">
        <v>55.803225806451614</v>
      </c>
      <c r="U1427" s="5">
        <v>55.36774193548387</v>
      </c>
      <c r="V1427" s="5">
        <v>52.538709677419355</v>
      </c>
      <c r="W1427" s="5">
        <v>49.7</v>
      </c>
      <c r="X1427" s="5">
        <v>46.877419354838715</v>
      </c>
      <c r="Y1427" s="5">
        <v>45.645161290322584</v>
      </c>
      <c r="Z1427" s="5">
        <v>44.487096774193546</v>
      </c>
      <c r="AA1427" s="5">
        <v>43.341935483870962</v>
      </c>
      <c r="AB1427" s="5">
        <v>42.393548387096779</v>
      </c>
    </row>
    <row r="1428" spans="1:28">
      <c r="A1428" s="2" t="s">
        <v>244</v>
      </c>
      <c r="B1428" s="2" t="s">
        <v>83</v>
      </c>
      <c r="C1428" s="2" t="s">
        <v>371</v>
      </c>
      <c r="D1428" s="2" t="str">
        <f t="shared" si="22"/>
        <v>Montana - Helena-Nov</v>
      </c>
      <c r="E1428" s="5">
        <v>31.443333333333332</v>
      </c>
      <c r="F1428" s="5">
        <v>30.803333333333335</v>
      </c>
      <c r="G1428" s="5">
        <v>30.436666666666667</v>
      </c>
      <c r="H1428" s="5">
        <v>30.08</v>
      </c>
      <c r="I1428" s="5">
        <v>29.716666666666665</v>
      </c>
      <c r="J1428" s="5">
        <v>29.266666666666666</v>
      </c>
      <c r="K1428" s="5">
        <v>28.826666666666664</v>
      </c>
      <c r="L1428" s="5">
        <v>28.356666666666669</v>
      </c>
      <c r="M1428" s="5">
        <v>31.123333333333335</v>
      </c>
      <c r="N1428" s="5">
        <v>33.903333333333336</v>
      </c>
      <c r="O1428" s="5">
        <v>36.67</v>
      </c>
      <c r="P1428" s="5">
        <v>38.75333333333333</v>
      </c>
      <c r="Q1428" s="5">
        <v>40.840000000000003</v>
      </c>
      <c r="R1428" s="5">
        <v>42.916666666666664</v>
      </c>
      <c r="S1428" s="5">
        <v>41.953333333333333</v>
      </c>
      <c r="T1428" s="5">
        <v>40.993333333333332</v>
      </c>
      <c r="U1428" s="5">
        <v>40.023333333333333</v>
      </c>
      <c r="V1428" s="5">
        <v>38.53</v>
      </c>
      <c r="W1428" s="5">
        <v>36.986666666666665</v>
      </c>
      <c r="X1428" s="5">
        <v>35.520000000000003</v>
      </c>
      <c r="Y1428" s="5">
        <v>34.483333333333334</v>
      </c>
      <c r="Z1428" s="5">
        <v>33.476666666666667</v>
      </c>
      <c r="AA1428" s="5">
        <v>32.479999999999997</v>
      </c>
      <c r="AB1428" s="5">
        <v>31.816666666666666</v>
      </c>
    </row>
    <row r="1429" spans="1:28">
      <c r="A1429" s="2" t="s">
        <v>244</v>
      </c>
      <c r="B1429" s="2" t="s">
        <v>84</v>
      </c>
      <c r="C1429" s="2" t="s">
        <v>372</v>
      </c>
      <c r="D1429" s="2" t="str">
        <f t="shared" si="22"/>
        <v>Montana - Helena-Dec</v>
      </c>
      <c r="E1429" s="5">
        <v>21.251612903225805</v>
      </c>
      <c r="F1429" s="5">
        <v>21.383870967741935</v>
      </c>
      <c r="G1429" s="5">
        <v>21.093548387096774</v>
      </c>
      <c r="H1429" s="5">
        <v>20.345161290322583</v>
      </c>
      <c r="I1429" s="5">
        <v>20.35483870967742</v>
      </c>
      <c r="J1429" s="5">
        <v>20.425806451612903</v>
      </c>
      <c r="K1429" s="5">
        <v>20.016129032258064</v>
      </c>
      <c r="L1429" s="5">
        <v>19.835483870967742</v>
      </c>
      <c r="M1429" s="5">
        <v>20.270967741935483</v>
      </c>
      <c r="N1429" s="5">
        <v>21.093548387096774</v>
      </c>
      <c r="O1429" s="5">
        <v>22.809677419354838</v>
      </c>
      <c r="P1429" s="5">
        <v>24.554838709677419</v>
      </c>
      <c r="Q1429" s="5">
        <v>26.093548387096774</v>
      </c>
      <c r="R1429" s="5">
        <v>26.548387096774192</v>
      </c>
      <c r="S1429" s="5">
        <v>27.254838709677419</v>
      </c>
      <c r="T1429" s="5">
        <v>26.364516129032257</v>
      </c>
      <c r="U1429" s="5">
        <v>24.487096774193549</v>
      </c>
      <c r="V1429" s="5">
        <v>23.322580645161292</v>
      </c>
      <c r="W1429" s="5">
        <v>23.193548387096776</v>
      </c>
      <c r="X1429" s="5">
        <v>22.270967741935483</v>
      </c>
      <c r="Y1429" s="5">
        <v>21.812903225806455</v>
      </c>
      <c r="Z1429" s="5">
        <v>21.425806451612903</v>
      </c>
      <c r="AA1429" s="5">
        <v>22.022580645161291</v>
      </c>
      <c r="AB1429" s="5">
        <v>21.858064516129033</v>
      </c>
    </row>
    <row r="1430" spans="1:28">
      <c r="A1430" s="2" t="s">
        <v>245</v>
      </c>
      <c r="B1430" s="2" t="s">
        <v>73</v>
      </c>
      <c r="C1430" s="2" t="s">
        <v>361</v>
      </c>
      <c r="D1430" s="2" t="str">
        <f t="shared" si="22"/>
        <v>Montana - Kalispell-Jan</v>
      </c>
      <c r="E1430" s="5">
        <v>17.616129032258065</v>
      </c>
      <c r="F1430" s="5">
        <v>17.316129032258065</v>
      </c>
      <c r="G1430" s="5">
        <v>17.141935483870967</v>
      </c>
      <c r="H1430" s="5">
        <v>16.958064516129035</v>
      </c>
      <c r="I1430" s="5">
        <v>16.796774193548387</v>
      </c>
      <c r="J1430" s="5">
        <v>16.793548387096774</v>
      </c>
      <c r="K1430" s="5">
        <v>16.819354838709678</v>
      </c>
      <c r="L1430" s="5">
        <v>16.816129032258065</v>
      </c>
      <c r="M1430" s="5">
        <v>18.029032258064515</v>
      </c>
      <c r="N1430" s="5">
        <v>19.187096774193545</v>
      </c>
      <c r="O1430" s="5">
        <v>20.390322580645162</v>
      </c>
      <c r="P1430" s="5">
        <v>21.945161290322581</v>
      </c>
      <c r="Q1430" s="5">
        <v>23.458064516129035</v>
      </c>
      <c r="R1430" s="5">
        <v>25.012903225806451</v>
      </c>
      <c r="S1430" s="5">
        <v>24.619354838709679</v>
      </c>
      <c r="T1430" s="5">
        <v>24.254838709677419</v>
      </c>
      <c r="U1430" s="5">
        <v>23.864516129032257</v>
      </c>
      <c r="V1430" s="5">
        <v>22.706451612903226</v>
      </c>
      <c r="W1430" s="5">
        <v>21.535483870967742</v>
      </c>
      <c r="X1430" s="5">
        <v>20.316129032258065</v>
      </c>
      <c r="Y1430" s="5">
        <v>19.745161290322581</v>
      </c>
      <c r="Z1430" s="5">
        <v>19.196774193548389</v>
      </c>
      <c r="AA1430" s="5">
        <v>18.622580645161289</v>
      </c>
      <c r="AB1430" s="5">
        <v>18.325806451612905</v>
      </c>
    </row>
    <row r="1431" spans="1:28">
      <c r="A1431" s="2" t="s">
        <v>245</v>
      </c>
      <c r="B1431" s="2" t="s">
        <v>74</v>
      </c>
      <c r="C1431" s="2" t="s">
        <v>362</v>
      </c>
      <c r="D1431" s="2" t="str">
        <f t="shared" si="22"/>
        <v>Montana - Kalispell-Feb</v>
      </c>
      <c r="E1431" s="5">
        <v>24.00714285714286</v>
      </c>
      <c r="F1431" s="5">
        <v>23.439285714285713</v>
      </c>
      <c r="G1431" s="5">
        <v>22.964285714285715</v>
      </c>
      <c r="H1431" s="5">
        <v>22.49642857142857</v>
      </c>
      <c r="I1431" s="5">
        <v>21.99642857142857</v>
      </c>
      <c r="J1431" s="5">
        <v>22.142857142857142</v>
      </c>
      <c r="K1431" s="5">
        <v>22.24642857142857</v>
      </c>
      <c r="L1431" s="5">
        <v>22.467857142857145</v>
      </c>
      <c r="M1431" s="5">
        <v>23.796428571428571</v>
      </c>
      <c r="N1431" s="5">
        <v>25.110714285714288</v>
      </c>
      <c r="O1431" s="5">
        <v>26.432142857142857</v>
      </c>
      <c r="P1431" s="5">
        <v>27.942857142857143</v>
      </c>
      <c r="Q1431" s="5">
        <v>29.460714285714285</v>
      </c>
      <c r="R1431" s="5">
        <v>30.971428571428572</v>
      </c>
      <c r="S1431" s="5">
        <v>31.00357142857143</v>
      </c>
      <c r="T1431" s="5">
        <v>31.046428571428571</v>
      </c>
      <c r="U1431" s="5">
        <v>31.089285714285715</v>
      </c>
      <c r="V1431" s="5">
        <v>29.664285714285715</v>
      </c>
      <c r="W1431" s="5">
        <v>28.235714285714288</v>
      </c>
      <c r="X1431" s="5">
        <v>26.803571428571427</v>
      </c>
      <c r="Y1431" s="5">
        <v>26.13214285714286</v>
      </c>
      <c r="Z1431" s="5">
        <v>25.510714285714283</v>
      </c>
      <c r="AA1431" s="5">
        <v>24.853571428571428</v>
      </c>
      <c r="AB1431" s="5">
        <v>24.37142857142857</v>
      </c>
    </row>
    <row r="1432" spans="1:28">
      <c r="A1432" s="2" t="s">
        <v>245</v>
      </c>
      <c r="B1432" s="2" t="s">
        <v>75</v>
      </c>
      <c r="C1432" s="2" t="s">
        <v>363</v>
      </c>
      <c r="D1432" s="2" t="str">
        <f t="shared" si="22"/>
        <v>Montana - Kalispell-Mar</v>
      </c>
      <c r="E1432" s="5">
        <v>27.545161290322579</v>
      </c>
      <c r="F1432" s="5">
        <v>26.938709677419357</v>
      </c>
      <c r="G1432" s="5">
        <v>26.429032258064513</v>
      </c>
      <c r="H1432" s="5">
        <v>25.945161290322581</v>
      </c>
      <c r="I1432" s="5">
        <v>25.416129032258063</v>
      </c>
      <c r="J1432" s="5">
        <v>25.445161290322581</v>
      </c>
      <c r="K1432" s="5">
        <v>25.474193548387099</v>
      </c>
      <c r="L1432" s="5">
        <v>25.525806451612901</v>
      </c>
      <c r="M1432" s="5">
        <v>27.809677419354838</v>
      </c>
      <c r="N1432" s="5">
        <v>30.106451612903225</v>
      </c>
      <c r="O1432" s="5">
        <v>32.390322580645162</v>
      </c>
      <c r="P1432" s="5">
        <v>34.12580645161291</v>
      </c>
      <c r="Q1432" s="5">
        <v>35.825806451612898</v>
      </c>
      <c r="R1432" s="5">
        <v>37.554838709677419</v>
      </c>
      <c r="S1432" s="5">
        <v>37.738709677419358</v>
      </c>
      <c r="T1432" s="5">
        <v>37.9</v>
      </c>
      <c r="U1432" s="5">
        <v>38.093548387096774</v>
      </c>
      <c r="V1432" s="5">
        <v>36.116129032258058</v>
      </c>
      <c r="W1432" s="5">
        <v>34.054838709677419</v>
      </c>
      <c r="X1432" s="5">
        <v>32.035483870967745</v>
      </c>
      <c r="Y1432" s="5">
        <v>31.122580645161289</v>
      </c>
      <c r="Z1432" s="5">
        <v>30.267741935483869</v>
      </c>
      <c r="AA1432" s="5">
        <v>29.445161290322581</v>
      </c>
      <c r="AB1432" s="5">
        <v>28.816129032258065</v>
      </c>
    </row>
    <row r="1433" spans="1:28">
      <c r="A1433" s="2" t="s">
        <v>245</v>
      </c>
      <c r="B1433" s="2" t="s">
        <v>76</v>
      </c>
      <c r="C1433" s="2" t="s">
        <v>364</v>
      </c>
      <c r="D1433" s="2" t="str">
        <f t="shared" si="22"/>
        <v>Montana - Kalispell-Apr</v>
      </c>
      <c r="E1433" s="5">
        <v>36.973333333333336</v>
      </c>
      <c r="F1433" s="5">
        <v>36.013333333333335</v>
      </c>
      <c r="G1433" s="5">
        <v>35.49</v>
      </c>
      <c r="H1433" s="5">
        <v>34.99</v>
      </c>
      <c r="I1433" s="5">
        <v>34.450000000000003</v>
      </c>
      <c r="J1433" s="5">
        <v>35.93333333333333</v>
      </c>
      <c r="K1433" s="5">
        <v>37.450000000000003</v>
      </c>
      <c r="L1433" s="5">
        <v>38.976666666666667</v>
      </c>
      <c r="M1433" s="5">
        <v>41.593333333333334</v>
      </c>
      <c r="N1433" s="5">
        <v>44.203333333333333</v>
      </c>
      <c r="O1433" s="5">
        <v>46.83</v>
      </c>
      <c r="P1433" s="5">
        <v>48.653333333333329</v>
      </c>
      <c r="Q1433" s="5">
        <v>50.536666666666662</v>
      </c>
      <c r="R1433" s="5">
        <v>52.363333333333337</v>
      </c>
      <c r="S1433" s="5">
        <v>52.396666666666668</v>
      </c>
      <c r="T1433" s="5">
        <v>52.386666666666663</v>
      </c>
      <c r="U1433" s="5">
        <v>52.396666666666668</v>
      </c>
      <c r="V1433" s="5">
        <v>49.993333333333332</v>
      </c>
      <c r="W1433" s="5">
        <v>47.59</v>
      </c>
      <c r="X1433" s="5">
        <v>45.163333333333334</v>
      </c>
      <c r="Y1433" s="5">
        <v>43.15</v>
      </c>
      <c r="Z1433" s="5">
        <v>41.2</v>
      </c>
      <c r="AA1433" s="5">
        <v>39.216666666666669</v>
      </c>
      <c r="AB1433" s="5">
        <v>38.256666666666668</v>
      </c>
    </row>
    <row r="1434" spans="1:28">
      <c r="A1434" s="2" t="s">
        <v>245</v>
      </c>
      <c r="B1434" s="2" t="s">
        <v>77</v>
      </c>
      <c r="C1434" s="2" t="s">
        <v>365</v>
      </c>
      <c r="D1434" s="2" t="str">
        <f t="shared" si="22"/>
        <v>Montana - Kalispell-May</v>
      </c>
      <c r="E1434" s="5">
        <v>42.616129032258058</v>
      </c>
      <c r="F1434" s="5">
        <v>41.135483870967747</v>
      </c>
      <c r="G1434" s="5">
        <v>40.438709677419354</v>
      </c>
      <c r="H1434" s="5">
        <v>39.754838709677422</v>
      </c>
      <c r="I1434" s="5">
        <v>39.041935483870965</v>
      </c>
      <c r="J1434" s="5">
        <v>41.654838709677421</v>
      </c>
      <c r="K1434" s="5">
        <v>44.248387096774195</v>
      </c>
      <c r="L1434" s="5">
        <v>46.890322580645162</v>
      </c>
      <c r="M1434" s="5">
        <v>49.480645161290326</v>
      </c>
      <c r="N1434" s="5">
        <v>52.116129032258058</v>
      </c>
      <c r="O1434" s="5">
        <v>54.703225806451613</v>
      </c>
      <c r="P1434" s="5">
        <v>56.251612903225805</v>
      </c>
      <c r="Q1434" s="5">
        <v>57.806451612903224</v>
      </c>
      <c r="R1434" s="5">
        <v>59.348387096774189</v>
      </c>
      <c r="S1434" s="5">
        <v>59.329032258064515</v>
      </c>
      <c r="T1434" s="5">
        <v>59.28709677419355</v>
      </c>
      <c r="U1434" s="5">
        <v>59.267741935483869</v>
      </c>
      <c r="V1434" s="5">
        <v>57.08387096774193</v>
      </c>
      <c r="W1434" s="5">
        <v>54.858064516129026</v>
      </c>
      <c r="X1434" s="5">
        <v>52.62580645161291</v>
      </c>
      <c r="Y1434" s="5">
        <v>50.254838709677422</v>
      </c>
      <c r="Z1434" s="5">
        <v>47.967741935483872</v>
      </c>
      <c r="AA1434" s="5">
        <v>45.645161290322584</v>
      </c>
      <c r="AB1434" s="5">
        <v>44.12580645161291</v>
      </c>
    </row>
    <row r="1435" spans="1:28">
      <c r="A1435" s="2" t="s">
        <v>245</v>
      </c>
      <c r="B1435" s="2" t="s">
        <v>78</v>
      </c>
      <c r="C1435" s="2" t="s">
        <v>366</v>
      </c>
      <c r="D1435" s="2" t="str">
        <f t="shared" si="22"/>
        <v>Montana - Kalispell-Jun</v>
      </c>
      <c r="E1435" s="5">
        <v>51.06666666666667</v>
      </c>
      <c r="F1435" s="5">
        <v>49.65</v>
      </c>
      <c r="G1435" s="5">
        <v>48.85</v>
      </c>
      <c r="H1435" s="5">
        <v>48.08</v>
      </c>
      <c r="I1435" s="5">
        <v>47.276666666666664</v>
      </c>
      <c r="J1435" s="5">
        <v>50.31333333333334</v>
      </c>
      <c r="K1435" s="5">
        <v>53.35</v>
      </c>
      <c r="L1435" s="5">
        <v>56.45</v>
      </c>
      <c r="M1435" s="5">
        <v>59.516666666666666</v>
      </c>
      <c r="N1435" s="5">
        <v>62.59</v>
      </c>
      <c r="O1435" s="5">
        <v>65.66</v>
      </c>
      <c r="P1435" s="5">
        <v>67.086666666666659</v>
      </c>
      <c r="Q1435" s="5">
        <v>68.533333333333331</v>
      </c>
      <c r="R1435" s="5">
        <v>69.946666666666673</v>
      </c>
      <c r="S1435" s="5">
        <v>69.893333333333345</v>
      </c>
      <c r="T1435" s="5">
        <v>69.823333333333323</v>
      </c>
      <c r="U1435" s="5">
        <v>69.766666666666666</v>
      </c>
      <c r="V1435" s="5">
        <v>67.72</v>
      </c>
      <c r="W1435" s="5">
        <v>65.596666666666664</v>
      </c>
      <c r="X1435" s="5">
        <v>63.5</v>
      </c>
      <c r="Y1435" s="5">
        <v>60.33</v>
      </c>
      <c r="Z1435" s="5">
        <v>57.193333333333335</v>
      </c>
      <c r="AA1435" s="5">
        <v>54.06333333333334</v>
      </c>
      <c r="AB1435" s="5">
        <v>52.653333333333329</v>
      </c>
    </row>
    <row r="1436" spans="1:28">
      <c r="A1436" s="2" t="s">
        <v>245</v>
      </c>
      <c r="B1436" s="2" t="s">
        <v>79</v>
      </c>
      <c r="C1436" s="2" t="s">
        <v>367</v>
      </c>
      <c r="D1436" s="2" t="str">
        <f t="shared" si="22"/>
        <v>Montana - Kalispell-Jul</v>
      </c>
      <c r="E1436" s="5">
        <v>56.761290322580642</v>
      </c>
      <c r="F1436" s="5">
        <v>54.903225806451616</v>
      </c>
      <c r="G1436" s="5">
        <v>51.880645161290325</v>
      </c>
      <c r="H1436" s="5">
        <v>50.680645161290322</v>
      </c>
      <c r="I1436" s="5">
        <v>49.987096774193546</v>
      </c>
      <c r="J1436" s="5">
        <v>51.516129032258064</v>
      </c>
      <c r="K1436" s="5">
        <v>55.880645161290325</v>
      </c>
      <c r="L1436" s="5">
        <v>60.648387096774194</v>
      </c>
      <c r="M1436" s="5">
        <v>64.296774193548387</v>
      </c>
      <c r="N1436" s="5">
        <v>67.622580645161293</v>
      </c>
      <c r="O1436" s="5">
        <v>70.887096774193552</v>
      </c>
      <c r="P1436" s="5">
        <v>73.00322580645161</v>
      </c>
      <c r="Q1436" s="5">
        <v>75.054838709677412</v>
      </c>
      <c r="R1436" s="5">
        <v>76.293548387096777</v>
      </c>
      <c r="S1436" s="5">
        <v>77.093548387096774</v>
      </c>
      <c r="T1436" s="5">
        <v>76.874193548387098</v>
      </c>
      <c r="U1436" s="5">
        <v>76.751612903225819</v>
      </c>
      <c r="V1436" s="5">
        <v>75.729032258064507</v>
      </c>
      <c r="W1436" s="5">
        <v>73.706451612903223</v>
      </c>
      <c r="X1436" s="5">
        <v>69.293548387096777</v>
      </c>
      <c r="Y1436" s="5">
        <v>64.441935483870964</v>
      </c>
      <c r="Z1436" s="5">
        <v>61.519354838709674</v>
      </c>
      <c r="AA1436" s="5">
        <v>58.70967741935484</v>
      </c>
      <c r="AB1436" s="5">
        <v>57.3</v>
      </c>
    </row>
    <row r="1437" spans="1:28">
      <c r="A1437" s="2" t="s">
        <v>245</v>
      </c>
      <c r="B1437" s="2" t="s">
        <v>80</v>
      </c>
      <c r="C1437" s="2" t="s">
        <v>368</v>
      </c>
      <c r="D1437" s="2" t="str">
        <f t="shared" si="22"/>
        <v>Montana - Kalispell-Aug</v>
      </c>
      <c r="E1437" s="5">
        <v>50.845161290322579</v>
      </c>
      <c r="F1437" s="5">
        <v>48.864516129032253</v>
      </c>
      <c r="G1437" s="5">
        <v>49.770967741935486</v>
      </c>
      <c r="H1437" s="5">
        <v>48.977419354838709</v>
      </c>
      <c r="I1437" s="5">
        <v>48.161290322580648</v>
      </c>
      <c r="J1437" s="5">
        <v>51.07741935483871</v>
      </c>
      <c r="K1437" s="5">
        <v>54.038709677419355</v>
      </c>
      <c r="L1437" s="5">
        <v>56.990322580645163</v>
      </c>
      <c r="M1437" s="5">
        <v>60.603225806451611</v>
      </c>
      <c r="N1437" s="5">
        <v>64.167741935483875</v>
      </c>
      <c r="O1437" s="5">
        <v>67.774193548387103</v>
      </c>
      <c r="P1437" s="5">
        <v>70.258064516129039</v>
      </c>
      <c r="Q1437" s="5">
        <v>72.780645161290323</v>
      </c>
      <c r="R1437" s="5">
        <v>75.280645161290323</v>
      </c>
      <c r="S1437" s="5">
        <v>75.532258064516128</v>
      </c>
      <c r="T1437" s="5">
        <v>75.777419354838713</v>
      </c>
      <c r="U1437" s="5">
        <v>76.019354838709674</v>
      </c>
      <c r="V1437" s="5">
        <v>72.696774193548379</v>
      </c>
      <c r="W1437" s="5">
        <v>69.287096774193557</v>
      </c>
      <c r="X1437" s="5">
        <v>65.938709677419354</v>
      </c>
      <c r="Y1437" s="5">
        <v>62.658064516129038</v>
      </c>
      <c r="Z1437" s="5">
        <v>59.412903225806453</v>
      </c>
      <c r="AA1437" s="5">
        <v>56.20645161290323</v>
      </c>
      <c r="AB1437" s="5">
        <v>54.225806451612904</v>
      </c>
    </row>
    <row r="1438" spans="1:28">
      <c r="A1438" s="2" t="s">
        <v>245</v>
      </c>
      <c r="B1438" s="2" t="s">
        <v>81</v>
      </c>
      <c r="C1438" s="2" t="s">
        <v>369</v>
      </c>
      <c r="D1438" s="2" t="str">
        <f t="shared" si="22"/>
        <v>Montana - Kalispell-Sep</v>
      </c>
      <c r="E1438" s="5">
        <v>45.81666666666667</v>
      </c>
      <c r="F1438" s="5">
        <v>45.14</v>
      </c>
      <c r="G1438" s="5">
        <v>43.92</v>
      </c>
      <c r="H1438" s="5">
        <v>42.776666666666664</v>
      </c>
      <c r="I1438" s="5">
        <v>42.626666666666665</v>
      </c>
      <c r="J1438" s="5">
        <v>41.866666666666667</v>
      </c>
      <c r="K1438" s="5">
        <v>41.826666666666668</v>
      </c>
      <c r="L1438" s="5">
        <v>47.276666666666664</v>
      </c>
      <c r="M1438" s="5">
        <v>51.97</v>
      </c>
      <c r="N1438" s="5">
        <v>56.103333333333332</v>
      </c>
      <c r="O1438" s="5">
        <v>59.73</v>
      </c>
      <c r="P1438" s="5">
        <v>62.733333333333334</v>
      </c>
      <c r="Q1438" s="5">
        <v>64.966666666666669</v>
      </c>
      <c r="R1438" s="5">
        <v>66.42</v>
      </c>
      <c r="S1438" s="5">
        <v>67.296666666666667</v>
      </c>
      <c r="T1438" s="5">
        <v>67.59</v>
      </c>
      <c r="U1438" s="5">
        <v>66.87</v>
      </c>
      <c r="V1438" s="5">
        <v>65.27</v>
      </c>
      <c r="W1438" s="5">
        <v>60.72</v>
      </c>
      <c r="X1438" s="5">
        <v>56.676666666666662</v>
      </c>
      <c r="Y1438" s="5">
        <v>53.593333333333334</v>
      </c>
      <c r="Z1438" s="5">
        <v>51.086666666666666</v>
      </c>
      <c r="AA1438" s="5">
        <v>49.076666666666668</v>
      </c>
      <c r="AB1438" s="5">
        <v>47.733333333333334</v>
      </c>
    </row>
    <row r="1439" spans="1:28">
      <c r="A1439" s="2" t="s">
        <v>245</v>
      </c>
      <c r="B1439" s="2" t="s">
        <v>82</v>
      </c>
      <c r="C1439" s="2" t="s">
        <v>370</v>
      </c>
      <c r="D1439" s="2" t="str">
        <f t="shared" si="22"/>
        <v>Montana - Kalispell-Oct</v>
      </c>
      <c r="E1439" s="5">
        <v>37.70645161290323</v>
      </c>
      <c r="F1439" s="5">
        <v>36.948387096774198</v>
      </c>
      <c r="G1439" s="5">
        <v>36.532258064516128</v>
      </c>
      <c r="H1439" s="5">
        <v>36.041935483870965</v>
      </c>
      <c r="I1439" s="5">
        <v>35.145161290322584</v>
      </c>
      <c r="J1439" s="5">
        <v>34.590322580645157</v>
      </c>
      <c r="K1439" s="5">
        <v>34.119354838709675</v>
      </c>
      <c r="L1439" s="5">
        <v>34.967741935483872</v>
      </c>
      <c r="M1439" s="5">
        <v>39.651612903225811</v>
      </c>
      <c r="N1439" s="5">
        <v>43.838709677419352</v>
      </c>
      <c r="O1439" s="5">
        <v>46.725806451612904</v>
      </c>
      <c r="P1439" s="5">
        <v>49.141935483870974</v>
      </c>
      <c r="Q1439" s="5">
        <v>51.006451612903227</v>
      </c>
      <c r="R1439" s="5">
        <v>52.032258064516128</v>
      </c>
      <c r="S1439" s="5">
        <v>52.62903225806452</v>
      </c>
      <c r="T1439" s="5">
        <v>52.141935483870974</v>
      </c>
      <c r="U1439" s="5">
        <v>51.341935483870962</v>
      </c>
      <c r="V1439" s="5">
        <v>47.451612903225808</v>
      </c>
      <c r="W1439" s="5">
        <v>44.064516129032256</v>
      </c>
      <c r="X1439" s="5">
        <v>42.022580645161291</v>
      </c>
      <c r="Y1439" s="5">
        <v>40.203225806451613</v>
      </c>
      <c r="Z1439" s="5">
        <v>38.980645161290326</v>
      </c>
      <c r="AA1439" s="5">
        <v>38.245161290322578</v>
      </c>
      <c r="AB1439" s="5">
        <v>37.432258064516134</v>
      </c>
    </row>
    <row r="1440" spans="1:28">
      <c r="A1440" s="2" t="s">
        <v>245</v>
      </c>
      <c r="B1440" s="2" t="s">
        <v>83</v>
      </c>
      <c r="C1440" s="2" t="s">
        <v>371</v>
      </c>
      <c r="D1440" s="2" t="str">
        <f t="shared" si="22"/>
        <v>Montana - Kalispell-Nov</v>
      </c>
      <c r="E1440" s="5">
        <v>29.126666666666665</v>
      </c>
      <c r="F1440" s="5">
        <v>28.69</v>
      </c>
      <c r="G1440" s="5">
        <v>28.443333333333332</v>
      </c>
      <c r="H1440" s="5">
        <v>28.2</v>
      </c>
      <c r="I1440" s="5">
        <v>27.933333333333334</v>
      </c>
      <c r="J1440" s="5">
        <v>28.133333333333333</v>
      </c>
      <c r="K1440" s="5">
        <v>28.326666666666664</v>
      </c>
      <c r="L1440" s="5">
        <v>28.526666666666664</v>
      </c>
      <c r="M1440" s="5">
        <v>30.076666666666664</v>
      </c>
      <c r="N1440" s="5">
        <v>31.563333333333333</v>
      </c>
      <c r="O1440" s="5">
        <v>33.106666666666669</v>
      </c>
      <c r="P1440" s="5">
        <v>34.549999999999997</v>
      </c>
      <c r="Q1440" s="5">
        <v>35.956666666666671</v>
      </c>
      <c r="R1440" s="5">
        <v>37.403333333333329</v>
      </c>
      <c r="S1440" s="5">
        <v>36.593333333333334</v>
      </c>
      <c r="T1440" s="5">
        <v>35.786666666666662</v>
      </c>
      <c r="U1440" s="5">
        <v>34.976666666666667</v>
      </c>
      <c r="V1440" s="5">
        <v>33.700000000000003</v>
      </c>
      <c r="W1440" s="5">
        <v>32.423333333333332</v>
      </c>
      <c r="X1440" s="5">
        <v>31.146666666666665</v>
      </c>
      <c r="Y1440" s="5">
        <v>30.676666666666666</v>
      </c>
      <c r="Z1440" s="5">
        <v>30.17</v>
      </c>
      <c r="AA1440" s="5">
        <v>29.72</v>
      </c>
      <c r="AB1440" s="5">
        <v>29.3</v>
      </c>
    </row>
    <row r="1441" spans="1:28">
      <c r="A1441" s="2" t="s">
        <v>245</v>
      </c>
      <c r="B1441" s="2" t="s">
        <v>84</v>
      </c>
      <c r="C1441" s="2" t="s">
        <v>372</v>
      </c>
      <c r="D1441" s="2" t="str">
        <f t="shared" si="22"/>
        <v>Montana - Kalispell-Dec</v>
      </c>
      <c r="E1441" s="5">
        <v>25.477419354838709</v>
      </c>
      <c r="F1441" s="5">
        <v>25.196774193548389</v>
      </c>
      <c r="G1441" s="5">
        <v>25.141935483870967</v>
      </c>
      <c r="H1441" s="5">
        <v>25.164516129032258</v>
      </c>
      <c r="I1441" s="5">
        <v>25.351612903225806</v>
      </c>
      <c r="J1441" s="5">
        <v>24.85483870967742</v>
      </c>
      <c r="K1441" s="5">
        <v>24.932258064516127</v>
      </c>
      <c r="L1441" s="5">
        <v>25.016129032258064</v>
      </c>
      <c r="M1441" s="5">
        <v>25.106451612903225</v>
      </c>
      <c r="N1441" s="5">
        <v>25.77741935483871</v>
      </c>
      <c r="O1441" s="5">
        <v>26.767741935483869</v>
      </c>
      <c r="P1441" s="5">
        <v>27.954838709677421</v>
      </c>
      <c r="Q1441" s="5">
        <v>28.677419354838708</v>
      </c>
      <c r="R1441" s="5">
        <v>28.945161290322581</v>
      </c>
      <c r="S1441" s="5">
        <v>28.803225806451611</v>
      </c>
      <c r="T1441" s="5">
        <v>28.29032258064516</v>
      </c>
      <c r="U1441" s="5">
        <v>27.648387096774194</v>
      </c>
      <c r="V1441" s="5">
        <v>26.967741935483872</v>
      </c>
      <c r="W1441" s="5">
        <v>26.580645161290324</v>
      </c>
      <c r="X1441" s="5">
        <v>26.477419354838709</v>
      </c>
      <c r="Y1441" s="5">
        <v>26.225806451612904</v>
      </c>
      <c r="Z1441" s="5">
        <v>26.14516129032258</v>
      </c>
      <c r="AA1441" s="5">
        <v>26.370967741935484</v>
      </c>
      <c r="AB1441" s="5">
        <v>26.167741935483871</v>
      </c>
    </row>
    <row r="1442" spans="1:28">
      <c r="A1442" s="2" t="s">
        <v>246</v>
      </c>
      <c r="B1442" s="2" t="s">
        <v>73</v>
      </c>
      <c r="C1442" s="2" t="s">
        <v>361</v>
      </c>
      <c r="D1442" s="2" t="str">
        <f t="shared" si="22"/>
        <v>Montana - Lewistown-Jan</v>
      </c>
      <c r="E1442" s="5">
        <v>20.622580645161289</v>
      </c>
      <c r="F1442" s="5">
        <v>20.438709677419357</v>
      </c>
      <c r="G1442" s="5">
        <v>20.138709677419353</v>
      </c>
      <c r="H1442" s="5">
        <v>19.845161290322583</v>
      </c>
      <c r="I1442" s="5">
        <v>19.545161290322579</v>
      </c>
      <c r="J1442" s="5">
        <v>19.329032258064519</v>
      </c>
      <c r="K1442" s="5">
        <v>19.112903225806452</v>
      </c>
      <c r="L1442" s="5">
        <v>18.909677419354839</v>
      </c>
      <c r="M1442" s="5">
        <v>20.448387096774194</v>
      </c>
      <c r="N1442" s="5">
        <v>21.987096774193549</v>
      </c>
      <c r="O1442" s="5">
        <v>23.525806451612901</v>
      </c>
      <c r="P1442" s="5">
        <v>24.403225806451612</v>
      </c>
      <c r="Q1442" s="5">
        <v>25.251612903225805</v>
      </c>
      <c r="R1442" s="5">
        <v>26.151612903225807</v>
      </c>
      <c r="S1442" s="5">
        <v>25.238709677419354</v>
      </c>
      <c r="T1442" s="5">
        <v>24.319354838709678</v>
      </c>
      <c r="U1442" s="5">
        <v>23.432258064516127</v>
      </c>
      <c r="V1442" s="5">
        <v>22.783870967741933</v>
      </c>
      <c r="W1442" s="5">
        <v>22.177419354838708</v>
      </c>
      <c r="X1442" s="5">
        <v>21.558064516129029</v>
      </c>
      <c r="Y1442" s="5">
        <v>21.429032258064513</v>
      </c>
      <c r="Z1442" s="5">
        <v>21.361290322580647</v>
      </c>
      <c r="AA1442" s="5">
        <v>21.206451612903226</v>
      </c>
      <c r="AB1442" s="5">
        <v>21.093548387096774</v>
      </c>
    </row>
    <row r="1443" spans="1:28">
      <c r="A1443" s="2" t="s">
        <v>246</v>
      </c>
      <c r="B1443" s="2" t="s">
        <v>74</v>
      </c>
      <c r="C1443" s="2" t="s">
        <v>362</v>
      </c>
      <c r="D1443" s="2" t="str">
        <f t="shared" si="22"/>
        <v>Montana - Lewistown-Feb</v>
      </c>
      <c r="E1443" s="5">
        <v>22.4</v>
      </c>
      <c r="F1443" s="5">
        <v>22.639285714285712</v>
      </c>
      <c r="G1443" s="5">
        <v>22.792857142857144</v>
      </c>
      <c r="H1443" s="5">
        <v>22.932142857142857</v>
      </c>
      <c r="I1443" s="5">
        <v>23.135714285714283</v>
      </c>
      <c r="J1443" s="5">
        <v>23.310714285714287</v>
      </c>
      <c r="K1443" s="5">
        <v>23.464285714285715</v>
      </c>
      <c r="L1443" s="5">
        <v>23.571428571428573</v>
      </c>
      <c r="M1443" s="5">
        <v>25.392857142857142</v>
      </c>
      <c r="N1443" s="5">
        <v>27.214285714285715</v>
      </c>
      <c r="O1443" s="5">
        <v>29.032142857142855</v>
      </c>
      <c r="P1443" s="5">
        <v>29.864285714285717</v>
      </c>
      <c r="Q1443" s="5">
        <v>30.685714285714287</v>
      </c>
      <c r="R1443" s="5">
        <v>31.514285714285712</v>
      </c>
      <c r="S1443" s="5">
        <v>30.74642857142857</v>
      </c>
      <c r="T1443" s="5">
        <v>30.017857142857142</v>
      </c>
      <c r="U1443" s="5">
        <v>29.285714285714285</v>
      </c>
      <c r="V1443" s="5">
        <v>27.4</v>
      </c>
      <c r="W1443" s="5">
        <v>25.471428571428572</v>
      </c>
      <c r="X1443" s="5">
        <v>23.546428571428571</v>
      </c>
      <c r="Y1443" s="5">
        <v>22.907142857142855</v>
      </c>
      <c r="Z1443" s="5">
        <v>22.25</v>
      </c>
      <c r="AA1443" s="5">
        <v>21.62857142857143</v>
      </c>
      <c r="AB1443" s="5">
        <v>21.778571428571428</v>
      </c>
    </row>
    <row r="1444" spans="1:28">
      <c r="A1444" s="2" t="s">
        <v>246</v>
      </c>
      <c r="B1444" s="2" t="s">
        <v>75</v>
      </c>
      <c r="C1444" s="2" t="s">
        <v>363</v>
      </c>
      <c r="D1444" s="2" t="str">
        <f t="shared" si="22"/>
        <v>Montana - Lewistown-Mar</v>
      </c>
      <c r="E1444" s="5">
        <v>20.532258064516128</v>
      </c>
      <c r="F1444" s="5">
        <v>19.774193548387096</v>
      </c>
      <c r="G1444" s="5">
        <v>19.383870967741935</v>
      </c>
      <c r="H1444" s="5">
        <v>19.609677419354838</v>
      </c>
      <c r="I1444" s="5">
        <v>19.067741935483873</v>
      </c>
      <c r="J1444" s="5">
        <v>18.635483870967743</v>
      </c>
      <c r="K1444" s="5">
        <v>18.929032258064513</v>
      </c>
      <c r="L1444" s="5">
        <v>20.570967741935487</v>
      </c>
      <c r="M1444" s="5">
        <v>23.661290322580644</v>
      </c>
      <c r="N1444" s="5">
        <v>27.003225806451614</v>
      </c>
      <c r="O1444" s="5">
        <v>29.322580645161292</v>
      </c>
      <c r="P1444" s="5">
        <v>31.85483870967742</v>
      </c>
      <c r="Q1444" s="5">
        <v>32.841935483870969</v>
      </c>
      <c r="R1444" s="5">
        <v>33.329032258064515</v>
      </c>
      <c r="S1444" s="5">
        <v>33.470967741935482</v>
      </c>
      <c r="T1444" s="5">
        <v>33.267741935483869</v>
      </c>
      <c r="U1444" s="5">
        <v>31.803225806451611</v>
      </c>
      <c r="V1444" s="5">
        <v>28.896774193548385</v>
      </c>
      <c r="W1444" s="5">
        <v>26.477419354838709</v>
      </c>
      <c r="X1444" s="5">
        <v>24.664516129032258</v>
      </c>
      <c r="Y1444" s="5">
        <v>23.690322580645162</v>
      </c>
      <c r="Z1444" s="5">
        <v>23.187096774193545</v>
      </c>
      <c r="AA1444" s="5">
        <v>22.07741935483871</v>
      </c>
      <c r="AB1444" s="5">
        <v>21.425806451612903</v>
      </c>
    </row>
    <row r="1445" spans="1:28">
      <c r="A1445" s="2" t="s">
        <v>246</v>
      </c>
      <c r="B1445" s="2" t="s">
        <v>76</v>
      </c>
      <c r="C1445" s="2" t="s">
        <v>364</v>
      </c>
      <c r="D1445" s="2" t="str">
        <f t="shared" si="22"/>
        <v>Montana - Lewistown-Apr</v>
      </c>
      <c r="E1445" s="5">
        <v>35.236666666666665</v>
      </c>
      <c r="F1445" s="5">
        <v>34.776666666666664</v>
      </c>
      <c r="G1445" s="5">
        <v>34.18666666666666</v>
      </c>
      <c r="H1445" s="5">
        <v>33.63666666666667</v>
      </c>
      <c r="I1445" s="5">
        <v>33.053333333333335</v>
      </c>
      <c r="J1445" s="5">
        <v>35.326666666666668</v>
      </c>
      <c r="K1445" s="5">
        <v>37.633333333333333</v>
      </c>
      <c r="L1445" s="5">
        <v>39.96</v>
      </c>
      <c r="M1445" s="5">
        <v>42.026666666666664</v>
      </c>
      <c r="N1445" s="5">
        <v>44.106666666666669</v>
      </c>
      <c r="O1445" s="5">
        <v>46.166666666666664</v>
      </c>
      <c r="P1445" s="5">
        <v>47.033333333333331</v>
      </c>
      <c r="Q1445" s="5">
        <v>47.896666666666668</v>
      </c>
      <c r="R1445" s="5">
        <v>48.75333333333333</v>
      </c>
      <c r="S1445" s="5">
        <v>48.73</v>
      </c>
      <c r="T1445" s="5">
        <v>48.7</v>
      </c>
      <c r="U1445" s="5">
        <v>48.69</v>
      </c>
      <c r="V1445" s="5">
        <v>45.873333333333335</v>
      </c>
      <c r="W1445" s="5">
        <v>42.973333333333336</v>
      </c>
      <c r="X1445" s="5">
        <v>40.08</v>
      </c>
      <c r="Y1445" s="5">
        <v>38.826666666666668</v>
      </c>
      <c r="Z1445" s="5">
        <v>37.630000000000003</v>
      </c>
      <c r="AA1445" s="5">
        <v>36.44</v>
      </c>
      <c r="AB1445" s="5">
        <v>35.993333333333332</v>
      </c>
    </row>
    <row r="1446" spans="1:28">
      <c r="A1446" s="2" t="s">
        <v>246</v>
      </c>
      <c r="B1446" s="2" t="s">
        <v>77</v>
      </c>
      <c r="C1446" s="2" t="s">
        <v>365</v>
      </c>
      <c r="D1446" s="2" t="str">
        <f t="shared" si="22"/>
        <v>Montana - Lewistown-May</v>
      </c>
      <c r="E1446" s="5">
        <v>41.567741935483866</v>
      </c>
      <c r="F1446" s="5">
        <v>40.593548387096774</v>
      </c>
      <c r="G1446" s="5">
        <v>39.9</v>
      </c>
      <c r="H1446" s="5">
        <v>39.219354838709677</v>
      </c>
      <c r="I1446" s="5">
        <v>38.538709677419355</v>
      </c>
      <c r="J1446" s="5">
        <v>41.725806451612904</v>
      </c>
      <c r="K1446" s="5">
        <v>44.941935483870971</v>
      </c>
      <c r="L1446" s="5">
        <v>48.164516129032258</v>
      </c>
      <c r="M1446" s="5">
        <v>50.025806451612901</v>
      </c>
      <c r="N1446" s="5">
        <v>51.906451612903226</v>
      </c>
      <c r="O1446" s="5">
        <v>53.764516129032259</v>
      </c>
      <c r="P1446" s="5">
        <v>54.835483870967742</v>
      </c>
      <c r="Q1446" s="5">
        <v>55.887096774193552</v>
      </c>
      <c r="R1446" s="5">
        <v>56.958064516129035</v>
      </c>
      <c r="S1446" s="5">
        <v>56.745161290322578</v>
      </c>
      <c r="T1446" s="5">
        <v>56.535483870967738</v>
      </c>
      <c r="U1446" s="5">
        <v>56.325806451612898</v>
      </c>
      <c r="V1446" s="5">
        <v>53.945161290322581</v>
      </c>
      <c r="W1446" s="5">
        <v>51.512903225806454</v>
      </c>
      <c r="X1446" s="5">
        <v>49.112903225806448</v>
      </c>
      <c r="Y1446" s="5">
        <v>47.37419354838709</v>
      </c>
      <c r="Z1446" s="5">
        <v>45.62903225806452</v>
      </c>
      <c r="AA1446" s="5">
        <v>43.890322580645162</v>
      </c>
      <c r="AB1446" s="5">
        <v>42.938709677419354</v>
      </c>
    </row>
    <row r="1447" spans="1:28">
      <c r="A1447" s="2" t="s">
        <v>246</v>
      </c>
      <c r="B1447" s="2" t="s">
        <v>78</v>
      </c>
      <c r="C1447" s="2" t="s">
        <v>366</v>
      </c>
      <c r="D1447" s="2" t="str">
        <f t="shared" si="22"/>
        <v>Montana - Lewistown-Jun</v>
      </c>
      <c r="E1447" s="5">
        <v>49.656666666666666</v>
      </c>
      <c r="F1447" s="5">
        <v>48.526666666666664</v>
      </c>
      <c r="G1447" s="5">
        <v>47.97</v>
      </c>
      <c r="H1447" s="5">
        <v>47.463333333333338</v>
      </c>
      <c r="I1447" s="5">
        <v>46.93333333333333</v>
      </c>
      <c r="J1447" s="5">
        <v>50.77</v>
      </c>
      <c r="K1447" s="5">
        <v>54.643333333333331</v>
      </c>
      <c r="L1447" s="5">
        <v>58.483333333333334</v>
      </c>
      <c r="M1447" s="5">
        <v>60.63</v>
      </c>
      <c r="N1447" s="5">
        <v>62.793333333333329</v>
      </c>
      <c r="O1447" s="5">
        <v>64.926666666666662</v>
      </c>
      <c r="P1447" s="5">
        <v>65.843333333333334</v>
      </c>
      <c r="Q1447" s="5">
        <v>66.790000000000006</v>
      </c>
      <c r="R1447" s="5">
        <v>67.693333333333328</v>
      </c>
      <c r="S1447" s="5">
        <v>67.413333333333341</v>
      </c>
      <c r="T1447" s="5">
        <v>67.086666666666659</v>
      </c>
      <c r="U1447" s="5">
        <v>66.823333333333338</v>
      </c>
      <c r="V1447" s="5">
        <v>64.44</v>
      </c>
      <c r="W1447" s="5">
        <v>62.033333333333331</v>
      </c>
      <c r="X1447" s="5">
        <v>59.64</v>
      </c>
      <c r="Y1447" s="5">
        <v>57.123333333333335</v>
      </c>
      <c r="Z1447" s="5">
        <v>54.663333333333334</v>
      </c>
      <c r="AA1447" s="5">
        <v>52.23</v>
      </c>
      <c r="AB1447" s="5">
        <v>51.176666666666662</v>
      </c>
    </row>
    <row r="1448" spans="1:28">
      <c r="A1448" s="2" t="s">
        <v>246</v>
      </c>
      <c r="B1448" s="2" t="s">
        <v>79</v>
      </c>
      <c r="C1448" s="2" t="s">
        <v>367</v>
      </c>
      <c r="D1448" s="2" t="str">
        <f t="shared" si="22"/>
        <v>Montana - Lewistown-Jul</v>
      </c>
      <c r="E1448" s="5">
        <v>58.193548387096776</v>
      </c>
      <c r="F1448" s="5">
        <v>57.045161290322582</v>
      </c>
      <c r="G1448" s="5">
        <v>54.064516129032256</v>
      </c>
      <c r="H1448" s="5">
        <v>53.248387096774195</v>
      </c>
      <c r="I1448" s="5">
        <v>52.37096774193548</v>
      </c>
      <c r="J1448" s="5">
        <v>57.216129032258067</v>
      </c>
      <c r="K1448" s="5">
        <v>62.061290322580646</v>
      </c>
      <c r="L1448" s="5">
        <v>66.896774193548396</v>
      </c>
      <c r="M1448" s="5">
        <v>69.92258064516129</v>
      </c>
      <c r="N1448" s="5">
        <v>72.938709677419354</v>
      </c>
      <c r="O1448" s="5">
        <v>75.951612903225808</v>
      </c>
      <c r="P1448" s="5">
        <v>76.874193548387098</v>
      </c>
      <c r="Q1448" s="5">
        <v>77.835483870967749</v>
      </c>
      <c r="R1448" s="5">
        <v>78.758064516129039</v>
      </c>
      <c r="S1448" s="5">
        <v>78.616129032258058</v>
      </c>
      <c r="T1448" s="5">
        <v>78.441935483870964</v>
      </c>
      <c r="U1448" s="5">
        <v>78.3</v>
      </c>
      <c r="V1448" s="5">
        <v>74.851612903225814</v>
      </c>
      <c r="W1448" s="5">
        <v>71.377419354838707</v>
      </c>
      <c r="X1448" s="5">
        <v>67.941935483870964</v>
      </c>
      <c r="Y1448" s="5">
        <v>64.822580645161295</v>
      </c>
      <c r="Z1448" s="5">
        <v>61.735483870967741</v>
      </c>
      <c r="AA1448" s="5">
        <v>58.645161290322584</v>
      </c>
      <c r="AB1448" s="5">
        <v>57.477419354838709</v>
      </c>
    </row>
    <row r="1449" spans="1:28">
      <c r="A1449" s="2" t="s">
        <v>246</v>
      </c>
      <c r="B1449" s="2" t="s">
        <v>80</v>
      </c>
      <c r="C1449" s="2" t="s">
        <v>368</v>
      </c>
      <c r="D1449" s="2" t="str">
        <f t="shared" si="22"/>
        <v>Montana - Lewistown-Aug</v>
      </c>
      <c r="E1449" s="5">
        <v>56.29354838709677</v>
      </c>
      <c r="F1449" s="5">
        <v>54.880645161290325</v>
      </c>
      <c r="G1449" s="5">
        <v>56.006451612903227</v>
      </c>
      <c r="H1449" s="5">
        <v>55.029032258064518</v>
      </c>
      <c r="I1449" s="5">
        <v>53.977419354838709</v>
      </c>
      <c r="J1449" s="5">
        <v>58.222580645161294</v>
      </c>
      <c r="K1449" s="5">
        <v>62.561290322580646</v>
      </c>
      <c r="L1449" s="5">
        <v>66.906451612903226</v>
      </c>
      <c r="M1449" s="5">
        <v>70.590322580645164</v>
      </c>
      <c r="N1449" s="5">
        <v>74.290322580645167</v>
      </c>
      <c r="O1449" s="5">
        <v>77.970967741935482</v>
      </c>
      <c r="P1449" s="5">
        <v>79.096774193548384</v>
      </c>
      <c r="Q1449" s="5">
        <v>80.251612903225819</v>
      </c>
      <c r="R1449" s="5">
        <v>81.383870967741942</v>
      </c>
      <c r="S1449" s="5">
        <v>80.58709677419354</v>
      </c>
      <c r="T1449" s="5">
        <v>79.793548387096777</v>
      </c>
      <c r="U1449" s="5">
        <v>78.99354838709678</v>
      </c>
      <c r="V1449" s="5">
        <v>75.396774193548396</v>
      </c>
      <c r="W1449" s="5">
        <v>71.854838709677423</v>
      </c>
      <c r="X1449" s="5">
        <v>68.251612903225819</v>
      </c>
      <c r="Y1449" s="5">
        <v>65.7</v>
      </c>
      <c r="Z1449" s="5">
        <v>63.229032258064514</v>
      </c>
      <c r="AA1449" s="5">
        <v>60.693548387096776</v>
      </c>
      <c r="AB1449" s="5">
        <v>59.296774193548387</v>
      </c>
    </row>
    <row r="1450" spans="1:28">
      <c r="A1450" s="2" t="s">
        <v>246</v>
      </c>
      <c r="B1450" s="2" t="s">
        <v>81</v>
      </c>
      <c r="C1450" s="2" t="s">
        <v>369</v>
      </c>
      <c r="D1450" s="2" t="str">
        <f t="shared" si="22"/>
        <v>Montana - Lewistown-Sep</v>
      </c>
      <c r="E1450" s="5">
        <v>47.426666666666662</v>
      </c>
      <c r="F1450" s="5">
        <v>46.62</v>
      </c>
      <c r="G1450" s="5">
        <v>46.136666666666663</v>
      </c>
      <c r="H1450" s="5">
        <v>45.66</v>
      </c>
      <c r="I1450" s="5">
        <v>45.176666666666662</v>
      </c>
      <c r="J1450" s="5">
        <v>47.456666666666671</v>
      </c>
      <c r="K1450" s="5">
        <v>49.796666666666667</v>
      </c>
      <c r="L1450" s="5">
        <v>52.103333333333332</v>
      </c>
      <c r="M1450" s="5">
        <v>55.56</v>
      </c>
      <c r="N1450" s="5">
        <v>58.973333333333336</v>
      </c>
      <c r="O1450" s="5">
        <v>62.423333333333332</v>
      </c>
      <c r="P1450" s="5">
        <v>63.626666666666665</v>
      </c>
      <c r="Q1450" s="5">
        <v>64.87</v>
      </c>
      <c r="R1450" s="5">
        <v>66.05</v>
      </c>
      <c r="S1450" s="5">
        <v>65.376666666666665</v>
      </c>
      <c r="T1450" s="5">
        <v>64.683333333333337</v>
      </c>
      <c r="U1450" s="5">
        <v>63.99666666666667</v>
      </c>
      <c r="V1450" s="5">
        <v>60.126666666666665</v>
      </c>
      <c r="W1450" s="5">
        <v>56.143333333333331</v>
      </c>
      <c r="X1450" s="5">
        <v>52.216666666666669</v>
      </c>
      <c r="Y1450" s="5">
        <v>51.146666666666668</v>
      </c>
      <c r="Z1450" s="5">
        <v>50.08</v>
      </c>
      <c r="AA1450" s="5">
        <v>49.053333333333327</v>
      </c>
      <c r="AB1450" s="5">
        <v>48.176666666666662</v>
      </c>
    </row>
    <row r="1451" spans="1:28">
      <c r="A1451" s="2" t="s">
        <v>246</v>
      </c>
      <c r="B1451" s="2" t="s">
        <v>82</v>
      </c>
      <c r="C1451" s="2" t="s">
        <v>370</v>
      </c>
      <c r="D1451" s="2" t="str">
        <f t="shared" si="22"/>
        <v>Montana - Lewistown-Oct</v>
      </c>
      <c r="E1451" s="5">
        <v>38.141935483870974</v>
      </c>
      <c r="F1451" s="5">
        <v>37.519354838709674</v>
      </c>
      <c r="G1451" s="5">
        <v>37.661290322580648</v>
      </c>
      <c r="H1451" s="5">
        <v>37.200000000000003</v>
      </c>
      <c r="I1451" s="5">
        <v>36.79354838709677</v>
      </c>
      <c r="J1451" s="5">
        <v>36.445161290322581</v>
      </c>
      <c r="K1451" s="5">
        <v>35.983870967741936</v>
      </c>
      <c r="L1451" s="5">
        <v>38.564516129032256</v>
      </c>
      <c r="M1451" s="5">
        <v>43.645161290322584</v>
      </c>
      <c r="N1451" s="5">
        <v>47.122580645161285</v>
      </c>
      <c r="O1451" s="5">
        <v>49.62580645161291</v>
      </c>
      <c r="P1451" s="5">
        <v>51.774193548387096</v>
      </c>
      <c r="Q1451" s="5">
        <v>52.816129032258061</v>
      </c>
      <c r="R1451" s="5">
        <v>53.590322580645157</v>
      </c>
      <c r="S1451" s="5">
        <v>53.509677419354837</v>
      </c>
      <c r="T1451" s="5">
        <v>52.735483870967741</v>
      </c>
      <c r="U1451" s="5">
        <v>50.448387096774198</v>
      </c>
      <c r="V1451" s="5">
        <v>45.561290322580646</v>
      </c>
      <c r="W1451" s="5">
        <v>42.758064516129032</v>
      </c>
      <c r="X1451" s="5">
        <v>41.809677419354834</v>
      </c>
      <c r="Y1451" s="5">
        <v>39.864516129032253</v>
      </c>
      <c r="Z1451" s="5">
        <v>38.980645161290326</v>
      </c>
      <c r="AA1451" s="5">
        <v>38.967741935483872</v>
      </c>
      <c r="AB1451" s="5">
        <v>38.238709677419358</v>
      </c>
    </row>
    <row r="1452" spans="1:28">
      <c r="A1452" s="2" t="s">
        <v>246</v>
      </c>
      <c r="B1452" s="2" t="s">
        <v>83</v>
      </c>
      <c r="C1452" s="2" t="s">
        <v>371</v>
      </c>
      <c r="D1452" s="2" t="str">
        <f t="shared" si="22"/>
        <v>Montana - Lewistown-Nov</v>
      </c>
      <c r="E1452" s="5">
        <v>28.916666666666668</v>
      </c>
      <c r="F1452" s="5">
        <v>28.353333333333335</v>
      </c>
      <c r="G1452" s="5">
        <v>27.8</v>
      </c>
      <c r="H1452" s="5">
        <v>27.266666666666666</v>
      </c>
      <c r="I1452" s="5">
        <v>26.703333333333333</v>
      </c>
      <c r="J1452" s="5">
        <v>27.09333333333333</v>
      </c>
      <c r="K1452" s="5">
        <v>27.506666666666668</v>
      </c>
      <c r="L1452" s="5">
        <v>27.993333333333332</v>
      </c>
      <c r="M1452" s="5">
        <v>30.54</v>
      </c>
      <c r="N1452" s="5">
        <v>33.06</v>
      </c>
      <c r="O1452" s="5">
        <v>35.6</v>
      </c>
      <c r="P1452" s="5">
        <v>36.583333333333336</v>
      </c>
      <c r="Q1452" s="5">
        <v>37.56333333333334</v>
      </c>
      <c r="R1452" s="5">
        <v>38.54</v>
      </c>
      <c r="S1452" s="5">
        <v>36.35</v>
      </c>
      <c r="T1452" s="5">
        <v>34.206666666666671</v>
      </c>
      <c r="U1452" s="5">
        <v>32.01</v>
      </c>
      <c r="V1452" s="5">
        <v>30.736666666666668</v>
      </c>
      <c r="W1452" s="5">
        <v>29.51</v>
      </c>
      <c r="X1452" s="5">
        <v>28.313333333333333</v>
      </c>
      <c r="Y1452" s="5">
        <v>28.62</v>
      </c>
      <c r="Z1452" s="5">
        <v>28.9</v>
      </c>
      <c r="AA1452" s="5">
        <v>29.213333333333331</v>
      </c>
      <c r="AB1452" s="5">
        <v>28.8</v>
      </c>
    </row>
    <row r="1453" spans="1:28">
      <c r="A1453" s="2" t="s">
        <v>246</v>
      </c>
      <c r="B1453" s="2" t="s">
        <v>84</v>
      </c>
      <c r="C1453" s="2" t="s">
        <v>372</v>
      </c>
      <c r="D1453" s="2" t="str">
        <f t="shared" si="22"/>
        <v>Montana - Lewistown-Dec</v>
      </c>
      <c r="E1453" s="5">
        <v>25.603225806451615</v>
      </c>
      <c r="F1453" s="5">
        <v>25.512903225806451</v>
      </c>
      <c r="G1453" s="5">
        <v>25.087096774193551</v>
      </c>
      <c r="H1453" s="5">
        <v>24.677419354838708</v>
      </c>
      <c r="I1453" s="5">
        <v>24.212903225806453</v>
      </c>
      <c r="J1453" s="5">
        <v>24.606451612903225</v>
      </c>
      <c r="K1453" s="5">
        <v>25.051612903225806</v>
      </c>
      <c r="L1453" s="5">
        <v>25.42258064516129</v>
      </c>
      <c r="M1453" s="5">
        <v>28.103225806451615</v>
      </c>
      <c r="N1453" s="5">
        <v>30.774193548387096</v>
      </c>
      <c r="O1453" s="5">
        <v>33.451612903225808</v>
      </c>
      <c r="P1453" s="5">
        <v>34.693548387096776</v>
      </c>
      <c r="Q1453" s="5">
        <v>35.980645161290326</v>
      </c>
      <c r="R1453" s="5">
        <v>37.216129032258067</v>
      </c>
      <c r="S1453" s="5">
        <v>34.961290322580645</v>
      </c>
      <c r="T1453" s="5">
        <v>32.722580645161287</v>
      </c>
      <c r="U1453" s="5">
        <v>30.464516129032258</v>
      </c>
      <c r="V1453" s="5">
        <v>29.254838709677419</v>
      </c>
      <c r="W1453" s="5">
        <v>28.032258064516128</v>
      </c>
      <c r="X1453" s="5">
        <v>26.825806451612905</v>
      </c>
      <c r="Y1453" s="5">
        <v>26.529032258064515</v>
      </c>
      <c r="Z1453" s="5">
        <v>26.241935483870968</v>
      </c>
      <c r="AA1453" s="5">
        <v>25.93548387096774</v>
      </c>
      <c r="AB1453" s="5">
        <v>25.770967741935483</v>
      </c>
    </row>
    <row r="1454" spans="1:28">
      <c r="A1454" s="2" t="s">
        <v>247</v>
      </c>
      <c r="B1454" s="2" t="s">
        <v>73</v>
      </c>
      <c r="C1454" s="2" t="s">
        <v>361</v>
      </c>
      <c r="D1454" s="2" t="str">
        <f t="shared" si="22"/>
        <v>Montana - Miles City-Jan</v>
      </c>
      <c r="E1454" s="5">
        <v>11.72258064516129</v>
      </c>
      <c r="F1454" s="5">
        <v>11.016129032258064</v>
      </c>
      <c r="G1454" s="5">
        <v>10.464516129032257</v>
      </c>
      <c r="H1454" s="5">
        <v>9.9193548387096779</v>
      </c>
      <c r="I1454" s="5">
        <v>9.3806451612903228</v>
      </c>
      <c r="J1454" s="5">
        <v>9.3774193548387093</v>
      </c>
      <c r="K1454" s="5">
        <v>9.3903225806451616</v>
      </c>
      <c r="L1454" s="5">
        <v>9.3806451612903228</v>
      </c>
      <c r="M1454" s="5">
        <v>11.380645161290323</v>
      </c>
      <c r="N1454" s="5">
        <v>13.335483870967741</v>
      </c>
      <c r="O1454" s="5">
        <v>15.35483870967742</v>
      </c>
      <c r="P1454" s="5">
        <v>16.696774193548389</v>
      </c>
      <c r="Q1454" s="5">
        <v>18.035483870967742</v>
      </c>
      <c r="R1454" s="5">
        <v>19.406451612903226</v>
      </c>
      <c r="S1454" s="5">
        <v>18.977419354838709</v>
      </c>
      <c r="T1454" s="5">
        <v>18.590322580645161</v>
      </c>
      <c r="U1454" s="5">
        <v>18.164516129032258</v>
      </c>
      <c r="V1454" s="5">
        <v>16.919354838709676</v>
      </c>
      <c r="W1454" s="5">
        <v>15.683870967741935</v>
      </c>
      <c r="X1454" s="5">
        <v>14.412903225806453</v>
      </c>
      <c r="Y1454" s="5">
        <v>13.819354838709677</v>
      </c>
      <c r="Z1454" s="5">
        <v>13.232258064516129</v>
      </c>
      <c r="AA1454" s="5">
        <v>12.635483870967741</v>
      </c>
      <c r="AB1454" s="5">
        <v>12.035483870967743</v>
      </c>
    </row>
    <row r="1455" spans="1:28">
      <c r="A1455" s="2" t="s">
        <v>247</v>
      </c>
      <c r="B1455" s="2" t="s">
        <v>74</v>
      </c>
      <c r="C1455" s="2" t="s">
        <v>362</v>
      </c>
      <c r="D1455" s="2" t="str">
        <f t="shared" si="22"/>
        <v>Montana - Miles City-Feb</v>
      </c>
      <c r="E1455" s="5">
        <v>18.600000000000001</v>
      </c>
      <c r="F1455" s="5">
        <v>18.353571428571428</v>
      </c>
      <c r="G1455" s="5">
        <v>17.353571428571428</v>
      </c>
      <c r="H1455" s="5">
        <v>17.260714285714286</v>
      </c>
      <c r="I1455" s="5">
        <v>16.778571428571428</v>
      </c>
      <c r="J1455" s="5">
        <v>16.353571428571428</v>
      </c>
      <c r="K1455" s="5">
        <v>15.646428571428572</v>
      </c>
      <c r="L1455" s="5">
        <v>16.542857142857141</v>
      </c>
      <c r="M1455" s="5">
        <v>19.332142857142856</v>
      </c>
      <c r="N1455" s="5">
        <v>21.857142857142858</v>
      </c>
      <c r="O1455" s="5">
        <v>24.560714285714287</v>
      </c>
      <c r="P1455" s="5">
        <v>27.860714285714288</v>
      </c>
      <c r="Q1455" s="5">
        <v>30.00357142857143</v>
      </c>
      <c r="R1455" s="5">
        <v>31.307142857142857</v>
      </c>
      <c r="S1455" s="5">
        <v>32.346428571428575</v>
      </c>
      <c r="T1455" s="5">
        <v>32.171428571428571</v>
      </c>
      <c r="U1455" s="5">
        <v>30.475000000000001</v>
      </c>
      <c r="V1455" s="5">
        <v>27.603571428571428</v>
      </c>
      <c r="W1455" s="5">
        <v>25.532142857142855</v>
      </c>
      <c r="X1455" s="5">
        <v>24.178571428571427</v>
      </c>
      <c r="Y1455" s="5">
        <v>22.346428571428572</v>
      </c>
      <c r="Z1455" s="5">
        <v>20.9</v>
      </c>
      <c r="AA1455" s="5">
        <v>20.057142857142857</v>
      </c>
      <c r="AB1455" s="5">
        <v>19.739285714285717</v>
      </c>
    </row>
    <row r="1456" spans="1:28">
      <c r="A1456" s="2" t="s">
        <v>247</v>
      </c>
      <c r="B1456" s="2" t="s">
        <v>75</v>
      </c>
      <c r="C1456" s="2" t="s">
        <v>363</v>
      </c>
      <c r="D1456" s="2" t="str">
        <f t="shared" si="22"/>
        <v>Montana - Miles City-Mar</v>
      </c>
      <c r="E1456" s="5">
        <v>26.983870967741936</v>
      </c>
      <c r="F1456" s="5">
        <v>25.825806451612905</v>
      </c>
      <c r="G1456" s="5">
        <v>24.748387096774195</v>
      </c>
      <c r="H1456" s="5">
        <v>23.706451612903226</v>
      </c>
      <c r="I1456" s="5">
        <v>22.63225806451613</v>
      </c>
      <c r="J1456" s="5">
        <v>23.616129032258065</v>
      </c>
      <c r="K1456" s="5">
        <v>24.616129032258065</v>
      </c>
      <c r="L1456" s="5">
        <v>25.670967741935481</v>
      </c>
      <c r="M1456" s="5">
        <v>29.151612903225807</v>
      </c>
      <c r="N1456" s="5">
        <v>32.619354838709675</v>
      </c>
      <c r="O1456" s="5">
        <v>36.1</v>
      </c>
      <c r="P1456" s="5">
        <v>37.893548387096779</v>
      </c>
      <c r="Q1456" s="5">
        <v>39.664516129032258</v>
      </c>
      <c r="R1456" s="5">
        <v>41.451612903225808</v>
      </c>
      <c r="S1456" s="5">
        <v>41.338709677419352</v>
      </c>
      <c r="T1456" s="5">
        <v>41.241935483870968</v>
      </c>
      <c r="U1456" s="5">
        <v>41.122580645161285</v>
      </c>
      <c r="V1456" s="5">
        <v>38.767741935483869</v>
      </c>
      <c r="W1456" s="5">
        <v>36.393548387096779</v>
      </c>
      <c r="X1456" s="5">
        <v>34.019354838709674</v>
      </c>
      <c r="Y1456" s="5">
        <v>32.670967741935485</v>
      </c>
      <c r="Z1456" s="5">
        <v>31.283870967741933</v>
      </c>
      <c r="AA1456" s="5">
        <v>29.938709677419357</v>
      </c>
      <c r="AB1456" s="5">
        <v>28.832258064516129</v>
      </c>
    </row>
    <row r="1457" spans="1:28">
      <c r="A1457" s="2" t="s">
        <v>247</v>
      </c>
      <c r="B1457" s="2" t="s">
        <v>76</v>
      </c>
      <c r="C1457" s="2" t="s">
        <v>364</v>
      </c>
      <c r="D1457" s="2" t="str">
        <f t="shared" si="22"/>
        <v>Montana - Miles City-Apr</v>
      </c>
      <c r="E1457" s="5">
        <v>39.836666666666666</v>
      </c>
      <c r="F1457" s="5">
        <v>38.72</v>
      </c>
      <c r="G1457" s="5">
        <v>38.633333333333333</v>
      </c>
      <c r="H1457" s="5">
        <v>38.03</v>
      </c>
      <c r="I1457" s="5">
        <v>36.950000000000003</v>
      </c>
      <c r="J1457" s="5">
        <v>37.00333333333333</v>
      </c>
      <c r="K1457" s="5">
        <v>38.623333333333335</v>
      </c>
      <c r="L1457" s="5">
        <v>41.04</v>
      </c>
      <c r="M1457" s="5">
        <v>43.63</v>
      </c>
      <c r="N1457" s="5">
        <v>46.57</v>
      </c>
      <c r="O1457" s="5">
        <v>48.95</v>
      </c>
      <c r="P1457" s="5">
        <v>50.836666666666666</v>
      </c>
      <c r="Q1457" s="5">
        <v>52.63</v>
      </c>
      <c r="R1457" s="5">
        <v>53.983333333333334</v>
      </c>
      <c r="S1457" s="5">
        <v>54.68333333333333</v>
      </c>
      <c r="T1457" s="5">
        <v>54.56333333333334</v>
      </c>
      <c r="U1457" s="5">
        <v>54.04</v>
      </c>
      <c r="V1457" s="5">
        <v>51.8</v>
      </c>
      <c r="W1457" s="5">
        <v>49.1</v>
      </c>
      <c r="X1457" s="5">
        <v>46.656666666666666</v>
      </c>
      <c r="Y1457" s="5">
        <v>45.103333333333332</v>
      </c>
      <c r="Z1457" s="5">
        <v>43.43333333333333</v>
      </c>
      <c r="AA1457" s="5">
        <v>42.12</v>
      </c>
      <c r="AB1457" s="5">
        <v>40.993333333333332</v>
      </c>
    </row>
    <row r="1458" spans="1:28">
      <c r="A1458" s="2" t="s">
        <v>247</v>
      </c>
      <c r="B1458" s="2" t="s">
        <v>77</v>
      </c>
      <c r="C1458" s="2" t="s">
        <v>365</v>
      </c>
      <c r="D1458" s="2" t="str">
        <f t="shared" si="22"/>
        <v>Montana - Miles City-May</v>
      </c>
      <c r="E1458" s="5">
        <v>49.270967741935486</v>
      </c>
      <c r="F1458" s="5">
        <v>48.525806451612901</v>
      </c>
      <c r="G1458" s="5">
        <v>47.254838709677422</v>
      </c>
      <c r="H1458" s="5">
        <v>46.380645161290325</v>
      </c>
      <c r="I1458" s="5">
        <v>46.280645161290323</v>
      </c>
      <c r="J1458" s="5">
        <v>48.112903225806448</v>
      </c>
      <c r="K1458" s="5">
        <v>50.754838709677422</v>
      </c>
      <c r="L1458" s="5">
        <v>54.025806451612901</v>
      </c>
      <c r="M1458" s="5">
        <v>56.903225806451616</v>
      </c>
      <c r="N1458" s="5">
        <v>58.822580645161288</v>
      </c>
      <c r="O1458" s="5">
        <v>61.345161290322579</v>
      </c>
      <c r="P1458" s="5">
        <v>63.593548387096774</v>
      </c>
      <c r="Q1458" s="5">
        <v>65.190322580645159</v>
      </c>
      <c r="R1458" s="5">
        <v>65.941935483870964</v>
      </c>
      <c r="S1458" s="5">
        <v>65.983870967741936</v>
      </c>
      <c r="T1458" s="5">
        <v>66.158064516129031</v>
      </c>
      <c r="U1458" s="5">
        <v>65.716129032258067</v>
      </c>
      <c r="V1458" s="5">
        <v>64.061290322580646</v>
      </c>
      <c r="W1458" s="5">
        <v>61.232258064516131</v>
      </c>
      <c r="X1458" s="5">
        <v>58.058064516129029</v>
      </c>
      <c r="Y1458" s="5">
        <v>56.00322580645161</v>
      </c>
      <c r="Z1458" s="5">
        <v>54.483870967741936</v>
      </c>
      <c r="AA1458" s="5">
        <v>53.064516129032256</v>
      </c>
      <c r="AB1458" s="5">
        <v>51.448387096774198</v>
      </c>
    </row>
    <row r="1459" spans="1:28">
      <c r="A1459" s="2" t="s">
        <v>247</v>
      </c>
      <c r="B1459" s="2" t="s">
        <v>78</v>
      </c>
      <c r="C1459" s="2" t="s">
        <v>366</v>
      </c>
      <c r="D1459" s="2" t="str">
        <f t="shared" si="22"/>
        <v>Montana - Miles City-Jun</v>
      </c>
      <c r="E1459" s="5">
        <v>58.95</v>
      </c>
      <c r="F1459" s="5">
        <v>57.56</v>
      </c>
      <c r="G1459" s="5">
        <v>56.93333333333333</v>
      </c>
      <c r="H1459" s="5">
        <v>56.286666666666662</v>
      </c>
      <c r="I1459" s="5">
        <v>55.61</v>
      </c>
      <c r="J1459" s="5">
        <v>58.086666666666666</v>
      </c>
      <c r="K1459" s="5">
        <v>60.59</v>
      </c>
      <c r="L1459" s="5">
        <v>63.13</v>
      </c>
      <c r="M1459" s="5">
        <v>65.763333333333335</v>
      </c>
      <c r="N1459" s="5">
        <v>68.42</v>
      </c>
      <c r="O1459" s="5">
        <v>71.043333333333337</v>
      </c>
      <c r="P1459" s="5">
        <v>72.483333333333334</v>
      </c>
      <c r="Q1459" s="5">
        <v>73.893333333333345</v>
      </c>
      <c r="R1459" s="5">
        <v>75.343333333333334</v>
      </c>
      <c r="S1459" s="5">
        <v>75.586666666666659</v>
      </c>
      <c r="T1459" s="5">
        <v>75.819999999999993</v>
      </c>
      <c r="U1459" s="5">
        <v>76.06</v>
      </c>
      <c r="V1459" s="5">
        <v>73.446666666666673</v>
      </c>
      <c r="W1459" s="5">
        <v>70.726666666666674</v>
      </c>
      <c r="X1459" s="5">
        <v>68.013333333333335</v>
      </c>
      <c r="Y1459" s="5">
        <v>65.88</v>
      </c>
      <c r="Z1459" s="5">
        <v>63.74666666666667</v>
      </c>
      <c r="AA1459" s="5">
        <v>61.636666666666663</v>
      </c>
      <c r="AB1459" s="5">
        <v>60.203333333333333</v>
      </c>
    </row>
    <row r="1460" spans="1:28">
      <c r="A1460" s="2" t="s">
        <v>247</v>
      </c>
      <c r="B1460" s="2" t="s">
        <v>79</v>
      </c>
      <c r="C1460" s="2" t="s">
        <v>367</v>
      </c>
      <c r="D1460" s="2" t="str">
        <f t="shared" si="22"/>
        <v>Montana - Miles City-Jul</v>
      </c>
      <c r="E1460" s="5">
        <v>68.08387096774193</v>
      </c>
      <c r="F1460" s="5">
        <v>66.103225806451604</v>
      </c>
      <c r="G1460" s="5">
        <v>63.016129032258064</v>
      </c>
      <c r="H1460" s="5">
        <v>61.877419354838715</v>
      </c>
      <c r="I1460" s="5">
        <v>60.751612903225805</v>
      </c>
      <c r="J1460" s="5">
        <v>63.345161290322579</v>
      </c>
      <c r="K1460" s="5">
        <v>65.948387096774198</v>
      </c>
      <c r="L1460" s="5">
        <v>68.606451612903228</v>
      </c>
      <c r="M1460" s="5">
        <v>71.877419354838707</v>
      </c>
      <c r="N1460" s="5">
        <v>75.2</v>
      </c>
      <c r="O1460" s="5">
        <v>78.464516129032262</v>
      </c>
      <c r="P1460" s="5">
        <v>80.538709677419348</v>
      </c>
      <c r="Q1460" s="5">
        <v>82.612903225806448</v>
      </c>
      <c r="R1460" s="5">
        <v>84.677419354838705</v>
      </c>
      <c r="S1460" s="5">
        <v>84.838709677419359</v>
      </c>
      <c r="T1460" s="5">
        <v>84.958064516129028</v>
      </c>
      <c r="U1460" s="5">
        <v>85.122580645161293</v>
      </c>
      <c r="V1460" s="5">
        <v>82.454838709677418</v>
      </c>
      <c r="W1460" s="5">
        <v>79.725806451612897</v>
      </c>
      <c r="X1460" s="5">
        <v>77.012903225806454</v>
      </c>
      <c r="Y1460" s="5">
        <v>74.658064516129031</v>
      </c>
      <c r="Z1460" s="5">
        <v>72.335483870967749</v>
      </c>
      <c r="AA1460" s="5">
        <v>70.022580645161284</v>
      </c>
      <c r="AB1460" s="5">
        <v>68.099999999999994</v>
      </c>
    </row>
    <row r="1461" spans="1:28">
      <c r="A1461" s="2" t="s">
        <v>247</v>
      </c>
      <c r="B1461" s="2" t="s">
        <v>80</v>
      </c>
      <c r="C1461" s="2" t="s">
        <v>368</v>
      </c>
      <c r="D1461" s="2" t="str">
        <f t="shared" si="22"/>
        <v>Montana - Miles City-Aug</v>
      </c>
      <c r="E1461" s="5">
        <v>61.37419354838709</v>
      </c>
      <c r="F1461" s="5">
        <v>59.738709677419358</v>
      </c>
      <c r="G1461" s="5">
        <v>60.348387096774189</v>
      </c>
      <c r="H1461" s="5">
        <v>58.948387096774198</v>
      </c>
      <c r="I1461" s="5">
        <v>57.609677419354838</v>
      </c>
      <c r="J1461" s="5">
        <v>60.28709677419355</v>
      </c>
      <c r="K1461" s="5">
        <v>62.993548387096773</v>
      </c>
      <c r="L1461" s="5">
        <v>65.696774193548379</v>
      </c>
      <c r="M1461" s="5">
        <v>69.287096774193557</v>
      </c>
      <c r="N1461" s="5">
        <v>72.803225806451621</v>
      </c>
      <c r="O1461" s="5">
        <v>76.390322580645162</v>
      </c>
      <c r="P1461" s="5">
        <v>78.219354838709677</v>
      </c>
      <c r="Q1461" s="5">
        <v>80.019354838709674</v>
      </c>
      <c r="R1461" s="5">
        <v>81.864516129032268</v>
      </c>
      <c r="S1461" s="5">
        <v>81.935483870967744</v>
      </c>
      <c r="T1461" s="5">
        <v>82.00645161290322</v>
      </c>
      <c r="U1461" s="5">
        <v>82.07741935483871</v>
      </c>
      <c r="V1461" s="5">
        <v>78.929032258064524</v>
      </c>
      <c r="W1461" s="5">
        <v>75.677419354838705</v>
      </c>
      <c r="X1461" s="5">
        <v>72.509677419354844</v>
      </c>
      <c r="Y1461" s="5">
        <v>70.564516129032256</v>
      </c>
      <c r="Z1461" s="5">
        <v>68.625806451612902</v>
      </c>
      <c r="AA1461" s="5">
        <v>66.7</v>
      </c>
      <c r="AB1461" s="5">
        <v>65.032258064516128</v>
      </c>
    </row>
    <row r="1462" spans="1:28">
      <c r="A1462" s="2" t="s">
        <v>247</v>
      </c>
      <c r="B1462" s="2" t="s">
        <v>81</v>
      </c>
      <c r="C1462" s="2" t="s">
        <v>369</v>
      </c>
      <c r="D1462" s="2" t="str">
        <f t="shared" si="22"/>
        <v>Montana - Miles City-Sep</v>
      </c>
      <c r="E1462" s="5">
        <v>53.3</v>
      </c>
      <c r="F1462" s="5">
        <v>51.67</v>
      </c>
      <c r="G1462" s="5">
        <v>50.606666666666669</v>
      </c>
      <c r="H1462" s="5">
        <v>49.133333333333333</v>
      </c>
      <c r="I1462" s="5">
        <v>48.013333333333335</v>
      </c>
      <c r="J1462" s="5">
        <v>47.883333333333333</v>
      </c>
      <c r="K1462" s="5">
        <v>49.736666666666665</v>
      </c>
      <c r="L1462" s="5">
        <v>54.02</v>
      </c>
      <c r="M1462" s="5">
        <v>57.56333333333334</v>
      </c>
      <c r="N1462" s="5">
        <v>61.783333333333331</v>
      </c>
      <c r="O1462" s="5">
        <v>64.656666666666666</v>
      </c>
      <c r="P1462" s="5">
        <v>67.663333333333341</v>
      </c>
      <c r="Q1462" s="5">
        <v>69.233333333333334</v>
      </c>
      <c r="R1462" s="5">
        <v>70.593333333333334</v>
      </c>
      <c r="S1462" s="5">
        <v>70.900000000000006</v>
      </c>
      <c r="T1462" s="5">
        <v>71.05</v>
      </c>
      <c r="U1462" s="5">
        <v>70.126666666666679</v>
      </c>
      <c r="V1462" s="5">
        <v>67.156666666666666</v>
      </c>
      <c r="W1462" s="5">
        <v>63.706666666666671</v>
      </c>
      <c r="X1462" s="5">
        <v>61.123333333333335</v>
      </c>
      <c r="Y1462" s="5">
        <v>59.303333333333327</v>
      </c>
      <c r="Z1462" s="5">
        <v>57.586666666666666</v>
      </c>
      <c r="AA1462" s="5">
        <v>55.956666666666671</v>
      </c>
      <c r="AB1462" s="5">
        <v>54.153333333333329</v>
      </c>
    </row>
    <row r="1463" spans="1:28">
      <c r="A1463" s="2" t="s">
        <v>247</v>
      </c>
      <c r="B1463" s="2" t="s">
        <v>82</v>
      </c>
      <c r="C1463" s="2" t="s">
        <v>370</v>
      </c>
      <c r="D1463" s="2" t="str">
        <f t="shared" si="22"/>
        <v>Montana - Miles City-Oct</v>
      </c>
      <c r="E1463" s="5">
        <v>42.49677419354839</v>
      </c>
      <c r="F1463" s="5">
        <v>41.41612903225807</v>
      </c>
      <c r="G1463" s="5">
        <v>40.641935483870974</v>
      </c>
      <c r="H1463" s="5">
        <v>39.70967741935484</v>
      </c>
      <c r="I1463" s="5">
        <v>38.909677419354843</v>
      </c>
      <c r="J1463" s="5">
        <v>38.038709677419355</v>
      </c>
      <c r="K1463" s="5">
        <v>37.903225806451616</v>
      </c>
      <c r="L1463" s="5">
        <v>40.448387096774198</v>
      </c>
      <c r="M1463" s="5">
        <v>43.732258064516131</v>
      </c>
      <c r="N1463" s="5">
        <v>47.345161290322579</v>
      </c>
      <c r="O1463" s="5">
        <v>50.403225806451616</v>
      </c>
      <c r="P1463" s="5">
        <v>53.558064516129029</v>
      </c>
      <c r="Q1463" s="5">
        <v>56.012903225806454</v>
      </c>
      <c r="R1463" s="5">
        <v>56.983870967741936</v>
      </c>
      <c r="S1463" s="5">
        <v>57.50322580645161</v>
      </c>
      <c r="T1463" s="5">
        <v>56.635483870967747</v>
      </c>
      <c r="U1463" s="5">
        <v>54.296774193548387</v>
      </c>
      <c r="V1463" s="5">
        <v>50.667741935483875</v>
      </c>
      <c r="W1463" s="5">
        <v>48.58064516129032</v>
      </c>
      <c r="X1463" s="5">
        <v>47.145161290322584</v>
      </c>
      <c r="Y1463" s="5">
        <v>45.6</v>
      </c>
      <c r="Z1463" s="5">
        <v>44.803225806451614</v>
      </c>
      <c r="AA1463" s="5">
        <v>43.777419354838706</v>
      </c>
      <c r="AB1463" s="5">
        <v>43.193548387096776</v>
      </c>
    </row>
    <row r="1464" spans="1:28">
      <c r="A1464" s="2" t="s">
        <v>247</v>
      </c>
      <c r="B1464" s="2" t="s">
        <v>83</v>
      </c>
      <c r="C1464" s="2" t="s">
        <v>371</v>
      </c>
      <c r="D1464" s="2" t="str">
        <f t="shared" si="22"/>
        <v>Montana - Miles City-Nov</v>
      </c>
      <c r="E1464" s="5">
        <v>29.633333333333333</v>
      </c>
      <c r="F1464" s="5">
        <v>29.276666666666664</v>
      </c>
      <c r="G1464" s="5">
        <v>28.676666666666666</v>
      </c>
      <c r="H1464" s="5">
        <v>28.293333333333333</v>
      </c>
      <c r="I1464" s="5">
        <v>28.446666666666665</v>
      </c>
      <c r="J1464" s="5">
        <v>27.986666666666668</v>
      </c>
      <c r="K1464" s="5">
        <v>27.423333333333336</v>
      </c>
      <c r="L1464" s="5">
        <v>28.036666666666669</v>
      </c>
      <c r="M1464" s="5">
        <v>30.73</v>
      </c>
      <c r="N1464" s="5">
        <v>33.353333333333332</v>
      </c>
      <c r="O1464" s="5">
        <v>36.409999999999997</v>
      </c>
      <c r="P1464" s="5">
        <v>39.263333333333335</v>
      </c>
      <c r="Q1464" s="5">
        <v>40.93333333333333</v>
      </c>
      <c r="R1464" s="5">
        <v>41.81</v>
      </c>
      <c r="S1464" s="5">
        <v>41.643333333333331</v>
      </c>
      <c r="T1464" s="5">
        <v>40.56666666666667</v>
      </c>
      <c r="U1464" s="5">
        <v>38.043333333333329</v>
      </c>
      <c r="V1464" s="5">
        <v>36.046666666666667</v>
      </c>
      <c r="W1464" s="5">
        <v>34.68</v>
      </c>
      <c r="X1464" s="5">
        <v>32.746666666666663</v>
      </c>
      <c r="Y1464" s="5">
        <v>31.756666666666668</v>
      </c>
      <c r="Z1464" s="5">
        <v>30.95</v>
      </c>
      <c r="AA1464" s="5">
        <v>30.773333333333333</v>
      </c>
      <c r="AB1464" s="5">
        <v>29.926666666666666</v>
      </c>
    </row>
    <row r="1465" spans="1:28">
      <c r="A1465" s="2" t="s">
        <v>247</v>
      </c>
      <c r="B1465" s="2" t="s">
        <v>84</v>
      </c>
      <c r="C1465" s="2" t="s">
        <v>372</v>
      </c>
      <c r="D1465" s="2" t="str">
        <f t="shared" si="22"/>
        <v>Montana - Miles City-Dec</v>
      </c>
      <c r="E1465" s="5">
        <v>21.025806451612901</v>
      </c>
      <c r="F1465" s="5">
        <v>20.287096774193547</v>
      </c>
      <c r="G1465" s="5">
        <v>19.754838709677419</v>
      </c>
      <c r="H1465" s="5">
        <v>19.258064516129032</v>
      </c>
      <c r="I1465" s="5">
        <v>18.793548387096774</v>
      </c>
      <c r="J1465" s="5">
        <v>18.425806451612903</v>
      </c>
      <c r="K1465" s="5">
        <v>17.658064516129031</v>
      </c>
      <c r="L1465" s="5">
        <v>18.012903225806451</v>
      </c>
      <c r="M1465" s="5">
        <v>19.332258064516129</v>
      </c>
      <c r="N1465" s="5">
        <v>21.225806451612904</v>
      </c>
      <c r="O1465" s="5">
        <v>23.848387096774193</v>
      </c>
      <c r="P1465" s="5">
        <v>26.583870967741937</v>
      </c>
      <c r="Q1465" s="5">
        <v>27.92258064516129</v>
      </c>
      <c r="R1465" s="5">
        <v>28.383870967741935</v>
      </c>
      <c r="S1465" s="5">
        <v>28.312903225806455</v>
      </c>
      <c r="T1465" s="5">
        <v>26.174193548387095</v>
      </c>
      <c r="U1465" s="5">
        <v>24.558064516129029</v>
      </c>
      <c r="V1465" s="5">
        <v>23.916129032258063</v>
      </c>
      <c r="W1465" s="5">
        <v>22.522580645161291</v>
      </c>
      <c r="X1465" s="5">
        <v>21.432258064516127</v>
      </c>
      <c r="Y1465" s="5">
        <v>21.322580645161292</v>
      </c>
      <c r="Z1465" s="5">
        <v>21.058064516129029</v>
      </c>
      <c r="AA1465" s="5">
        <v>20.906451612903226</v>
      </c>
      <c r="AB1465" s="5">
        <v>20.261290322580646</v>
      </c>
    </row>
    <row r="1466" spans="1:28">
      <c r="A1466" s="2" t="s">
        <v>248</v>
      </c>
      <c r="B1466" s="2" t="s">
        <v>73</v>
      </c>
      <c r="C1466" s="2" t="s">
        <v>361</v>
      </c>
      <c r="D1466" s="2" t="str">
        <f t="shared" si="22"/>
        <v>Montana - Missoula-Jan</v>
      </c>
      <c r="E1466" s="5">
        <v>19.977419354838709</v>
      </c>
      <c r="F1466" s="5">
        <v>19.838709677419356</v>
      </c>
      <c r="G1466" s="5">
        <v>19.364516129032257</v>
      </c>
      <c r="H1466" s="5">
        <v>18.896774193548385</v>
      </c>
      <c r="I1466" s="5">
        <v>18.396774193548385</v>
      </c>
      <c r="J1466" s="5">
        <v>17.938709677419357</v>
      </c>
      <c r="K1466" s="5">
        <v>17.474193548387099</v>
      </c>
      <c r="L1466" s="5">
        <v>17</v>
      </c>
      <c r="M1466" s="5">
        <v>17.883870967741935</v>
      </c>
      <c r="N1466" s="5">
        <v>18.703225806451613</v>
      </c>
      <c r="O1466" s="5">
        <v>19.600000000000001</v>
      </c>
      <c r="P1466" s="5">
        <v>20.967741935483872</v>
      </c>
      <c r="Q1466" s="5">
        <v>22.377419354838711</v>
      </c>
      <c r="R1466" s="5">
        <v>23.745161290322581</v>
      </c>
      <c r="S1466" s="5">
        <v>23.519354838709678</v>
      </c>
      <c r="T1466" s="5">
        <v>23.264516129032259</v>
      </c>
      <c r="U1466" s="5">
        <v>23.048387096774192</v>
      </c>
      <c r="V1466" s="5">
        <v>22.503225806451614</v>
      </c>
      <c r="W1466" s="5">
        <v>21.9</v>
      </c>
      <c r="X1466" s="5">
        <v>21.322580645161292</v>
      </c>
      <c r="Y1466" s="5">
        <v>20.903225806451612</v>
      </c>
      <c r="Z1466" s="5">
        <v>20.458064516129035</v>
      </c>
      <c r="AA1466" s="5">
        <v>20.051612903225806</v>
      </c>
      <c r="AB1466" s="5">
        <v>19.85483870967742</v>
      </c>
    </row>
    <row r="1467" spans="1:28">
      <c r="A1467" s="2" t="s">
        <v>248</v>
      </c>
      <c r="B1467" s="2" t="s">
        <v>74</v>
      </c>
      <c r="C1467" s="2" t="s">
        <v>362</v>
      </c>
      <c r="D1467" s="2" t="str">
        <f t="shared" si="22"/>
        <v>Montana - Missoula-Feb</v>
      </c>
      <c r="E1467" s="5">
        <v>26.074999999999999</v>
      </c>
      <c r="F1467" s="5">
        <v>25.657142857142855</v>
      </c>
      <c r="G1467" s="5">
        <v>25.342857142857145</v>
      </c>
      <c r="H1467" s="5">
        <v>25.032142857142855</v>
      </c>
      <c r="I1467" s="5">
        <v>24.725000000000001</v>
      </c>
      <c r="J1467" s="5">
        <v>24.614285714285717</v>
      </c>
      <c r="K1467" s="5">
        <v>24.510714285714283</v>
      </c>
      <c r="L1467" s="5">
        <v>24.417857142857144</v>
      </c>
      <c r="M1467" s="5">
        <v>25.364285714285717</v>
      </c>
      <c r="N1467" s="5">
        <v>26.239285714285717</v>
      </c>
      <c r="O1467" s="5">
        <v>27.185714285714287</v>
      </c>
      <c r="P1467" s="5">
        <v>28.65</v>
      </c>
      <c r="Q1467" s="5">
        <v>30.1</v>
      </c>
      <c r="R1467" s="5">
        <v>31.574999999999999</v>
      </c>
      <c r="S1467" s="5">
        <v>31.921428571428571</v>
      </c>
      <c r="T1467" s="5">
        <v>32.246428571428574</v>
      </c>
      <c r="U1467" s="5">
        <v>32.596428571428575</v>
      </c>
      <c r="V1467" s="5">
        <v>31.278571428571428</v>
      </c>
      <c r="W1467" s="5">
        <v>30.00357142857143</v>
      </c>
      <c r="X1467" s="5">
        <v>28.692857142857143</v>
      </c>
      <c r="Y1467" s="5">
        <v>28.078571428571429</v>
      </c>
      <c r="Z1467" s="5">
        <v>27.557142857142857</v>
      </c>
      <c r="AA1467" s="5">
        <v>26.964285714285715</v>
      </c>
      <c r="AB1467" s="5">
        <v>26.589285714285715</v>
      </c>
    </row>
    <row r="1468" spans="1:28">
      <c r="A1468" s="2" t="s">
        <v>248</v>
      </c>
      <c r="B1468" s="2" t="s">
        <v>75</v>
      </c>
      <c r="C1468" s="2" t="s">
        <v>363</v>
      </c>
      <c r="D1468" s="2" t="str">
        <f t="shared" si="22"/>
        <v>Montana - Missoula-Mar</v>
      </c>
      <c r="E1468" s="5">
        <v>30.606451612903225</v>
      </c>
      <c r="F1468" s="5">
        <v>29.93548387096774</v>
      </c>
      <c r="G1468" s="5">
        <v>29.409677419354839</v>
      </c>
      <c r="H1468" s="5">
        <v>28.890322580645162</v>
      </c>
      <c r="I1468" s="5">
        <v>28.374193548387098</v>
      </c>
      <c r="J1468" s="5">
        <v>28.638709677419353</v>
      </c>
      <c r="K1468" s="5">
        <v>28.9</v>
      </c>
      <c r="L1468" s="5">
        <v>29.161290322580644</v>
      </c>
      <c r="M1468" s="5">
        <v>31.335483870967742</v>
      </c>
      <c r="N1468" s="5">
        <v>33.532258064516128</v>
      </c>
      <c r="O1468" s="5">
        <v>35.696774193548386</v>
      </c>
      <c r="P1468" s="5">
        <v>37.277419354838706</v>
      </c>
      <c r="Q1468" s="5">
        <v>38.812903225806451</v>
      </c>
      <c r="R1468" s="5">
        <v>40.396774193548389</v>
      </c>
      <c r="S1468" s="5">
        <v>40.37096774193548</v>
      </c>
      <c r="T1468" s="5">
        <v>40.325806451612898</v>
      </c>
      <c r="U1468" s="5">
        <v>40.303225806451614</v>
      </c>
      <c r="V1468" s="5">
        <v>38.590322580645157</v>
      </c>
      <c r="W1468" s="5">
        <v>36.838709677419352</v>
      </c>
      <c r="X1468" s="5">
        <v>35.119354838709675</v>
      </c>
      <c r="Y1468" s="5">
        <v>34.106451612903221</v>
      </c>
      <c r="Z1468" s="5">
        <v>33.096774193548384</v>
      </c>
      <c r="AA1468" s="5">
        <v>32.08064516129032</v>
      </c>
      <c r="AB1468" s="5">
        <v>31.377419354838711</v>
      </c>
    </row>
    <row r="1469" spans="1:28">
      <c r="A1469" s="2" t="s">
        <v>248</v>
      </c>
      <c r="B1469" s="2" t="s">
        <v>76</v>
      </c>
      <c r="C1469" s="2" t="s">
        <v>364</v>
      </c>
      <c r="D1469" s="2" t="str">
        <f t="shared" si="22"/>
        <v>Montana - Missoula-Apr</v>
      </c>
      <c r="E1469" s="5">
        <v>38.06</v>
      </c>
      <c r="F1469" s="5">
        <v>36.756666666666668</v>
      </c>
      <c r="G1469" s="5">
        <v>35.909999999999997</v>
      </c>
      <c r="H1469" s="5">
        <v>34.986666666666665</v>
      </c>
      <c r="I1469" s="5">
        <v>34.153333333333329</v>
      </c>
      <c r="J1469" s="5">
        <v>33.833333333333336</v>
      </c>
      <c r="K1469" s="5">
        <v>34.880000000000003</v>
      </c>
      <c r="L1469" s="5">
        <v>37.976666666666667</v>
      </c>
      <c r="M1469" s="5">
        <v>41.41</v>
      </c>
      <c r="N1469" s="5">
        <v>44.366666666666667</v>
      </c>
      <c r="O1469" s="5">
        <v>46.986666666666665</v>
      </c>
      <c r="P1469" s="5">
        <v>49.6</v>
      </c>
      <c r="Q1469" s="5">
        <v>51.2</v>
      </c>
      <c r="R1469" s="5">
        <v>52.75</v>
      </c>
      <c r="S1469" s="5">
        <v>54.156666666666666</v>
      </c>
      <c r="T1469" s="5">
        <v>54.326666666666668</v>
      </c>
      <c r="U1469" s="5">
        <v>53.693333333333335</v>
      </c>
      <c r="V1469" s="5">
        <v>52.56333333333334</v>
      </c>
      <c r="W1469" s="5">
        <v>49.823333333333338</v>
      </c>
      <c r="X1469" s="5">
        <v>46.056666666666665</v>
      </c>
      <c r="Y1469" s="5">
        <v>43.56666666666667</v>
      </c>
      <c r="Z1469" s="5">
        <v>42.273333333333333</v>
      </c>
      <c r="AA1469" s="5">
        <v>40.159999999999997</v>
      </c>
      <c r="AB1469" s="5">
        <v>39.713333333333338</v>
      </c>
    </row>
    <row r="1470" spans="1:28">
      <c r="A1470" s="2" t="s">
        <v>248</v>
      </c>
      <c r="B1470" s="2" t="s">
        <v>77</v>
      </c>
      <c r="C1470" s="2" t="s">
        <v>365</v>
      </c>
      <c r="D1470" s="2" t="str">
        <f t="shared" si="22"/>
        <v>Montana - Missoula-May</v>
      </c>
      <c r="E1470" s="5">
        <v>46.025806451612901</v>
      </c>
      <c r="F1470" s="5">
        <v>44.87096774193548</v>
      </c>
      <c r="G1470" s="5">
        <v>43.851612903225806</v>
      </c>
      <c r="H1470" s="5">
        <v>42.825806451612898</v>
      </c>
      <c r="I1470" s="5">
        <v>41.767741935483869</v>
      </c>
      <c r="J1470" s="5">
        <v>43.777419354838706</v>
      </c>
      <c r="K1470" s="5">
        <v>45.816129032258061</v>
      </c>
      <c r="L1470" s="5">
        <v>47.851612903225806</v>
      </c>
      <c r="M1470" s="5">
        <v>50.63225806451613</v>
      </c>
      <c r="N1470" s="5">
        <v>53.454838709677418</v>
      </c>
      <c r="O1470" s="5">
        <v>56.241935483870968</v>
      </c>
      <c r="P1470" s="5">
        <v>57.7</v>
      </c>
      <c r="Q1470" s="5">
        <v>59.103225806451611</v>
      </c>
      <c r="R1470" s="5">
        <v>60.545161290322582</v>
      </c>
      <c r="S1470" s="5">
        <v>60.86774193548387</v>
      </c>
      <c r="T1470" s="5">
        <v>61.141935483870974</v>
      </c>
      <c r="U1470" s="5">
        <v>61.451612903225808</v>
      </c>
      <c r="V1470" s="5">
        <v>59.29032258064516</v>
      </c>
      <c r="W1470" s="5">
        <v>57.019354838709674</v>
      </c>
      <c r="X1470" s="5">
        <v>54.796774193548387</v>
      </c>
      <c r="Y1470" s="5">
        <v>52.664516129032258</v>
      </c>
      <c r="Z1470" s="5">
        <v>50.57741935483871</v>
      </c>
      <c r="AA1470" s="5">
        <v>48.545161290322582</v>
      </c>
      <c r="AB1470" s="5">
        <v>47.383870967741942</v>
      </c>
    </row>
    <row r="1471" spans="1:28">
      <c r="A1471" s="2" t="s">
        <v>248</v>
      </c>
      <c r="B1471" s="2" t="s">
        <v>78</v>
      </c>
      <c r="C1471" s="2" t="s">
        <v>366</v>
      </c>
      <c r="D1471" s="2" t="str">
        <f t="shared" si="22"/>
        <v>Montana - Missoula-Jun</v>
      </c>
      <c r="E1471" s="5">
        <v>53.333333333333336</v>
      </c>
      <c r="F1471" s="5">
        <v>52.026666666666664</v>
      </c>
      <c r="G1471" s="5">
        <v>50.736666666666665</v>
      </c>
      <c r="H1471" s="5">
        <v>49.53</v>
      </c>
      <c r="I1471" s="5">
        <v>48.69</v>
      </c>
      <c r="J1471" s="5">
        <v>49.663333333333334</v>
      </c>
      <c r="K1471" s="5">
        <v>53.073333333333338</v>
      </c>
      <c r="L1471" s="5">
        <v>56.556666666666665</v>
      </c>
      <c r="M1471" s="5">
        <v>60.42</v>
      </c>
      <c r="N1471" s="5">
        <v>63.973333333333336</v>
      </c>
      <c r="O1471" s="5">
        <v>66.400000000000006</v>
      </c>
      <c r="P1471" s="5">
        <v>70.066666666666663</v>
      </c>
      <c r="Q1471" s="5">
        <v>71.83</v>
      </c>
      <c r="R1471" s="5">
        <v>72.813333333333333</v>
      </c>
      <c r="S1471" s="5">
        <v>74.03</v>
      </c>
      <c r="T1471" s="5">
        <v>74.03</v>
      </c>
      <c r="U1471" s="5">
        <v>74.11333333333333</v>
      </c>
      <c r="V1471" s="5">
        <v>72.813333333333333</v>
      </c>
      <c r="W1471" s="5">
        <v>71.093333333333334</v>
      </c>
      <c r="X1471" s="5">
        <v>67.36</v>
      </c>
      <c r="Y1471" s="5">
        <v>63.43666666666666</v>
      </c>
      <c r="Z1471" s="5">
        <v>60.743333333333332</v>
      </c>
      <c r="AA1471" s="5">
        <v>58.123333333333335</v>
      </c>
      <c r="AB1471" s="5">
        <v>55.513333333333335</v>
      </c>
    </row>
    <row r="1472" spans="1:28">
      <c r="A1472" s="2" t="s">
        <v>248</v>
      </c>
      <c r="B1472" s="2" t="s">
        <v>79</v>
      </c>
      <c r="C1472" s="2" t="s">
        <v>367</v>
      </c>
      <c r="D1472" s="2" t="str">
        <f t="shared" si="22"/>
        <v>Montana - Missoula-Jul</v>
      </c>
      <c r="E1472" s="5">
        <v>62.277419354838706</v>
      </c>
      <c r="F1472" s="5">
        <v>59.912903225806453</v>
      </c>
      <c r="G1472" s="5">
        <v>55.664516129032258</v>
      </c>
      <c r="H1472" s="5">
        <v>54.012903225806454</v>
      </c>
      <c r="I1472" s="5">
        <v>53.151612903225811</v>
      </c>
      <c r="J1472" s="5">
        <v>54.480645161290326</v>
      </c>
      <c r="K1472" s="5">
        <v>58.935483870967744</v>
      </c>
      <c r="L1472" s="5">
        <v>62.570967741935483</v>
      </c>
      <c r="M1472" s="5">
        <v>67.070967741935476</v>
      </c>
      <c r="N1472" s="5">
        <v>71.616129032258058</v>
      </c>
      <c r="O1472" s="5">
        <v>75.664516129032251</v>
      </c>
      <c r="P1472" s="5">
        <v>79.91935483870968</v>
      </c>
      <c r="Q1472" s="5">
        <v>82.893548387096772</v>
      </c>
      <c r="R1472" s="5">
        <v>84.654838709677421</v>
      </c>
      <c r="S1472" s="5">
        <v>85.08709677419354</v>
      </c>
      <c r="T1472" s="5">
        <v>85.4258064516129</v>
      </c>
      <c r="U1472" s="5">
        <v>84.796774193548387</v>
      </c>
      <c r="V1472" s="5">
        <v>84.067741935483866</v>
      </c>
      <c r="W1472" s="5">
        <v>82.187096774193549</v>
      </c>
      <c r="X1472" s="5">
        <v>77.50322580645161</v>
      </c>
      <c r="Y1472" s="5">
        <v>72.258064516129039</v>
      </c>
      <c r="Z1472" s="5">
        <v>68.206451612903223</v>
      </c>
      <c r="AA1472" s="5">
        <v>66.380645161290332</v>
      </c>
      <c r="AB1472" s="5">
        <v>62.822580645161288</v>
      </c>
    </row>
    <row r="1473" spans="1:28">
      <c r="A1473" s="2" t="s">
        <v>248</v>
      </c>
      <c r="B1473" s="2" t="s">
        <v>80</v>
      </c>
      <c r="C1473" s="2" t="s">
        <v>368</v>
      </c>
      <c r="D1473" s="2" t="str">
        <f t="shared" si="22"/>
        <v>Montana - Missoula-Aug</v>
      </c>
      <c r="E1473" s="5">
        <v>56.029032258064518</v>
      </c>
      <c r="F1473" s="5">
        <v>54.303225806451614</v>
      </c>
      <c r="G1473" s="5">
        <v>54.654838709677421</v>
      </c>
      <c r="H1473" s="5">
        <v>53.167741935483875</v>
      </c>
      <c r="I1473" s="5">
        <v>51.670967741935485</v>
      </c>
      <c r="J1473" s="5">
        <v>53.91935483870968</v>
      </c>
      <c r="K1473" s="5">
        <v>56.203225806451613</v>
      </c>
      <c r="L1473" s="5">
        <v>58.506451612903227</v>
      </c>
      <c r="M1473" s="5">
        <v>62.454838709677418</v>
      </c>
      <c r="N1473" s="5">
        <v>66.390322580645162</v>
      </c>
      <c r="O1473" s="5">
        <v>70.329032258064515</v>
      </c>
      <c r="P1473" s="5">
        <v>73.709677419354833</v>
      </c>
      <c r="Q1473" s="5">
        <v>77.08387096774193</v>
      </c>
      <c r="R1473" s="5">
        <v>80.467741935483872</v>
      </c>
      <c r="S1473" s="5">
        <v>80.909677419354836</v>
      </c>
      <c r="T1473" s="5">
        <v>81.264516129032259</v>
      </c>
      <c r="U1473" s="5">
        <v>81.693548387096769</v>
      </c>
      <c r="V1473" s="5">
        <v>78.141935483870967</v>
      </c>
      <c r="W1473" s="5">
        <v>74.512903225806454</v>
      </c>
      <c r="X1473" s="5">
        <v>70.91612903225807</v>
      </c>
      <c r="Y1473" s="5">
        <v>67.687096774193549</v>
      </c>
      <c r="Z1473" s="5">
        <v>64.464516129032262</v>
      </c>
      <c r="AA1473" s="5">
        <v>61.277419354838706</v>
      </c>
      <c r="AB1473" s="5">
        <v>59.522580645161291</v>
      </c>
    </row>
    <row r="1474" spans="1:28">
      <c r="A1474" s="2" t="s">
        <v>248</v>
      </c>
      <c r="B1474" s="2" t="s">
        <v>81</v>
      </c>
      <c r="C1474" s="2" t="s">
        <v>369</v>
      </c>
      <c r="D1474" s="2" t="str">
        <f t="shared" si="22"/>
        <v>Montana - Missoula-Sep</v>
      </c>
      <c r="E1474" s="5">
        <v>46.87</v>
      </c>
      <c r="F1474" s="5">
        <v>45.986666666666665</v>
      </c>
      <c r="G1474" s="5">
        <v>44.846666666666671</v>
      </c>
      <c r="H1474" s="5">
        <v>43.283333333333331</v>
      </c>
      <c r="I1474" s="5">
        <v>42.27</v>
      </c>
      <c r="J1474" s="5">
        <v>40.923333333333332</v>
      </c>
      <c r="K1474" s="5">
        <v>41.93</v>
      </c>
      <c r="L1474" s="5">
        <v>44.93666666666666</v>
      </c>
      <c r="M1474" s="5">
        <v>48.976666666666667</v>
      </c>
      <c r="N1474" s="5">
        <v>53.19</v>
      </c>
      <c r="O1474" s="5">
        <v>57.046666666666667</v>
      </c>
      <c r="P1474" s="5">
        <v>61.02</v>
      </c>
      <c r="Q1474" s="5">
        <v>64.24666666666667</v>
      </c>
      <c r="R1474" s="5">
        <v>66.58</v>
      </c>
      <c r="S1474" s="5">
        <v>67.576666666666668</v>
      </c>
      <c r="T1474" s="5">
        <v>68.446666666666673</v>
      </c>
      <c r="U1474" s="5">
        <v>67.953333333333333</v>
      </c>
      <c r="V1474" s="5">
        <v>65.536666666666662</v>
      </c>
      <c r="W1474" s="5">
        <v>60.803333333333327</v>
      </c>
      <c r="X1474" s="5">
        <v>57.536666666666662</v>
      </c>
      <c r="Y1474" s="5">
        <v>54.353333333333332</v>
      </c>
      <c r="Z1474" s="5">
        <v>51.73</v>
      </c>
      <c r="AA1474" s="5">
        <v>49.38</v>
      </c>
      <c r="AB1474" s="5">
        <v>48.783333333333331</v>
      </c>
    </row>
    <row r="1475" spans="1:28">
      <c r="A1475" s="2" t="s">
        <v>248</v>
      </c>
      <c r="B1475" s="2" t="s">
        <v>82</v>
      </c>
      <c r="C1475" s="2" t="s">
        <v>370</v>
      </c>
      <c r="D1475" s="2" t="str">
        <f t="shared" ref="D1475:D1538" si="23">CONCATENATE(A1475,"-",B1475)</f>
        <v>Montana - Missoula-Oct</v>
      </c>
      <c r="E1475" s="5">
        <v>40.483870967741936</v>
      </c>
      <c r="F1475" s="5">
        <v>39.696774193548386</v>
      </c>
      <c r="G1475" s="5">
        <v>38.529032258064518</v>
      </c>
      <c r="H1475" s="5">
        <v>37.722580645161294</v>
      </c>
      <c r="I1475" s="5">
        <v>37.051612903225802</v>
      </c>
      <c r="J1475" s="5">
        <v>36.529032258064518</v>
      </c>
      <c r="K1475" s="5">
        <v>35.99677419354839</v>
      </c>
      <c r="L1475" s="5">
        <v>36.9</v>
      </c>
      <c r="M1475" s="5">
        <v>39.958064516129035</v>
      </c>
      <c r="N1475" s="5">
        <v>43.116129032258058</v>
      </c>
      <c r="O1475" s="5">
        <v>46.093548387096774</v>
      </c>
      <c r="P1475" s="5">
        <v>48.803225806451614</v>
      </c>
      <c r="Q1475" s="5">
        <v>51.567741935483866</v>
      </c>
      <c r="R1475" s="5">
        <v>52.91612903225807</v>
      </c>
      <c r="S1475" s="5">
        <v>54.474193548387099</v>
      </c>
      <c r="T1475" s="5">
        <v>54.641935483870974</v>
      </c>
      <c r="U1475" s="5">
        <v>53.248387096774195</v>
      </c>
      <c r="V1475" s="5">
        <v>49.58387096774193</v>
      </c>
      <c r="W1475" s="5">
        <v>46.861290322580643</v>
      </c>
      <c r="X1475" s="5">
        <v>45.051612903225802</v>
      </c>
      <c r="Y1475" s="5">
        <v>43.096774193548384</v>
      </c>
      <c r="Z1475" s="5">
        <v>42.264516129032259</v>
      </c>
      <c r="AA1475" s="5">
        <v>41.467741935483872</v>
      </c>
      <c r="AB1475" s="5">
        <v>40.841935483870962</v>
      </c>
    </row>
    <row r="1476" spans="1:28">
      <c r="A1476" s="2" t="s">
        <v>248</v>
      </c>
      <c r="B1476" s="2" t="s">
        <v>83</v>
      </c>
      <c r="C1476" s="2" t="s">
        <v>371</v>
      </c>
      <c r="D1476" s="2" t="str">
        <f t="shared" si="23"/>
        <v>Montana - Missoula-Nov</v>
      </c>
      <c r="E1476" s="5">
        <v>29.31</v>
      </c>
      <c r="F1476" s="5">
        <v>29.326666666666664</v>
      </c>
      <c r="G1476" s="5">
        <v>28.586666666666666</v>
      </c>
      <c r="H1476" s="5">
        <v>28.133333333333333</v>
      </c>
      <c r="I1476" s="5">
        <v>27.793333333333333</v>
      </c>
      <c r="J1476" s="5">
        <v>27.523333333333333</v>
      </c>
      <c r="K1476" s="5">
        <v>27.626666666666665</v>
      </c>
      <c r="L1476" s="5">
        <v>27.72</v>
      </c>
      <c r="M1476" s="5">
        <v>29.473333333333336</v>
      </c>
      <c r="N1476" s="5">
        <v>30.86</v>
      </c>
      <c r="O1476" s="5">
        <v>32.916666666666664</v>
      </c>
      <c r="P1476" s="5">
        <v>34.57</v>
      </c>
      <c r="Q1476" s="5">
        <v>36.196666666666673</v>
      </c>
      <c r="R1476" s="5">
        <v>37.043333333333329</v>
      </c>
      <c r="S1476" s="5">
        <v>37.17</v>
      </c>
      <c r="T1476" s="5">
        <v>36.83</v>
      </c>
      <c r="U1476" s="5">
        <v>35.14</v>
      </c>
      <c r="V1476" s="5">
        <v>33.396666666666668</v>
      </c>
      <c r="W1476" s="5">
        <v>32.36</v>
      </c>
      <c r="X1476" s="5">
        <v>31.683333333333334</v>
      </c>
      <c r="Y1476" s="5">
        <v>30.54</v>
      </c>
      <c r="Z1476" s="5">
        <v>29.596666666666668</v>
      </c>
      <c r="AA1476" s="5">
        <v>29.153333333333332</v>
      </c>
      <c r="AB1476" s="5">
        <v>29.363333333333333</v>
      </c>
    </row>
    <row r="1477" spans="1:28">
      <c r="A1477" s="2" t="s">
        <v>248</v>
      </c>
      <c r="B1477" s="2" t="s">
        <v>84</v>
      </c>
      <c r="C1477" s="2" t="s">
        <v>372</v>
      </c>
      <c r="D1477" s="2" t="str">
        <f t="shared" si="23"/>
        <v>Montana - Missoula-Dec</v>
      </c>
      <c r="E1477" s="5">
        <v>20.812903225806455</v>
      </c>
      <c r="F1477" s="5">
        <v>20.541935483870965</v>
      </c>
      <c r="G1477" s="5">
        <v>20.283870967741933</v>
      </c>
      <c r="H1477" s="5">
        <v>20.041935483870965</v>
      </c>
      <c r="I1477" s="5">
        <v>19.796774193548387</v>
      </c>
      <c r="J1477" s="5">
        <v>19.570967741935487</v>
      </c>
      <c r="K1477" s="5">
        <v>19.325806451612905</v>
      </c>
      <c r="L1477" s="5">
        <v>19.100000000000001</v>
      </c>
      <c r="M1477" s="5">
        <v>20.432258064516127</v>
      </c>
      <c r="N1477" s="5">
        <v>21.758064516129032</v>
      </c>
      <c r="O1477" s="5">
        <v>23.070967741935487</v>
      </c>
      <c r="P1477" s="5">
        <v>24.322580645161292</v>
      </c>
      <c r="Q1477" s="5">
        <v>25.63225806451613</v>
      </c>
      <c r="R1477" s="5">
        <v>26.86774193548387</v>
      </c>
      <c r="S1477" s="5">
        <v>26.006451612903227</v>
      </c>
      <c r="T1477" s="5">
        <v>25.148387096774194</v>
      </c>
      <c r="U1477" s="5">
        <v>24.280645161290323</v>
      </c>
      <c r="V1477" s="5">
        <v>23.580645161290324</v>
      </c>
      <c r="W1477" s="5">
        <v>22.9</v>
      </c>
      <c r="X1477" s="5">
        <v>22.193548387096776</v>
      </c>
      <c r="Y1477" s="5">
        <v>21.651612903225807</v>
      </c>
      <c r="Z1477" s="5">
        <v>21.190322580645162</v>
      </c>
      <c r="AA1477" s="5">
        <v>20.654838709677417</v>
      </c>
      <c r="AB1477" s="5">
        <v>20.409677419354839</v>
      </c>
    </row>
    <row r="1478" spans="1:28">
      <c r="A1478" s="2" t="s">
        <v>249</v>
      </c>
      <c r="B1478" s="2" t="s">
        <v>73</v>
      </c>
      <c r="C1478" s="2" t="s">
        <v>361</v>
      </c>
      <c r="D1478" s="2" t="str">
        <f t="shared" si="23"/>
        <v>Nebraska - Grand Island-Jan</v>
      </c>
      <c r="E1478" s="5">
        <v>16.406451612903226</v>
      </c>
      <c r="F1478" s="5">
        <v>15.716129032258063</v>
      </c>
      <c r="G1478" s="5">
        <v>15.13225806451613</v>
      </c>
      <c r="H1478" s="5">
        <v>14.96774193548387</v>
      </c>
      <c r="I1478" s="5">
        <v>14.241935483870968</v>
      </c>
      <c r="J1478" s="5">
        <v>14.325806451612904</v>
      </c>
      <c r="K1478" s="5">
        <v>13.96774193548387</v>
      </c>
      <c r="L1478" s="5">
        <v>14.03225806451613</v>
      </c>
      <c r="M1478" s="5">
        <v>15.77741935483871</v>
      </c>
      <c r="N1478" s="5">
        <v>18.587096774193551</v>
      </c>
      <c r="O1478" s="5">
        <v>22.048387096774192</v>
      </c>
      <c r="P1478" s="5">
        <v>24.296774193548387</v>
      </c>
      <c r="Q1478" s="5">
        <v>26.041935483870965</v>
      </c>
      <c r="R1478" s="5">
        <v>27.261290322580646</v>
      </c>
      <c r="S1478" s="5">
        <v>27.416129032258063</v>
      </c>
      <c r="T1478" s="5">
        <v>27.387096774193548</v>
      </c>
      <c r="U1478" s="5">
        <v>25.974193548387099</v>
      </c>
      <c r="V1478" s="5">
        <v>22.858064516129033</v>
      </c>
      <c r="W1478" s="5">
        <v>21.877419354838711</v>
      </c>
      <c r="X1478" s="5">
        <v>20.574193548387097</v>
      </c>
      <c r="Y1478" s="5">
        <v>19.235483870967741</v>
      </c>
      <c r="Z1478" s="5">
        <v>18.490322580645163</v>
      </c>
      <c r="AA1478" s="5">
        <v>18.261290322580646</v>
      </c>
      <c r="AB1478" s="5">
        <v>17.348387096774193</v>
      </c>
    </row>
    <row r="1479" spans="1:28">
      <c r="A1479" s="2" t="s">
        <v>249</v>
      </c>
      <c r="B1479" s="2" t="s">
        <v>74</v>
      </c>
      <c r="C1479" s="2" t="s">
        <v>362</v>
      </c>
      <c r="D1479" s="2" t="str">
        <f t="shared" si="23"/>
        <v>Nebraska - Grand Island-Feb</v>
      </c>
      <c r="E1479" s="5">
        <v>23.039285714285715</v>
      </c>
      <c r="F1479" s="5">
        <v>22.482142857142858</v>
      </c>
      <c r="G1479" s="5">
        <v>21.903571428571428</v>
      </c>
      <c r="H1479" s="5">
        <v>21.221428571428572</v>
      </c>
      <c r="I1479" s="5">
        <v>20.55</v>
      </c>
      <c r="J1479" s="5">
        <v>19.903571428571428</v>
      </c>
      <c r="K1479" s="5">
        <v>20.471428571428572</v>
      </c>
      <c r="L1479" s="5">
        <v>21.153571428571428</v>
      </c>
      <c r="M1479" s="5">
        <v>21.774999999999999</v>
      </c>
      <c r="N1479" s="5">
        <v>24.364285714285717</v>
      </c>
      <c r="O1479" s="5">
        <v>26.932142857142857</v>
      </c>
      <c r="P1479" s="5">
        <v>29.524999999999999</v>
      </c>
      <c r="Q1479" s="5">
        <v>30.785714285714285</v>
      </c>
      <c r="R1479" s="5">
        <v>32.089285714285715</v>
      </c>
      <c r="S1479" s="5">
        <v>33.36785714285714</v>
      </c>
      <c r="T1479" s="5">
        <v>32.31428571428571</v>
      </c>
      <c r="U1479" s="5">
        <v>31.303571428571427</v>
      </c>
      <c r="V1479" s="5">
        <v>30.264285714285712</v>
      </c>
      <c r="W1479" s="5">
        <v>28.75357142857143</v>
      </c>
      <c r="X1479" s="5">
        <v>27.24642857142857</v>
      </c>
      <c r="Y1479" s="5">
        <v>25.75357142857143</v>
      </c>
      <c r="Z1479" s="5">
        <v>25.046428571428571</v>
      </c>
      <c r="AA1479" s="5">
        <v>24.328571428571429</v>
      </c>
      <c r="AB1479" s="5">
        <v>23.635714285714283</v>
      </c>
    </row>
    <row r="1480" spans="1:28">
      <c r="A1480" s="2" t="s">
        <v>249</v>
      </c>
      <c r="B1480" s="2" t="s">
        <v>75</v>
      </c>
      <c r="C1480" s="2" t="s">
        <v>363</v>
      </c>
      <c r="D1480" s="2" t="str">
        <f t="shared" si="23"/>
        <v>Nebraska - Grand Island-Mar</v>
      </c>
      <c r="E1480" s="5">
        <v>31.512903225806451</v>
      </c>
      <c r="F1480" s="5">
        <v>31.112903225806452</v>
      </c>
      <c r="G1480" s="5">
        <v>30.093548387096774</v>
      </c>
      <c r="H1480" s="5">
        <v>29.258064516129032</v>
      </c>
      <c r="I1480" s="5">
        <v>28.6</v>
      </c>
      <c r="J1480" s="5">
        <v>27.93548387096774</v>
      </c>
      <c r="K1480" s="5">
        <v>27.70967741935484</v>
      </c>
      <c r="L1480" s="5">
        <v>29.574193548387097</v>
      </c>
      <c r="M1480" s="5">
        <v>32.848387096774189</v>
      </c>
      <c r="N1480" s="5">
        <v>35.951612903225808</v>
      </c>
      <c r="O1480" s="5">
        <v>38.91612903225807</v>
      </c>
      <c r="P1480" s="5">
        <v>41.777419354838706</v>
      </c>
      <c r="Q1480" s="5">
        <v>43.99677419354839</v>
      </c>
      <c r="R1480" s="5">
        <v>45.280645161290323</v>
      </c>
      <c r="S1480" s="5">
        <v>46.454838709677418</v>
      </c>
      <c r="T1480" s="5">
        <v>46.816129032258061</v>
      </c>
      <c r="U1480" s="5">
        <v>46.63225806451613</v>
      </c>
      <c r="V1480" s="5">
        <v>44.219354838709677</v>
      </c>
      <c r="W1480" s="5">
        <v>39.703225806451613</v>
      </c>
      <c r="X1480" s="5">
        <v>37.116129032258058</v>
      </c>
      <c r="Y1480" s="5">
        <v>35.361290322580643</v>
      </c>
      <c r="Z1480" s="5">
        <v>33.78709677419355</v>
      </c>
      <c r="AA1480" s="5">
        <v>32.996774193548383</v>
      </c>
      <c r="AB1480" s="5">
        <v>32.332258064516125</v>
      </c>
    </row>
    <row r="1481" spans="1:28">
      <c r="A1481" s="2" t="s">
        <v>249</v>
      </c>
      <c r="B1481" s="2" t="s">
        <v>76</v>
      </c>
      <c r="C1481" s="2" t="s">
        <v>364</v>
      </c>
      <c r="D1481" s="2" t="str">
        <f t="shared" si="23"/>
        <v>Nebraska - Grand Island-Apr</v>
      </c>
      <c r="E1481" s="5">
        <v>45.9</v>
      </c>
      <c r="F1481" s="5">
        <v>45.026666666666664</v>
      </c>
      <c r="G1481" s="5">
        <v>44.086666666666666</v>
      </c>
      <c r="H1481" s="5">
        <v>43.623333333333335</v>
      </c>
      <c r="I1481" s="5">
        <v>43.196666666666673</v>
      </c>
      <c r="J1481" s="5">
        <v>42.693333333333335</v>
      </c>
      <c r="K1481" s="5">
        <v>45.24666666666667</v>
      </c>
      <c r="L1481" s="5">
        <v>47.773333333333333</v>
      </c>
      <c r="M1481" s="5">
        <v>50.346666666666671</v>
      </c>
      <c r="N1481" s="5">
        <v>53.056666666666665</v>
      </c>
      <c r="O1481" s="5">
        <v>55.766666666666666</v>
      </c>
      <c r="P1481" s="5">
        <v>58.473333333333336</v>
      </c>
      <c r="Q1481" s="5">
        <v>60.226666666666667</v>
      </c>
      <c r="R1481" s="5">
        <v>61.986666666666665</v>
      </c>
      <c r="S1481" s="5">
        <v>63.76</v>
      </c>
      <c r="T1481" s="5">
        <v>63.02</v>
      </c>
      <c r="U1481" s="5">
        <v>62.33</v>
      </c>
      <c r="V1481" s="5">
        <v>61.6</v>
      </c>
      <c r="W1481" s="5">
        <v>57.766666666666666</v>
      </c>
      <c r="X1481" s="5">
        <v>53.92</v>
      </c>
      <c r="Y1481" s="5">
        <v>50.13</v>
      </c>
      <c r="Z1481" s="5">
        <v>48.946666666666673</v>
      </c>
      <c r="AA1481" s="5">
        <v>47.81333333333334</v>
      </c>
      <c r="AB1481" s="5">
        <v>46.68</v>
      </c>
    </row>
    <row r="1482" spans="1:28">
      <c r="A1482" s="2" t="s">
        <v>249</v>
      </c>
      <c r="B1482" s="2" t="s">
        <v>77</v>
      </c>
      <c r="C1482" s="2" t="s">
        <v>365</v>
      </c>
      <c r="D1482" s="2" t="str">
        <f t="shared" si="23"/>
        <v>Nebraska - Grand Island-May</v>
      </c>
      <c r="E1482" s="5">
        <v>54.161290322580648</v>
      </c>
      <c r="F1482" s="5">
        <v>53.7</v>
      </c>
      <c r="G1482" s="5">
        <v>53.261290322580642</v>
      </c>
      <c r="H1482" s="5">
        <v>52.767741935483869</v>
      </c>
      <c r="I1482" s="5">
        <v>52.13225806451613</v>
      </c>
      <c r="J1482" s="5">
        <v>52.029032258064518</v>
      </c>
      <c r="K1482" s="5">
        <v>54.674193548387102</v>
      </c>
      <c r="L1482" s="5">
        <v>58.087096774193547</v>
      </c>
      <c r="M1482" s="5">
        <v>61.525806451612901</v>
      </c>
      <c r="N1482" s="5">
        <v>64.567741935483866</v>
      </c>
      <c r="O1482" s="5">
        <v>66.909677419354836</v>
      </c>
      <c r="P1482" s="5">
        <v>69.099999999999994</v>
      </c>
      <c r="Q1482" s="5">
        <v>70.803225806451621</v>
      </c>
      <c r="R1482" s="5">
        <v>72.045161290322582</v>
      </c>
      <c r="S1482" s="5">
        <v>72.596774193548384</v>
      </c>
      <c r="T1482" s="5">
        <v>72.258064516129039</v>
      </c>
      <c r="U1482" s="5">
        <v>71.693548387096769</v>
      </c>
      <c r="V1482" s="5">
        <v>70.612903225806448</v>
      </c>
      <c r="W1482" s="5">
        <v>67.761290322580649</v>
      </c>
      <c r="X1482" s="5">
        <v>62.470967741935482</v>
      </c>
      <c r="Y1482" s="5">
        <v>59.558064516129029</v>
      </c>
      <c r="Z1482" s="5">
        <v>57.990322580645163</v>
      </c>
      <c r="AA1482" s="5">
        <v>56.983870967741936</v>
      </c>
      <c r="AB1482" s="5">
        <v>55.761290322580642</v>
      </c>
    </row>
    <row r="1483" spans="1:28">
      <c r="A1483" s="2" t="s">
        <v>249</v>
      </c>
      <c r="B1483" s="2" t="s">
        <v>78</v>
      </c>
      <c r="C1483" s="2" t="s">
        <v>366</v>
      </c>
      <c r="D1483" s="2" t="str">
        <f t="shared" si="23"/>
        <v>Nebraska - Grand Island-Jun</v>
      </c>
      <c r="E1483" s="5">
        <v>63.96</v>
      </c>
      <c r="F1483" s="5">
        <v>63.153333333333329</v>
      </c>
      <c r="G1483" s="5">
        <v>62.356666666666669</v>
      </c>
      <c r="H1483" s="5">
        <v>61.963333333333338</v>
      </c>
      <c r="I1483" s="5">
        <v>61.573333333333338</v>
      </c>
      <c r="J1483" s="5">
        <v>61.176666666666662</v>
      </c>
      <c r="K1483" s="5">
        <v>64.166666666666671</v>
      </c>
      <c r="L1483" s="5">
        <v>67.150000000000006</v>
      </c>
      <c r="M1483" s="5">
        <v>70.123333333333321</v>
      </c>
      <c r="N1483" s="5">
        <v>72.13666666666667</v>
      </c>
      <c r="O1483" s="5">
        <v>74.150000000000006</v>
      </c>
      <c r="P1483" s="5">
        <v>76.173333333333332</v>
      </c>
      <c r="Q1483" s="5">
        <v>77.523333333333326</v>
      </c>
      <c r="R1483" s="5">
        <v>78.853333333333325</v>
      </c>
      <c r="S1483" s="5">
        <v>80.209999999999994</v>
      </c>
      <c r="T1483" s="5">
        <v>80.053333333333327</v>
      </c>
      <c r="U1483" s="5">
        <v>79.92</v>
      </c>
      <c r="V1483" s="5">
        <v>79.77</v>
      </c>
      <c r="W1483" s="5">
        <v>76.326666666666668</v>
      </c>
      <c r="X1483" s="5">
        <v>72.916666666666671</v>
      </c>
      <c r="Y1483" s="5">
        <v>69.556666666666658</v>
      </c>
      <c r="Z1483" s="5">
        <v>68.056666666666672</v>
      </c>
      <c r="AA1483" s="5">
        <v>66.566666666666663</v>
      </c>
      <c r="AB1483" s="5">
        <v>65.11333333333333</v>
      </c>
    </row>
    <row r="1484" spans="1:28">
      <c r="A1484" s="2" t="s">
        <v>249</v>
      </c>
      <c r="B1484" s="2" t="s">
        <v>79</v>
      </c>
      <c r="C1484" s="2" t="s">
        <v>367</v>
      </c>
      <c r="D1484" s="2" t="str">
        <f t="shared" si="23"/>
        <v>Nebraska - Grand Island-Jul</v>
      </c>
      <c r="E1484" s="5">
        <v>70.554838709677412</v>
      </c>
      <c r="F1484" s="5">
        <v>69.632258064516122</v>
      </c>
      <c r="G1484" s="5">
        <v>66.50322580645161</v>
      </c>
      <c r="H1484" s="5">
        <v>66.029032258064518</v>
      </c>
      <c r="I1484" s="5">
        <v>65.635483870967747</v>
      </c>
      <c r="J1484" s="5">
        <v>65.206451612903223</v>
      </c>
      <c r="K1484" s="5">
        <v>67.990322580645156</v>
      </c>
      <c r="L1484" s="5">
        <v>70.822580645161295</v>
      </c>
      <c r="M1484" s="5">
        <v>73.654838709677421</v>
      </c>
      <c r="N1484" s="5">
        <v>75.99354838709678</v>
      </c>
      <c r="O1484" s="5">
        <v>78.277419354838713</v>
      </c>
      <c r="P1484" s="5">
        <v>80.619354838709668</v>
      </c>
      <c r="Q1484" s="5">
        <v>81.954838709677418</v>
      </c>
      <c r="R1484" s="5">
        <v>83.364516129032268</v>
      </c>
      <c r="S1484" s="5">
        <v>84.693548387096769</v>
      </c>
      <c r="T1484" s="5">
        <v>84.048387096774192</v>
      </c>
      <c r="U1484" s="5">
        <v>83.41612903225807</v>
      </c>
      <c r="V1484" s="5">
        <v>82.767741935483883</v>
      </c>
      <c r="W1484" s="5">
        <v>79.609677419354838</v>
      </c>
      <c r="X1484" s="5">
        <v>76.474193548387092</v>
      </c>
      <c r="Y1484" s="5">
        <v>73.348387096774204</v>
      </c>
      <c r="Z1484" s="5">
        <v>72.00322580645161</v>
      </c>
      <c r="AA1484" s="5">
        <v>70.612903225806448</v>
      </c>
      <c r="AB1484" s="5">
        <v>69.267741935483883</v>
      </c>
    </row>
    <row r="1485" spans="1:28">
      <c r="A1485" s="2" t="s">
        <v>249</v>
      </c>
      <c r="B1485" s="2" t="s">
        <v>80</v>
      </c>
      <c r="C1485" s="2" t="s">
        <v>368</v>
      </c>
      <c r="D1485" s="2" t="str">
        <f t="shared" si="23"/>
        <v>Nebraska - Grand Island-Aug</v>
      </c>
      <c r="E1485" s="5">
        <v>63.674193548387102</v>
      </c>
      <c r="F1485" s="5">
        <v>62.851612903225806</v>
      </c>
      <c r="G1485" s="5">
        <v>64.593548387096774</v>
      </c>
      <c r="H1485" s="5">
        <v>63.877419354838715</v>
      </c>
      <c r="I1485" s="5">
        <v>63.20645161290323</v>
      </c>
      <c r="J1485" s="5">
        <v>62.767741935483869</v>
      </c>
      <c r="K1485" s="5">
        <v>64.312903225806451</v>
      </c>
      <c r="L1485" s="5">
        <v>67.845161290322579</v>
      </c>
      <c r="M1485" s="5">
        <v>71.3</v>
      </c>
      <c r="N1485" s="5">
        <v>74.616129032258058</v>
      </c>
      <c r="O1485" s="5">
        <v>76.99354838709678</v>
      </c>
      <c r="P1485" s="5">
        <v>79.409677419354836</v>
      </c>
      <c r="Q1485" s="5">
        <v>81.948387096774198</v>
      </c>
      <c r="R1485" s="5">
        <v>83.448387096774198</v>
      </c>
      <c r="S1485" s="5">
        <v>83.958064516129028</v>
      </c>
      <c r="T1485" s="5">
        <v>84.038709677419348</v>
      </c>
      <c r="U1485" s="5">
        <v>83.067741935483866</v>
      </c>
      <c r="V1485" s="5">
        <v>80.954838709677418</v>
      </c>
      <c r="W1485" s="5">
        <v>76.890322580645162</v>
      </c>
      <c r="X1485" s="5">
        <v>72.032258064516128</v>
      </c>
      <c r="Y1485" s="5">
        <v>70.096774193548384</v>
      </c>
      <c r="Z1485" s="5">
        <v>68.5741935483871</v>
      </c>
      <c r="AA1485" s="5">
        <v>67.641935483870967</v>
      </c>
      <c r="AB1485" s="5">
        <v>67.109677419354838</v>
      </c>
    </row>
    <row r="1486" spans="1:28">
      <c r="A1486" s="2" t="s">
        <v>249</v>
      </c>
      <c r="B1486" s="2" t="s">
        <v>81</v>
      </c>
      <c r="C1486" s="2" t="s">
        <v>369</v>
      </c>
      <c r="D1486" s="2" t="str">
        <f t="shared" si="23"/>
        <v>Nebraska - Grand Island-Sep</v>
      </c>
      <c r="E1486" s="5">
        <v>55.873333333333335</v>
      </c>
      <c r="F1486" s="5">
        <v>54.903333333333329</v>
      </c>
      <c r="G1486" s="5">
        <v>53.966666666666669</v>
      </c>
      <c r="H1486" s="5">
        <v>53.47</v>
      </c>
      <c r="I1486" s="5">
        <v>53.023333333333333</v>
      </c>
      <c r="J1486" s="5">
        <v>52.53</v>
      </c>
      <c r="K1486" s="5">
        <v>55.74666666666667</v>
      </c>
      <c r="L1486" s="5">
        <v>58.966666666666669</v>
      </c>
      <c r="M1486" s="5">
        <v>62.19</v>
      </c>
      <c r="N1486" s="5">
        <v>65.446666666666673</v>
      </c>
      <c r="O1486" s="5">
        <v>68.74666666666667</v>
      </c>
      <c r="P1486" s="5">
        <v>72.013333333333335</v>
      </c>
      <c r="Q1486" s="5">
        <v>73.11333333333333</v>
      </c>
      <c r="R1486" s="5">
        <v>74.146666666666675</v>
      </c>
      <c r="S1486" s="5">
        <v>75.24666666666667</v>
      </c>
      <c r="T1486" s="5">
        <v>73.72</v>
      </c>
      <c r="U1486" s="5">
        <v>72.206666666666663</v>
      </c>
      <c r="V1486" s="5">
        <v>70.680000000000007</v>
      </c>
      <c r="W1486" s="5">
        <v>66.713333333333338</v>
      </c>
      <c r="X1486" s="5">
        <v>62.796666666666667</v>
      </c>
      <c r="Y1486" s="5">
        <v>58.91</v>
      </c>
      <c r="Z1486" s="5">
        <v>58</v>
      </c>
      <c r="AA1486" s="5">
        <v>57.093333333333334</v>
      </c>
      <c r="AB1486" s="5">
        <v>56.206666666666671</v>
      </c>
    </row>
    <row r="1487" spans="1:28">
      <c r="A1487" s="2" t="s">
        <v>249</v>
      </c>
      <c r="B1487" s="2" t="s">
        <v>82</v>
      </c>
      <c r="C1487" s="2" t="s">
        <v>370</v>
      </c>
      <c r="D1487" s="2" t="str">
        <f t="shared" si="23"/>
        <v>Nebraska - Grand Island-Oct</v>
      </c>
      <c r="E1487" s="5">
        <v>45.958064516129035</v>
      </c>
      <c r="F1487" s="5">
        <v>45.190322580645166</v>
      </c>
      <c r="G1487" s="5">
        <v>44.248387096774195</v>
      </c>
      <c r="H1487" s="5">
        <v>43.883870967741942</v>
      </c>
      <c r="I1487" s="5">
        <v>42.86774193548387</v>
      </c>
      <c r="J1487" s="5">
        <v>42.174193548387102</v>
      </c>
      <c r="K1487" s="5">
        <v>42.203225806451613</v>
      </c>
      <c r="L1487" s="5">
        <v>45.71290322580645</v>
      </c>
      <c r="M1487" s="5">
        <v>51.038709677419355</v>
      </c>
      <c r="N1487" s="5">
        <v>55.87096774193548</v>
      </c>
      <c r="O1487" s="5">
        <v>60.280645161290323</v>
      </c>
      <c r="P1487" s="5">
        <v>63.470967741935482</v>
      </c>
      <c r="Q1487" s="5">
        <v>65.348387096774189</v>
      </c>
      <c r="R1487" s="5">
        <v>66.629032258064512</v>
      </c>
      <c r="S1487" s="5">
        <v>67.325806451612905</v>
      </c>
      <c r="T1487" s="5">
        <v>66.593548387096774</v>
      </c>
      <c r="U1487" s="5">
        <v>64.251612903225805</v>
      </c>
      <c r="V1487" s="5">
        <v>59.016129032258064</v>
      </c>
      <c r="W1487" s="5">
        <v>54.41612903225807</v>
      </c>
      <c r="X1487" s="5">
        <v>52.045161290322582</v>
      </c>
      <c r="Y1487" s="5">
        <v>50.248387096774195</v>
      </c>
      <c r="Z1487" s="5">
        <v>49.13225806451613</v>
      </c>
      <c r="AA1487" s="5">
        <v>47.974193548387099</v>
      </c>
      <c r="AB1487" s="5">
        <v>46.667741935483875</v>
      </c>
    </row>
    <row r="1488" spans="1:28">
      <c r="A1488" s="2" t="s">
        <v>249</v>
      </c>
      <c r="B1488" s="2" t="s">
        <v>83</v>
      </c>
      <c r="C1488" s="2" t="s">
        <v>371</v>
      </c>
      <c r="D1488" s="2" t="str">
        <f t="shared" si="23"/>
        <v>Nebraska - Grand Island-Nov</v>
      </c>
      <c r="E1488" s="5">
        <v>32.93333333333333</v>
      </c>
      <c r="F1488" s="5">
        <v>32.15</v>
      </c>
      <c r="G1488" s="5">
        <v>31.34333333333333</v>
      </c>
      <c r="H1488" s="5">
        <v>30.79</v>
      </c>
      <c r="I1488" s="5">
        <v>30.26</v>
      </c>
      <c r="J1488" s="5">
        <v>29.713333333333331</v>
      </c>
      <c r="K1488" s="5">
        <v>31.076666666666664</v>
      </c>
      <c r="L1488" s="5">
        <v>32.44</v>
      </c>
      <c r="M1488" s="5">
        <v>33.840000000000003</v>
      </c>
      <c r="N1488" s="5">
        <v>37.736666666666665</v>
      </c>
      <c r="O1488" s="5">
        <v>41.676666666666662</v>
      </c>
      <c r="P1488" s="5">
        <v>45.56333333333334</v>
      </c>
      <c r="Q1488" s="5">
        <v>46.926666666666662</v>
      </c>
      <c r="R1488" s="5">
        <v>48.29</v>
      </c>
      <c r="S1488" s="5">
        <v>49.643333333333331</v>
      </c>
      <c r="T1488" s="5">
        <v>46.726666666666667</v>
      </c>
      <c r="U1488" s="5">
        <v>43.876666666666665</v>
      </c>
      <c r="V1488" s="5">
        <v>40.956666666666671</v>
      </c>
      <c r="W1488" s="5">
        <v>39.576666666666668</v>
      </c>
      <c r="X1488" s="5">
        <v>38.236666666666665</v>
      </c>
      <c r="Y1488" s="5">
        <v>36.86</v>
      </c>
      <c r="Z1488" s="5">
        <v>35.643333333333331</v>
      </c>
      <c r="AA1488" s="5">
        <v>34.43666666666666</v>
      </c>
      <c r="AB1488" s="5">
        <v>33.243333333333332</v>
      </c>
    </row>
    <row r="1489" spans="1:28">
      <c r="A1489" s="2" t="s">
        <v>249</v>
      </c>
      <c r="B1489" s="2" t="s">
        <v>84</v>
      </c>
      <c r="C1489" s="2" t="s">
        <v>372</v>
      </c>
      <c r="D1489" s="2" t="str">
        <f t="shared" si="23"/>
        <v>Nebraska - Grand Island-Dec</v>
      </c>
      <c r="E1489" s="5">
        <v>23.322580645161292</v>
      </c>
      <c r="F1489" s="5">
        <v>22.3</v>
      </c>
      <c r="G1489" s="5">
        <v>22.14516129032258</v>
      </c>
      <c r="H1489" s="5">
        <v>21.651612903225807</v>
      </c>
      <c r="I1489" s="5">
        <v>21.85483870967742</v>
      </c>
      <c r="J1489" s="5">
        <v>21.3</v>
      </c>
      <c r="K1489" s="5">
        <v>21.745161290322581</v>
      </c>
      <c r="L1489" s="5">
        <v>21.022580645161291</v>
      </c>
      <c r="M1489" s="5">
        <v>22.690322580645162</v>
      </c>
      <c r="N1489" s="5">
        <v>25.635483870967743</v>
      </c>
      <c r="O1489" s="5">
        <v>28.306451612903224</v>
      </c>
      <c r="P1489" s="5">
        <v>30.558064516129029</v>
      </c>
      <c r="Q1489" s="5">
        <v>32.538709677419355</v>
      </c>
      <c r="R1489" s="5">
        <v>33.783870967741933</v>
      </c>
      <c r="S1489" s="5">
        <v>33.987096774193546</v>
      </c>
      <c r="T1489" s="5">
        <v>33.545161290322582</v>
      </c>
      <c r="U1489" s="5">
        <v>30.567741935483873</v>
      </c>
      <c r="V1489" s="5">
        <v>27.474193548387099</v>
      </c>
      <c r="W1489" s="5">
        <v>26.190322580645162</v>
      </c>
      <c r="X1489" s="5">
        <v>25.412903225806449</v>
      </c>
      <c r="Y1489" s="5">
        <v>24.603225806451615</v>
      </c>
      <c r="Z1489" s="5">
        <v>23.970967741935485</v>
      </c>
      <c r="AA1489" s="5">
        <v>23.561290322580643</v>
      </c>
      <c r="AB1489" s="5">
        <v>23.56451612903226</v>
      </c>
    </row>
    <row r="1490" spans="1:28">
      <c r="A1490" s="2" t="s">
        <v>250</v>
      </c>
      <c r="B1490" s="2" t="s">
        <v>73</v>
      </c>
      <c r="C1490" s="2" t="s">
        <v>361</v>
      </c>
      <c r="D1490" s="2" t="str">
        <f t="shared" si="23"/>
        <v>Nebraska - Norfolk-Jan</v>
      </c>
      <c r="E1490" s="5">
        <v>13.506451612903225</v>
      </c>
      <c r="F1490" s="5">
        <v>12.870967741935484</v>
      </c>
      <c r="G1490" s="5">
        <v>12.558064516129033</v>
      </c>
      <c r="H1490" s="5">
        <v>11.616129032258065</v>
      </c>
      <c r="I1490" s="5">
        <v>11.258064516129032</v>
      </c>
      <c r="J1490" s="5">
        <v>10.925806451612903</v>
      </c>
      <c r="K1490" s="5">
        <v>10.793548387096775</v>
      </c>
      <c r="L1490" s="5">
        <v>10.987096774193549</v>
      </c>
      <c r="M1490" s="5">
        <v>12.583870967741936</v>
      </c>
      <c r="N1490" s="5">
        <v>15.770967741935483</v>
      </c>
      <c r="O1490" s="5">
        <v>19.151612903225807</v>
      </c>
      <c r="P1490" s="5">
        <v>21.161290322580644</v>
      </c>
      <c r="Q1490" s="5">
        <v>22.938709677419357</v>
      </c>
      <c r="R1490" s="5">
        <v>24.06451612903226</v>
      </c>
      <c r="S1490" s="5">
        <v>24.603225806451615</v>
      </c>
      <c r="T1490" s="5">
        <v>24.535483870967742</v>
      </c>
      <c r="U1490" s="5">
        <v>23.177419354838708</v>
      </c>
      <c r="V1490" s="5">
        <v>20.738709677419354</v>
      </c>
      <c r="W1490" s="5">
        <v>18.996774193548386</v>
      </c>
      <c r="X1490" s="5">
        <v>17.961290322580645</v>
      </c>
      <c r="Y1490" s="5">
        <v>16.925806451612903</v>
      </c>
      <c r="Z1490" s="5">
        <v>15.964516129032257</v>
      </c>
      <c r="AA1490" s="5">
        <v>15.006451612903225</v>
      </c>
      <c r="AB1490" s="5">
        <v>14.390322580645162</v>
      </c>
    </row>
    <row r="1491" spans="1:28">
      <c r="A1491" s="2" t="s">
        <v>250</v>
      </c>
      <c r="B1491" s="2" t="s">
        <v>74</v>
      </c>
      <c r="C1491" s="2" t="s">
        <v>362</v>
      </c>
      <c r="D1491" s="2" t="str">
        <f t="shared" si="23"/>
        <v>Nebraska - Norfolk-Feb</v>
      </c>
      <c r="E1491" s="5">
        <v>23.285714285714285</v>
      </c>
      <c r="F1491" s="5">
        <v>22.824999999999999</v>
      </c>
      <c r="G1491" s="5">
        <v>22.317857142857143</v>
      </c>
      <c r="H1491" s="5">
        <v>21.810714285714287</v>
      </c>
      <c r="I1491" s="5">
        <v>21.482142857142858</v>
      </c>
      <c r="J1491" s="5">
        <v>21.167857142857144</v>
      </c>
      <c r="K1491" s="5">
        <v>20.835714285714285</v>
      </c>
      <c r="L1491" s="5">
        <v>20.335714285714285</v>
      </c>
      <c r="M1491" s="5">
        <v>22.289285714285715</v>
      </c>
      <c r="N1491" s="5">
        <v>24.646428571428572</v>
      </c>
      <c r="O1491" s="5">
        <v>26.87857142857143</v>
      </c>
      <c r="P1491" s="5">
        <v>28.610714285714288</v>
      </c>
      <c r="Q1491" s="5">
        <v>30.853571428571428</v>
      </c>
      <c r="R1491" s="5">
        <v>32.225000000000001</v>
      </c>
      <c r="S1491" s="5">
        <v>33.18571428571429</v>
      </c>
      <c r="T1491" s="5">
        <v>33.432142857142857</v>
      </c>
      <c r="U1491" s="5">
        <v>32.642857142857146</v>
      </c>
      <c r="V1491" s="5">
        <v>30.55</v>
      </c>
      <c r="W1491" s="5">
        <v>28.064285714285713</v>
      </c>
      <c r="X1491" s="5">
        <v>27.160714285714285</v>
      </c>
      <c r="Y1491" s="5">
        <v>26.342857142857145</v>
      </c>
      <c r="Z1491" s="5">
        <v>25.460714285714285</v>
      </c>
      <c r="AA1491" s="5">
        <v>24.803571428571427</v>
      </c>
      <c r="AB1491" s="5">
        <v>24.310714285714287</v>
      </c>
    </row>
    <row r="1492" spans="1:28">
      <c r="A1492" s="2" t="s">
        <v>250</v>
      </c>
      <c r="B1492" s="2" t="s">
        <v>75</v>
      </c>
      <c r="C1492" s="2" t="s">
        <v>363</v>
      </c>
      <c r="D1492" s="2" t="str">
        <f t="shared" si="23"/>
        <v>Nebraska - Norfolk-Mar</v>
      </c>
      <c r="E1492" s="5">
        <v>32.112903225806448</v>
      </c>
      <c r="F1492" s="5">
        <v>31.570967741935487</v>
      </c>
      <c r="G1492" s="5">
        <v>30.8</v>
      </c>
      <c r="H1492" s="5">
        <v>30.27741935483871</v>
      </c>
      <c r="I1492" s="5">
        <v>29.880645161290321</v>
      </c>
      <c r="J1492" s="5">
        <v>29.345161290322583</v>
      </c>
      <c r="K1492" s="5">
        <v>30.825806451612905</v>
      </c>
      <c r="L1492" s="5">
        <v>32.296774193548387</v>
      </c>
      <c r="M1492" s="5">
        <v>33.796774193548387</v>
      </c>
      <c r="N1492" s="5">
        <v>36.20967741935484</v>
      </c>
      <c r="O1492" s="5">
        <v>38.609677419354838</v>
      </c>
      <c r="P1492" s="5">
        <v>41.019354838709674</v>
      </c>
      <c r="Q1492" s="5">
        <v>42.387096774193552</v>
      </c>
      <c r="R1492" s="5">
        <v>43.78709677419355</v>
      </c>
      <c r="S1492" s="5">
        <v>45.161290322580648</v>
      </c>
      <c r="T1492" s="5">
        <v>44.796774193548387</v>
      </c>
      <c r="U1492" s="5">
        <v>44.454838709677418</v>
      </c>
      <c r="V1492" s="5">
        <v>44.08064516129032</v>
      </c>
      <c r="W1492" s="5">
        <v>41.92258064516129</v>
      </c>
      <c r="X1492" s="5">
        <v>39.812903225806451</v>
      </c>
      <c r="Y1492" s="5">
        <v>37.703225806451613</v>
      </c>
      <c r="Z1492" s="5">
        <v>36.409677419354843</v>
      </c>
      <c r="AA1492" s="5">
        <v>35.512903225806454</v>
      </c>
      <c r="AB1492" s="5">
        <v>34.364516129032253</v>
      </c>
    </row>
    <row r="1493" spans="1:28">
      <c r="A1493" s="2" t="s">
        <v>250</v>
      </c>
      <c r="B1493" s="2" t="s">
        <v>76</v>
      </c>
      <c r="C1493" s="2" t="s">
        <v>364</v>
      </c>
      <c r="D1493" s="2" t="str">
        <f t="shared" si="23"/>
        <v>Nebraska - Norfolk-Apr</v>
      </c>
      <c r="E1493" s="5">
        <v>44.093333333333334</v>
      </c>
      <c r="F1493" s="5">
        <v>43.2</v>
      </c>
      <c r="G1493" s="5">
        <v>42.18</v>
      </c>
      <c r="H1493" s="5">
        <v>41.643333333333331</v>
      </c>
      <c r="I1493" s="5">
        <v>41.43</v>
      </c>
      <c r="J1493" s="5">
        <v>40.733333333333334</v>
      </c>
      <c r="K1493" s="5">
        <v>41.796666666666667</v>
      </c>
      <c r="L1493" s="5">
        <v>44.43333333333333</v>
      </c>
      <c r="M1493" s="5">
        <v>47.623333333333335</v>
      </c>
      <c r="N1493" s="5">
        <v>50.03</v>
      </c>
      <c r="O1493" s="5">
        <v>52.026666666666664</v>
      </c>
      <c r="P1493" s="5">
        <v>54.31333333333334</v>
      </c>
      <c r="Q1493" s="5">
        <v>56.47</v>
      </c>
      <c r="R1493" s="5">
        <v>58.243333333333332</v>
      </c>
      <c r="S1493" s="5">
        <v>59.176666666666662</v>
      </c>
      <c r="T1493" s="5">
        <v>59.71</v>
      </c>
      <c r="U1493" s="5">
        <v>59.283333333333331</v>
      </c>
      <c r="V1493" s="5">
        <v>58.223333333333336</v>
      </c>
      <c r="W1493" s="5">
        <v>55.506666666666668</v>
      </c>
      <c r="X1493" s="5">
        <v>52.236666666666665</v>
      </c>
      <c r="Y1493" s="5">
        <v>50.2</v>
      </c>
      <c r="Z1493" s="5">
        <v>48.443333333333335</v>
      </c>
      <c r="AA1493" s="5">
        <v>47.38</v>
      </c>
      <c r="AB1493" s="5">
        <v>45.986666666666665</v>
      </c>
    </row>
    <row r="1494" spans="1:28">
      <c r="A1494" s="2" t="s">
        <v>250</v>
      </c>
      <c r="B1494" s="2" t="s">
        <v>77</v>
      </c>
      <c r="C1494" s="2" t="s">
        <v>365</v>
      </c>
      <c r="D1494" s="2" t="str">
        <f t="shared" si="23"/>
        <v>Nebraska - Norfolk-May</v>
      </c>
      <c r="E1494" s="5">
        <v>58.045161290322582</v>
      </c>
      <c r="F1494" s="5">
        <v>56.977419354838709</v>
      </c>
      <c r="G1494" s="5">
        <v>56.041935483870965</v>
      </c>
      <c r="H1494" s="5">
        <v>55.432258064516134</v>
      </c>
      <c r="I1494" s="5">
        <v>54.741935483870968</v>
      </c>
      <c r="J1494" s="5">
        <v>54.383870967741942</v>
      </c>
      <c r="K1494" s="5">
        <v>57.283870967741933</v>
      </c>
      <c r="L1494" s="5">
        <v>60.251612903225805</v>
      </c>
      <c r="M1494" s="5">
        <v>63.238709677419358</v>
      </c>
      <c r="N1494" s="5">
        <v>65.877419354838707</v>
      </c>
      <c r="O1494" s="5">
        <v>68.548387096774192</v>
      </c>
      <c r="P1494" s="5">
        <v>71.209677419354833</v>
      </c>
      <c r="Q1494" s="5">
        <v>72.396774193548396</v>
      </c>
      <c r="R1494" s="5">
        <v>73.654838709677421</v>
      </c>
      <c r="S1494" s="5">
        <v>74.851612903225814</v>
      </c>
      <c r="T1494" s="5">
        <v>74.216129032258053</v>
      </c>
      <c r="U1494" s="5">
        <v>73.57741935483871</v>
      </c>
      <c r="V1494" s="5">
        <v>72.945161290322588</v>
      </c>
      <c r="W1494" s="5">
        <v>69.822580645161295</v>
      </c>
      <c r="X1494" s="5">
        <v>66.748387096774181</v>
      </c>
      <c r="Y1494" s="5">
        <v>63.638709677419357</v>
      </c>
      <c r="Z1494" s="5">
        <v>61.99677419354839</v>
      </c>
      <c r="AA1494" s="5">
        <v>60.41935483870968</v>
      </c>
      <c r="AB1494" s="5">
        <v>59.20645161290323</v>
      </c>
    </row>
    <row r="1495" spans="1:28">
      <c r="A1495" s="2" t="s">
        <v>250</v>
      </c>
      <c r="B1495" s="2" t="s">
        <v>78</v>
      </c>
      <c r="C1495" s="2" t="s">
        <v>366</v>
      </c>
      <c r="D1495" s="2" t="str">
        <f t="shared" si="23"/>
        <v>Nebraska - Norfolk-Jun</v>
      </c>
      <c r="E1495" s="5">
        <v>64.223333333333329</v>
      </c>
      <c r="F1495" s="5">
        <v>63.166666666666664</v>
      </c>
      <c r="G1495" s="5">
        <v>62.116666666666667</v>
      </c>
      <c r="H1495" s="5">
        <v>61.73</v>
      </c>
      <c r="I1495" s="5">
        <v>61.4</v>
      </c>
      <c r="J1495" s="5">
        <v>61.026666666666664</v>
      </c>
      <c r="K1495" s="5">
        <v>63.786666666666662</v>
      </c>
      <c r="L1495" s="5">
        <v>66.516666666666666</v>
      </c>
      <c r="M1495" s="5">
        <v>69.28</v>
      </c>
      <c r="N1495" s="5">
        <v>71.849999999999994</v>
      </c>
      <c r="O1495" s="5">
        <v>74.443333333333342</v>
      </c>
      <c r="P1495" s="5">
        <v>77.023333333333326</v>
      </c>
      <c r="Q1495" s="5">
        <v>78.326666666666668</v>
      </c>
      <c r="R1495" s="5">
        <v>79.63</v>
      </c>
      <c r="S1495" s="5">
        <v>80.92</v>
      </c>
      <c r="T1495" s="5">
        <v>80.11666666666666</v>
      </c>
      <c r="U1495" s="5">
        <v>79.316666666666663</v>
      </c>
      <c r="V1495" s="5">
        <v>78.49666666666667</v>
      </c>
      <c r="W1495" s="5">
        <v>75.739999999999995</v>
      </c>
      <c r="X1495" s="5">
        <v>73.033333333333331</v>
      </c>
      <c r="Y1495" s="5">
        <v>70.356666666666655</v>
      </c>
      <c r="Z1495" s="5">
        <v>68.803333333333327</v>
      </c>
      <c r="AA1495" s="5">
        <v>67.273333333333341</v>
      </c>
      <c r="AB1495" s="5">
        <v>65.736666666666665</v>
      </c>
    </row>
    <row r="1496" spans="1:28">
      <c r="A1496" s="2" t="s">
        <v>250</v>
      </c>
      <c r="B1496" s="2" t="s">
        <v>79</v>
      </c>
      <c r="C1496" s="2" t="s">
        <v>367</v>
      </c>
      <c r="D1496" s="2" t="str">
        <f t="shared" si="23"/>
        <v>Nebraska - Norfolk-Jul</v>
      </c>
      <c r="E1496" s="5">
        <v>73.629032258064512</v>
      </c>
      <c r="F1496" s="5">
        <v>72.554838709677412</v>
      </c>
      <c r="G1496" s="5">
        <v>69.180645161290315</v>
      </c>
      <c r="H1496" s="5">
        <v>68.293548387096777</v>
      </c>
      <c r="I1496" s="5">
        <v>67.445161290322588</v>
      </c>
      <c r="J1496" s="5">
        <v>66.57741935483871</v>
      </c>
      <c r="K1496" s="5">
        <v>69.41935483870968</v>
      </c>
      <c r="L1496" s="5">
        <v>72.241935483870961</v>
      </c>
      <c r="M1496" s="5">
        <v>75.119354838709668</v>
      </c>
      <c r="N1496" s="5">
        <v>77.516129032258064</v>
      </c>
      <c r="O1496" s="5">
        <v>79.890322580645162</v>
      </c>
      <c r="P1496" s="5">
        <v>82.287096774193557</v>
      </c>
      <c r="Q1496" s="5">
        <v>84.012903225806454</v>
      </c>
      <c r="R1496" s="5">
        <v>85.8</v>
      </c>
      <c r="S1496" s="5">
        <v>87.519354838709674</v>
      </c>
      <c r="T1496" s="5">
        <v>87.177419354838705</v>
      </c>
      <c r="U1496" s="5">
        <v>86.877419354838707</v>
      </c>
      <c r="V1496" s="5">
        <v>86.535483870967738</v>
      </c>
      <c r="W1496" s="5">
        <v>83.4</v>
      </c>
      <c r="X1496" s="5">
        <v>80.206451612903223</v>
      </c>
      <c r="Y1496" s="5">
        <v>77.093548387096774</v>
      </c>
      <c r="Z1496" s="5">
        <v>75.567741935483866</v>
      </c>
      <c r="AA1496" s="5">
        <v>74.051612903225802</v>
      </c>
      <c r="AB1496" s="5">
        <v>72.570967741935476</v>
      </c>
    </row>
    <row r="1497" spans="1:28">
      <c r="A1497" s="2" t="s">
        <v>250</v>
      </c>
      <c r="B1497" s="2" t="s">
        <v>80</v>
      </c>
      <c r="C1497" s="2" t="s">
        <v>368</v>
      </c>
      <c r="D1497" s="2" t="str">
        <f t="shared" si="23"/>
        <v>Nebraska - Norfolk-Aug</v>
      </c>
      <c r="E1497" s="5">
        <v>64.725806451612897</v>
      </c>
      <c r="F1497" s="5">
        <v>63.635483870967747</v>
      </c>
      <c r="G1497" s="5">
        <v>65.229032258064507</v>
      </c>
      <c r="H1497" s="5">
        <v>64.454838709677418</v>
      </c>
      <c r="I1497" s="5">
        <v>63.654838709677421</v>
      </c>
      <c r="J1497" s="5">
        <v>62.877419354838715</v>
      </c>
      <c r="K1497" s="5">
        <v>65.741935483870961</v>
      </c>
      <c r="L1497" s="5">
        <v>69.532258064516128</v>
      </c>
      <c r="M1497" s="5">
        <v>73.538709677419348</v>
      </c>
      <c r="N1497" s="5">
        <v>76.593548387096774</v>
      </c>
      <c r="O1497" s="5">
        <v>78.719354838709677</v>
      </c>
      <c r="P1497" s="5">
        <v>80.790322580645167</v>
      </c>
      <c r="Q1497" s="5">
        <v>82.664516129032251</v>
      </c>
      <c r="R1497" s="5">
        <v>83.770967741935493</v>
      </c>
      <c r="S1497" s="5">
        <v>84.08709677419354</v>
      </c>
      <c r="T1497" s="5">
        <v>83.809677419354841</v>
      </c>
      <c r="U1497" s="5">
        <v>82.6</v>
      </c>
      <c r="V1497" s="5">
        <v>80.974193548387092</v>
      </c>
      <c r="W1497" s="5">
        <v>78.316129032258075</v>
      </c>
      <c r="X1497" s="5">
        <v>73.8</v>
      </c>
      <c r="Y1497" s="5">
        <v>71.596774193548384</v>
      </c>
      <c r="Z1497" s="5">
        <v>70.261290322580649</v>
      </c>
      <c r="AA1497" s="5">
        <v>69.216129032258053</v>
      </c>
      <c r="AB1497" s="5">
        <v>68.219354838709677</v>
      </c>
    </row>
    <row r="1498" spans="1:28">
      <c r="A1498" s="2" t="s">
        <v>250</v>
      </c>
      <c r="B1498" s="2" t="s">
        <v>81</v>
      </c>
      <c r="C1498" s="2" t="s">
        <v>369</v>
      </c>
      <c r="D1498" s="2" t="str">
        <f t="shared" si="23"/>
        <v>Nebraska - Norfolk-Sep</v>
      </c>
      <c r="E1498" s="5">
        <v>55.193333333333335</v>
      </c>
      <c r="F1498" s="5">
        <v>54.28</v>
      </c>
      <c r="G1498" s="5">
        <v>53.29</v>
      </c>
      <c r="H1498" s="5">
        <v>52.343333333333334</v>
      </c>
      <c r="I1498" s="5">
        <v>51.76</v>
      </c>
      <c r="J1498" s="5">
        <v>51.15</v>
      </c>
      <c r="K1498" s="5">
        <v>51.84</v>
      </c>
      <c r="L1498" s="5">
        <v>55.876666666666665</v>
      </c>
      <c r="M1498" s="5">
        <v>59.88</v>
      </c>
      <c r="N1498" s="5">
        <v>63.203333333333333</v>
      </c>
      <c r="O1498" s="5">
        <v>65.69</v>
      </c>
      <c r="P1498" s="5">
        <v>67.63333333333334</v>
      </c>
      <c r="Q1498" s="5">
        <v>69.00333333333333</v>
      </c>
      <c r="R1498" s="5">
        <v>70.193333333333342</v>
      </c>
      <c r="S1498" s="5">
        <v>70.126666666666679</v>
      </c>
      <c r="T1498" s="5">
        <v>70.260000000000005</v>
      </c>
      <c r="U1498" s="5">
        <v>69.38333333333334</v>
      </c>
      <c r="V1498" s="5">
        <v>67.66</v>
      </c>
      <c r="W1498" s="5">
        <v>63.456666666666671</v>
      </c>
      <c r="X1498" s="5">
        <v>60.506666666666668</v>
      </c>
      <c r="Y1498" s="5">
        <v>58.983333333333334</v>
      </c>
      <c r="Z1498" s="5">
        <v>57.81666666666667</v>
      </c>
      <c r="AA1498" s="5">
        <v>56.793333333333329</v>
      </c>
      <c r="AB1498" s="5">
        <v>55.743333333333332</v>
      </c>
    </row>
    <row r="1499" spans="1:28">
      <c r="A1499" s="2" t="s">
        <v>250</v>
      </c>
      <c r="B1499" s="2" t="s">
        <v>82</v>
      </c>
      <c r="C1499" s="2" t="s">
        <v>370</v>
      </c>
      <c r="D1499" s="2" t="str">
        <f t="shared" si="23"/>
        <v>Nebraska - Norfolk-Oct</v>
      </c>
      <c r="E1499" s="5">
        <v>45.812903225806451</v>
      </c>
      <c r="F1499" s="5">
        <v>45.025806451612901</v>
      </c>
      <c r="G1499" s="5">
        <v>44.277419354838706</v>
      </c>
      <c r="H1499" s="5">
        <v>43.554838709677419</v>
      </c>
      <c r="I1499" s="5">
        <v>42.845161290322579</v>
      </c>
      <c r="J1499" s="5">
        <v>42.064516129032256</v>
      </c>
      <c r="K1499" s="5">
        <v>44.087096774193547</v>
      </c>
      <c r="L1499" s="5">
        <v>46.161290322580648</v>
      </c>
      <c r="M1499" s="5">
        <v>48.219354838709677</v>
      </c>
      <c r="N1499" s="5">
        <v>51.570967741935483</v>
      </c>
      <c r="O1499" s="5">
        <v>54.912903225806453</v>
      </c>
      <c r="P1499" s="5">
        <v>58.258064516129032</v>
      </c>
      <c r="Q1499" s="5">
        <v>59.516129032258064</v>
      </c>
      <c r="R1499" s="5">
        <v>60.780645161290323</v>
      </c>
      <c r="S1499" s="5">
        <v>62.054838709677419</v>
      </c>
      <c r="T1499" s="5">
        <v>60.548387096774192</v>
      </c>
      <c r="U1499" s="5">
        <v>59.058064516129029</v>
      </c>
      <c r="V1499" s="5">
        <v>57.561290322580646</v>
      </c>
      <c r="W1499" s="5">
        <v>55.1</v>
      </c>
      <c r="X1499" s="5">
        <v>52.58064516129032</v>
      </c>
      <c r="Y1499" s="5">
        <v>50.119354838709675</v>
      </c>
      <c r="Z1499" s="5">
        <v>48.6</v>
      </c>
      <c r="AA1499" s="5">
        <v>47.103225806451611</v>
      </c>
      <c r="AB1499" s="5">
        <v>45.570967741935483</v>
      </c>
    </row>
    <row r="1500" spans="1:28">
      <c r="A1500" s="2" t="s">
        <v>250</v>
      </c>
      <c r="B1500" s="2" t="s">
        <v>83</v>
      </c>
      <c r="C1500" s="2" t="s">
        <v>371</v>
      </c>
      <c r="D1500" s="2" t="str">
        <f t="shared" si="23"/>
        <v>Nebraska - Norfolk-Nov</v>
      </c>
      <c r="E1500" s="5">
        <v>31.503333333333334</v>
      </c>
      <c r="F1500" s="5">
        <v>30.23</v>
      </c>
      <c r="G1500" s="5">
        <v>29.29</v>
      </c>
      <c r="H1500" s="5">
        <v>28.636666666666667</v>
      </c>
      <c r="I1500" s="5">
        <v>28.016666666666666</v>
      </c>
      <c r="J1500" s="5">
        <v>27.396666666666665</v>
      </c>
      <c r="K1500" s="5">
        <v>28.453333333333333</v>
      </c>
      <c r="L1500" s="5">
        <v>29.553333333333335</v>
      </c>
      <c r="M1500" s="5">
        <v>30.633333333333333</v>
      </c>
      <c r="N1500" s="5">
        <v>33.966666666666669</v>
      </c>
      <c r="O1500" s="5">
        <v>37.270000000000003</v>
      </c>
      <c r="P1500" s="5">
        <v>40.603333333333332</v>
      </c>
      <c r="Q1500" s="5">
        <v>42.18</v>
      </c>
      <c r="R1500" s="5">
        <v>43.716666666666669</v>
      </c>
      <c r="S1500" s="5">
        <v>45.283333333333331</v>
      </c>
      <c r="T1500" s="5">
        <v>43.33</v>
      </c>
      <c r="U1500" s="5">
        <v>41.39</v>
      </c>
      <c r="V1500" s="5">
        <v>39.43</v>
      </c>
      <c r="W1500" s="5">
        <v>37.776666666666664</v>
      </c>
      <c r="X1500" s="5">
        <v>36.133333333333333</v>
      </c>
      <c r="Y1500" s="5">
        <v>34.493333333333332</v>
      </c>
      <c r="Z1500" s="5">
        <v>33.353333333333332</v>
      </c>
      <c r="AA1500" s="5">
        <v>32.153333333333336</v>
      </c>
      <c r="AB1500" s="5">
        <v>31.263333333333332</v>
      </c>
    </row>
    <row r="1501" spans="1:28">
      <c r="A1501" s="2" t="s">
        <v>250</v>
      </c>
      <c r="B1501" s="2" t="s">
        <v>84</v>
      </c>
      <c r="C1501" s="2" t="s">
        <v>372</v>
      </c>
      <c r="D1501" s="2" t="str">
        <f t="shared" si="23"/>
        <v>Nebraska - Norfolk-Dec</v>
      </c>
      <c r="E1501" s="5">
        <v>20.496774193548386</v>
      </c>
      <c r="F1501" s="5">
        <v>19.851612903225806</v>
      </c>
      <c r="G1501" s="5">
        <v>19.151612903225807</v>
      </c>
      <c r="H1501" s="5">
        <v>18.748387096774195</v>
      </c>
      <c r="I1501" s="5">
        <v>18.335483870967742</v>
      </c>
      <c r="J1501" s="5">
        <v>17.896774193548385</v>
      </c>
      <c r="K1501" s="5">
        <v>18.119354838709679</v>
      </c>
      <c r="L1501" s="5">
        <v>18.29032258064516</v>
      </c>
      <c r="M1501" s="5">
        <v>18.516129032258064</v>
      </c>
      <c r="N1501" s="5">
        <v>20.732258064516131</v>
      </c>
      <c r="O1501" s="5">
        <v>22.948387096774194</v>
      </c>
      <c r="P1501" s="5">
        <v>25.177419354838708</v>
      </c>
      <c r="Q1501" s="5">
        <v>26.254838709677419</v>
      </c>
      <c r="R1501" s="5">
        <v>27.348387096774193</v>
      </c>
      <c r="S1501" s="5">
        <v>28.43548387096774</v>
      </c>
      <c r="T1501" s="5">
        <v>27.1</v>
      </c>
      <c r="U1501" s="5">
        <v>25.77741935483871</v>
      </c>
      <c r="V1501" s="5">
        <v>24.432258064516127</v>
      </c>
      <c r="W1501" s="5">
        <v>23.57741935483871</v>
      </c>
      <c r="X1501" s="5">
        <v>22.732258064516131</v>
      </c>
      <c r="Y1501" s="5">
        <v>21.874193548387098</v>
      </c>
      <c r="Z1501" s="5">
        <v>21.358064516129033</v>
      </c>
      <c r="AA1501" s="5">
        <v>20.851612903225806</v>
      </c>
      <c r="AB1501" s="5">
        <v>20.332258064516129</v>
      </c>
    </row>
    <row r="1502" spans="1:28">
      <c r="A1502" s="2" t="s">
        <v>251</v>
      </c>
      <c r="B1502" s="2" t="s">
        <v>73</v>
      </c>
      <c r="C1502" s="2" t="s">
        <v>361</v>
      </c>
      <c r="D1502" s="2" t="str">
        <f t="shared" si="23"/>
        <v>Nebraska - North Platte-Jan</v>
      </c>
      <c r="E1502" s="5">
        <v>15.77741935483871</v>
      </c>
      <c r="F1502" s="5">
        <v>15.274193548387096</v>
      </c>
      <c r="G1502" s="5">
        <v>14.770967741935483</v>
      </c>
      <c r="H1502" s="5">
        <v>14.529032258064515</v>
      </c>
      <c r="I1502" s="5">
        <v>14.316129032258065</v>
      </c>
      <c r="J1502" s="5">
        <v>14.067741935483872</v>
      </c>
      <c r="K1502" s="5">
        <v>14.2</v>
      </c>
      <c r="L1502" s="5">
        <v>14.319354838709677</v>
      </c>
      <c r="M1502" s="5">
        <v>14.458064516129031</v>
      </c>
      <c r="N1502" s="5">
        <v>18.916129032258063</v>
      </c>
      <c r="O1502" s="5">
        <v>23.345161290322583</v>
      </c>
      <c r="P1502" s="5">
        <v>27.812903225806455</v>
      </c>
      <c r="Q1502" s="5">
        <v>30.161290322580644</v>
      </c>
      <c r="R1502" s="5">
        <v>32.519354838709681</v>
      </c>
      <c r="S1502" s="5">
        <v>34.87096774193548</v>
      </c>
      <c r="T1502" s="5">
        <v>32.558064516129029</v>
      </c>
      <c r="U1502" s="5">
        <v>30.235483870967741</v>
      </c>
      <c r="V1502" s="5">
        <v>27.919354838709676</v>
      </c>
      <c r="W1502" s="5">
        <v>25.280645161290323</v>
      </c>
      <c r="X1502" s="5">
        <v>22.63225806451613</v>
      </c>
      <c r="Y1502" s="5">
        <v>20.054838709677419</v>
      </c>
      <c r="Z1502" s="5">
        <v>18.919354838709676</v>
      </c>
      <c r="AA1502" s="5">
        <v>17.761290322580646</v>
      </c>
      <c r="AB1502" s="5">
        <v>16.629032258064516</v>
      </c>
    </row>
    <row r="1503" spans="1:28">
      <c r="A1503" s="2" t="s">
        <v>251</v>
      </c>
      <c r="B1503" s="2" t="s">
        <v>74</v>
      </c>
      <c r="C1503" s="2" t="s">
        <v>362</v>
      </c>
      <c r="D1503" s="2" t="str">
        <f t="shared" si="23"/>
        <v>Nebraska - North Platte-Feb</v>
      </c>
      <c r="E1503" s="5">
        <v>21.37857142857143</v>
      </c>
      <c r="F1503" s="5">
        <v>20.6</v>
      </c>
      <c r="G1503" s="5">
        <v>19.760714285714283</v>
      </c>
      <c r="H1503" s="5">
        <v>19.175000000000001</v>
      </c>
      <c r="I1503" s="5">
        <v>18.607142857142858</v>
      </c>
      <c r="J1503" s="5">
        <v>17.99642857142857</v>
      </c>
      <c r="K1503" s="5">
        <v>19.135714285714283</v>
      </c>
      <c r="L1503" s="5">
        <v>20.399999999999999</v>
      </c>
      <c r="M1503" s="5">
        <v>21.614285714285717</v>
      </c>
      <c r="N1503" s="5">
        <v>26.403571428571428</v>
      </c>
      <c r="O1503" s="5">
        <v>31.2</v>
      </c>
      <c r="P1503" s="5">
        <v>35.99285714285714</v>
      </c>
      <c r="Q1503" s="5">
        <v>38.457142857142856</v>
      </c>
      <c r="R1503" s="5">
        <v>40.917857142857144</v>
      </c>
      <c r="S1503" s="5">
        <v>43.38928571428572</v>
      </c>
      <c r="T1503" s="5">
        <v>41.821428571428569</v>
      </c>
      <c r="U1503" s="5">
        <v>40.282142857142858</v>
      </c>
      <c r="V1503" s="5">
        <v>38.717857142857142</v>
      </c>
      <c r="W1503" s="5">
        <v>34.325000000000003</v>
      </c>
      <c r="X1503" s="5">
        <v>30.05</v>
      </c>
      <c r="Y1503" s="5">
        <v>25.832142857142856</v>
      </c>
      <c r="Z1503" s="5">
        <v>24.63214285714286</v>
      </c>
      <c r="AA1503" s="5">
        <v>23.478571428571428</v>
      </c>
      <c r="AB1503" s="5">
        <v>22.339285714285715</v>
      </c>
    </row>
    <row r="1504" spans="1:28">
      <c r="A1504" s="2" t="s">
        <v>251</v>
      </c>
      <c r="B1504" s="2" t="s">
        <v>75</v>
      </c>
      <c r="C1504" s="2" t="s">
        <v>363</v>
      </c>
      <c r="D1504" s="2" t="str">
        <f t="shared" si="23"/>
        <v>Nebraska - North Platte-Mar</v>
      </c>
      <c r="E1504" s="5">
        <v>31.316129032258065</v>
      </c>
      <c r="F1504" s="5">
        <v>30.835483870967742</v>
      </c>
      <c r="G1504" s="5">
        <v>30.270967741935483</v>
      </c>
      <c r="H1504" s="5">
        <v>29.241935483870968</v>
      </c>
      <c r="I1504" s="5">
        <v>28.4</v>
      </c>
      <c r="J1504" s="5">
        <v>28.045161290322579</v>
      </c>
      <c r="K1504" s="5">
        <v>27.267741935483869</v>
      </c>
      <c r="L1504" s="5">
        <v>28.774193548387096</v>
      </c>
      <c r="M1504" s="5">
        <v>32.364516129032253</v>
      </c>
      <c r="N1504" s="5">
        <v>36.777419354838706</v>
      </c>
      <c r="O1504" s="5">
        <v>40.574193548387093</v>
      </c>
      <c r="P1504" s="5">
        <v>43.351612903225806</v>
      </c>
      <c r="Q1504" s="5">
        <v>45.158064516129038</v>
      </c>
      <c r="R1504" s="5">
        <v>46.558064516129029</v>
      </c>
      <c r="S1504" s="5">
        <v>47.219354838709677</v>
      </c>
      <c r="T1504" s="5">
        <v>47.670967741935485</v>
      </c>
      <c r="U1504" s="5">
        <v>47.13225806451613</v>
      </c>
      <c r="V1504" s="5">
        <v>45.480645161290326</v>
      </c>
      <c r="W1504" s="5">
        <v>40.803225806451614</v>
      </c>
      <c r="X1504" s="5">
        <v>37.670967741935485</v>
      </c>
      <c r="Y1504" s="5">
        <v>35.832258064516125</v>
      </c>
      <c r="Z1504" s="5">
        <v>34.532258064516128</v>
      </c>
      <c r="AA1504" s="5">
        <v>33.070967741935483</v>
      </c>
      <c r="AB1504" s="5">
        <v>32.748387096774195</v>
      </c>
    </row>
    <row r="1505" spans="1:28">
      <c r="A1505" s="2" t="s">
        <v>251</v>
      </c>
      <c r="B1505" s="2" t="s">
        <v>76</v>
      </c>
      <c r="C1505" s="2" t="s">
        <v>364</v>
      </c>
      <c r="D1505" s="2" t="str">
        <f t="shared" si="23"/>
        <v>Nebraska - North Platte-Apr</v>
      </c>
      <c r="E1505" s="5">
        <v>40.803333333333327</v>
      </c>
      <c r="F1505" s="5">
        <v>40.106666666666669</v>
      </c>
      <c r="G1505" s="5">
        <v>39.013333333333335</v>
      </c>
      <c r="H1505" s="5">
        <v>38.56666666666667</v>
      </c>
      <c r="I1505" s="5">
        <v>38.06666666666667</v>
      </c>
      <c r="J1505" s="5">
        <v>37.506666666666668</v>
      </c>
      <c r="K1505" s="5">
        <v>38.226666666666667</v>
      </c>
      <c r="L1505" s="5">
        <v>41.85</v>
      </c>
      <c r="M1505" s="5">
        <v>45.993333333333332</v>
      </c>
      <c r="N1505" s="5">
        <v>49.99666666666667</v>
      </c>
      <c r="O1505" s="5">
        <v>53.736666666666665</v>
      </c>
      <c r="P1505" s="5">
        <v>56.163333333333334</v>
      </c>
      <c r="Q1505" s="5">
        <v>57.903333333333329</v>
      </c>
      <c r="R1505" s="5">
        <v>59.533333333333331</v>
      </c>
      <c r="S1505" s="5">
        <v>60</v>
      </c>
      <c r="T1505" s="5">
        <v>60.00333333333333</v>
      </c>
      <c r="U1505" s="5">
        <v>58.763333333333335</v>
      </c>
      <c r="V1505" s="5">
        <v>57.446666666666673</v>
      </c>
      <c r="W1505" s="5">
        <v>54.3</v>
      </c>
      <c r="X1505" s="5">
        <v>49.796666666666667</v>
      </c>
      <c r="Y1505" s="5">
        <v>46.63</v>
      </c>
      <c r="Z1505" s="5">
        <v>44.943333333333335</v>
      </c>
      <c r="AA1505" s="5">
        <v>43.45</v>
      </c>
      <c r="AB1505" s="5">
        <v>41.89</v>
      </c>
    </row>
    <row r="1506" spans="1:28">
      <c r="A1506" s="2" t="s">
        <v>251</v>
      </c>
      <c r="B1506" s="2" t="s">
        <v>77</v>
      </c>
      <c r="C1506" s="2" t="s">
        <v>365</v>
      </c>
      <c r="D1506" s="2" t="str">
        <f t="shared" si="23"/>
        <v>Nebraska - North Platte-May</v>
      </c>
      <c r="E1506" s="5">
        <v>51.493548387096773</v>
      </c>
      <c r="F1506" s="5">
        <v>50.561290322580646</v>
      </c>
      <c r="G1506" s="5">
        <v>49.145161290322584</v>
      </c>
      <c r="H1506" s="5">
        <v>48.283870967741933</v>
      </c>
      <c r="I1506" s="5">
        <v>47.912903225806453</v>
      </c>
      <c r="J1506" s="5">
        <v>47.203225806451613</v>
      </c>
      <c r="K1506" s="5">
        <v>51.141935483870974</v>
      </c>
      <c r="L1506" s="5">
        <v>55.158064516129038</v>
      </c>
      <c r="M1506" s="5">
        <v>59</v>
      </c>
      <c r="N1506" s="5">
        <v>61.929032258064517</v>
      </c>
      <c r="O1506" s="5">
        <v>64.629032258064512</v>
      </c>
      <c r="P1506" s="5">
        <v>67.122580645161293</v>
      </c>
      <c r="Q1506" s="5">
        <v>69.058064516129036</v>
      </c>
      <c r="R1506" s="5">
        <v>69.5741935483871</v>
      </c>
      <c r="S1506" s="5">
        <v>70.670967741935485</v>
      </c>
      <c r="T1506" s="5">
        <v>71.396774193548396</v>
      </c>
      <c r="U1506" s="5">
        <v>70.945161290322588</v>
      </c>
      <c r="V1506" s="5">
        <v>69.777419354838713</v>
      </c>
      <c r="W1506" s="5">
        <v>67.067741935483866</v>
      </c>
      <c r="X1506" s="5">
        <v>61.687096774193549</v>
      </c>
      <c r="Y1506" s="5">
        <v>57.887096774193552</v>
      </c>
      <c r="Z1506" s="5">
        <v>55.048387096774192</v>
      </c>
      <c r="AA1506" s="5">
        <v>53.958064516129035</v>
      </c>
      <c r="AB1506" s="5">
        <v>52.929032258064517</v>
      </c>
    </row>
    <row r="1507" spans="1:28">
      <c r="A1507" s="2" t="s">
        <v>251</v>
      </c>
      <c r="B1507" s="2" t="s">
        <v>78</v>
      </c>
      <c r="C1507" s="2" t="s">
        <v>366</v>
      </c>
      <c r="D1507" s="2" t="str">
        <f t="shared" si="23"/>
        <v>Nebraska - North Platte-Jun</v>
      </c>
      <c r="E1507" s="5">
        <v>60.506666666666668</v>
      </c>
      <c r="F1507" s="5">
        <v>58.633333333333333</v>
      </c>
      <c r="G1507" s="5">
        <v>57.81333333333334</v>
      </c>
      <c r="H1507" s="5">
        <v>57.283333333333331</v>
      </c>
      <c r="I1507" s="5">
        <v>56.31</v>
      </c>
      <c r="J1507" s="5">
        <v>56.41</v>
      </c>
      <c r="K1507" s="5">
        <v>59.43</v>
      </c>
      <c r="L1507" s="5">
        <v>63.2</v>
      </c>
      <c r="M1507" s="5">
        <v>66.89</v>
      </c>
      <c r="N1507" s="5">
        <v>70.466666666666669</v>
      </c>
      <c r="O1507" s="5">
        <v>73.303333333333327</v>
      </c>
      <c r="P1507" s="5">
        <v>75.026666666666671</v>
      </c>
      <c r="Q1507" s="5">
        <v>76.766666666666666</v>
      </c>
      <c r="R1507" s="5">
        <v>78.22</v>
      </c>
      <c r="S1507" s="5">
        <v>79.13</v>
      </c>
      <c r="T1507" s="5">
        <v>79.49666666666667</v>
      </c>
      <c r="U1507" s="5">
        <v>78.569999999999993</v>
      </c>
      <c r="V1507" s="5">
        <v>77.63</v>
      </c>
      <c r="W1507" s="5">
        <v>75.12</v>
      </c>
      <c r="X1507" s="5">
        <v>71.406666666666666</v>
      </c>
      <c r="Y1507" s="5">
        <v>66.966666666666669</v>
      </c>
      <c r="Z1507" s="5">
        <v>65.203333333333333</v>
      </c>
      <c r="AA1507" s="5">
        <v>63.793333333333329</v>
      </c>
      <c r="AB1507" s="5">
        <v>62.303333333333327</v>
      </c>
    </row>
    <row r="1508" spans="1:28">
      <c r="A1508" s="2" t="s">
        <v>251</v>
      </c>
      <c r="B1508" s="2" t="s">
        <v>79</v>
      </c>
      <c r="C1508" s="2" t="s">
        <v>367</v>
      </c>
      <c r="D1508" s="2" t="str">
        <f t="shared" si="23"/>
        <v>Nebraska - North Platte-Jul</v>
      </c>
      <c r="E1508" s="5">
        <v>69.525806451612908</v>
      </c>
      <c r="F1508" s="5">
        <v>67.790322580645167</v>
      </c>
      <c r="G1508" s="5">
        <v>64.945161290322574</v>
      </c>
      <c r="H1508" s="5">
        <v>63.987096774193546</v>
      </c>
      <c r="I1508" s="5">
        <v>63.341935483870962</v>
      </c>
      <c r="J1508" s="5">
        <v>62.477419354838709</v>
      </c>
      <c r="K1508" s="5">
        <v>65.141935483870967</v>
      </c>
      <c r="L1508" s="5">
        <v>68.764516129032259</v>
      </c>
      <c r="M1508" s="5">
        <v>72.812903225806451</v>
      </c>
      <c r="N1508" s="5">
        <v>76.706451612903223</v>
      </c>
      <c r="O1508" s="5">
        <v>79.50322580645161</v>
      </c>
      <c r="P1508" s="5">
        <v>82.332258064516139</v>
      </c>
      <c r="Q1508" s="5">
        <v>84.1</v>
      </c>
      <c r="R1508" s="5">
        <v>85.961290322580652</v>
      </c>
      <c r="S1508" s="5">
        <v>87.022580645161284</v>
      </c>
      <c r="T1508" s="5">
        <v>87.554838709677412</v>
      </c>
      <c r="U1508" s="5">
        <v>86.945161290322588</v>
      </c>
      <c r="V1508" s="5">
        <v>84.825806451612905</v>
      </c>
      <c r="W1508" s="5">
        <v>81.335483870967749</v>
      </c>
      <c r="X1508" s="5">
        <v>77.296774193548387</v>
      </c>
      <c r="Y1508" s="5">
        <v>73.206451612903223</v>
      </c>
      <c r="Z1508" s="5">
        <v>71.541935483870972</v>
      </c>
      <c r="AA1508" s="5">
        <v>70.032258064516128</v>
      </c>
      <c r="AB1508" s="5">
        <v>68.5741935483871</v>
      </c>
    </row>
    <row r="1509" spans="1:28">
      <c r="A1509" s="2" t="s">
        <v>251</v>
      </c>
      <c r="B1509" s="2" t="s">
        <v>80</v>
      </c>
      <c r="C1509" s="2" t="s">
        <v>368</v>
      </c>
      <c r="D1509" s="2" t="str">
        <f t="shared" si="23"/>
        <v>Nebraska - North Platte-Aug</v>
      </c>
      <c r="E1509" s="5">
        <v>62.009677419354837</v>
      </c>
      <c r="F1509" s="5">
        <v>61.267741935483869</v>
      </c>
      <c r="G1509" s="5">
        <v>62.380645161290325</v>
      </c>
      <c r="H1509" s="5">
        <v>61.58064516129032</v>
      </c>
      <c r="I1509" s="5">
        <v>60.803225806451614</v>
      </c>
      <c r="J1509" s="5">
        <v>59.993548387096773</v>
      </c>
      <c r="K1509" s="5">
        <v>63.045161290322582</v>
      </c>
      <c r="L1509" s="5">
        <v>66.067741935483866</v>
      </c>
      <c r="M1509" s="5">
        <v>69.099999999999994</v>
      </c>
      <c r="N1509" s="5">
        <v>72.674193548387095</v>
      </c>
      <c r="O1509" s="5">
        <v>76.222580645161287</v>
      </c>
      <c r="P1509" s="5">
        <v>79.796774193548387</v>
      </c>
      <c r="Q1509" s="5">
        <v>81.3</v>
      </c>
      <c r="R1509" s="5">
        <v>82.848387096774204</v>
      </c>
      <c r="S1509" s="5">
        <v>84.351612903225814</v>
      </c>
      <c r="T1509" s="5">
        <v>83.190322580645159</v>
      </c>
      <c r="U1509" s="5">
        <v>82.070967741935476</v>
      </c>
      <c r="V1509" s="5">
        <v>80.900000000000006</v>
      </c>
      <c r="W1509" s="5">
        <v>76.596774193548384</v>
      </c>
      <c r="X1509" s="5">
        <v>72.316129032258075</v>
      </c>
      <c r="Y1509" s="5">
        <v>68.093548387096774</v>
      </c>
      <c r="Z1509" s="5">
        <v>66.954838709677418</v>
      </c>
      <c r="AA1509" s="5">
        <v>65.809677419354841</v>
      </c>
      <c r="AB1509" s="5">
        <v>64.690322580645159</v>
      </c>
    </row>
    <row r="1510" spans="1:28">
      <c r="A1510" s="2" t="s">
        <v>251</v>
      </c>
      <c r="B1510" s="2" t="s">
        <v>81</v>
      </c>
      <c r="C1510" s="2" t="s">
        <v>369</v>
      </c>
      <c r="D1510" s="2" t="str">
        <f t="shared" si="23"/>
        <v>Nebraska - North Platte-Sep</v>
      </c>
      <c r="E1510" s="5">
        <v>54.923333333333332</v>
      </c>
      <c r="F1510" s="5">
        <v>53.833333333333336</v>
      </c>
      <c r="G1510" s="5">
        <v>53.56333333333334</v>
      </c>
      <c r="H1510" s="5">
        <v>52.776666666666664</v>
      </c>
      <c r="I1510" s="5">
        <v>52.366666666666667</v>
      </c>
      <c r="J1510" s="5">
        <v>51.893333333333331</v>
      </c>
      <c r="K1510" s="5">
        <v>52.163333333333334</v>
      </c>
      <c r="L1510" s="5">
        <v>55.606666666666669</v>
      </c>
      <c r="M1510" s="5">
        <v>59.426666666666662</v>
      </c>
      <c r="N1510" s="5">
        <v>63.58</v>
      </c>
      <c r="O1510" s="5">
        <v>66.97</v>
      </c>
      <c r="P1510" s="5">
        <v>69.393333333333345</v>
      </c>
      <c r="Q1510" s="5">
        <v>72.24666666666667</v>
      </c>
      <c r="R1510" s="5">
        <v>74.02</v>
      </c>
      <c r="S1510" s="5">
        <v>74.99666666666667</v>
      </c>
      <c r="T1510" s="5">
        <v>75.256666666666661</v>
      </c>
      <c r="U1510" s="5">
        <v>74.52</v>
      </c>
      <c r="V1510" s="5">
        <v>71.64</v>
      </c>
      <c r="W1510" s="5">
        <v>65.573333333333338</v>
      </c>
      <c r="X1510" s="5">
        <v>61.776666666666664</v>
      </c>
      <c r="Y1510" s="5">
        <v>60.096666666666671</v>
      </c>
      <c r="Z1510" s="5">
        <v>58.646666666666668</v>
      </c>
      <c r="AA1510" s="5">
        <v>57.31</v>
      </c>
      <c r="AB1510" s="5">
        <v>56.846666666666671</v>
      </c>
    </row>
    <row r="1511" spans="1:28">
      <c r="A1511" s="2" t="s">
        <v>251</v>
      </c>
      <c r="B1511" s="2" t="s">
        <v>82</v>
      </c>
      <c r="C1511" s="2" t="s">
        <v>370</v>
      </c>
      <c r="D1511" s="2" t="str">
        <f t="shared" si="23"/>
        <v>Nebraska - North Platte-Oct</v>
      </c>
      <c r="E1511" s="5">
        <v>41.345161290322579</v>
      </c>
      <c r="F1511" s="5">
        <v>40.064516129032256</v>
      </c>
      <c r="G1511" s="5">
        <v>39.845161290322579</v>
      </c>
      <c r="H1511" s="5">
        <v>39.061290322580646</v>
      </c>
      <c r="I1511" s="5">
        <v>38.635483870967747</v>
      </c>
      <c r="J1511" s="5">
        <v>37.561290322580646</v>
      </c>
      <c r="K1511" s="5">
        <v>37.012903225806454</v>
      </c>
      <c r="L1511" s="5">
        <v>39.738709677419358</v>
      </c>
      <c r="M1511" s="5">
        <v>45.719354838709677</v>
      </c>
      <c r="N1511" s="5">
        <v>52.154838709677421</v>
      </c>
      <c r="O1511" s="5">
        <v>57.58387096774193</v>
      </c>
      <c r="P1511" s="5">
        <v>61.854838709677416</v>
      </c>
      <c r="Q1511" s="5">
        <v>64.754838709677429</v>
      </c>
      <c r="R1511" s="5">
        <v>66.393548387096772</v>
      </c>
      <c r="S1511" s="5">
        <v>66.91935483870968</v>
      </c>
      <c r="T1511" s="5">
        <v>66.277419354838713</v>
      </c>
      <c r="U1511" s="5">
        <v>64.609677419354838</v>
      </c>
      <c r="V1511" s="5">
        <v>58.906451612903226</v>
      </c>
      <c r="W1511" s="5">
        <v>52.061290322580646</v>
      </c>
      <c r="X1511" s="5">
        <v>48.545161290322582</v>
      </c>
      <c r="Y1511" s="5">
        <v>46.770967741935486</v>
      </c>
      <c r="Z1511" s="5">
        <v>45.038709677419355</v>
      </c>
      <c r="AA1511" s="5">
        <v>43.229032258064514</v>
      </c>
      <c r="AB1511" s="5">
        <v>42.438709677419354</v>
      </c>
    </row>
    <row r="1512" spans="1:28">
      <c r="A1512" s="2" t="s">
        <v>251</v>
      </c>
      <c r="B1512" s="2" t="s">
        <v>83</v>
      </c>
      <c r="C1512" s="2" t="s">
        <v>371</v>
      </c>
      <c r="D1512" s="2" t="str">
        <f t="shared" si="23"/>
        <v>Nebraska - North Platte-Nov</v>
      </c>
      <c r="E1512" s="5">
        <v>28.673333333333336</v>
      </c>
      <c r="F1512" s="5">
        <v>28.96</v>
      </c>
      <c r="G1512" s="5">
        <v>29.126666666666665</v>
      </c>
      <c r="H1512" s="5">
        <v>27.996666666666666</v>
      </c>
      <c r="I1512" s="5">
        <v>27.443333333333332</v>
      </c>
      <c r="J1512" s="5">
        <v>26.993333333333332</v>
      </c>
      <c r="K1512" s="5">
        <v>26.036666666666669</v>
      </c>
      <c r="L1512" s="5">
        <v>25.663333333333334</v>
      </c>
      <c r="M1512" s="5">
        <v>29.87</v>
      </c>
      <c r="N1512" s="5">
        <v>34.79</v>
      </c>
      <c r="O1512" s="5">
        <v>39.053333333333327</v>
      </c>
      <c r="P1512" s="5">
        <v>42.666666666666664</v>
      </c>
      <c r="Q1512" s="5">
        <v>45.556666666666665</v>
      </c>
      <c r="R1512" s="5">
        <v>46.93333333333333</v>
      </c>
      <c r="S1512" s="5">
        <v>47.89</v>
      </c>
      <c r="T1512" s="5">
        <v>47.24666666666667</v>
      </c>
      <c r="U1512" s="5">
        <v>44.213333333333338</v>
      </c>
      <c r="V1512" s="5">
        <v>38.53</v>
      </c>
      <c r="W1512" s="5">
        <v>34.83</v>
      </c>
      <c r="X1512" s="5">
        <v>33.03</v>
      </c>
      <c r="Y1512" s="5">
        <v>32</v>
      </c>
      <c r="Z1512" s="5">
        <v>30.516666666666666</v>
      </c>
      <c r="AA1512" s="5">
        <v>29.573333333333334</v>
      </c>
      <c r="AB1512" s="5">
        <v>29.286666666666669</v>
      </c>
    </row>
    <row r="1513" spans="1:28">
      <c r="A1513" s="2" t="s">
        <v>251</v>
      </c>
      <c r="B1513" s="2" t="s">
        <v>84</v>
      </c>
      <c r="C1513" s="2" t="s">
        <v>372</v>
      </c>
      <c r="D1513" s="2" t="str">
        <f t="shared" si="23"/>
        <v>Nebraska - North Platte-Dec</v>
      </c>
      <c r="E1513" s="5">
        <v>17.535483870967742</v>
      </c>
      <c r="F1513" s="5">
        <v>16.967741935483872</v>
      </c>
      <c r="G1513" s="5">
        <v>15.948387096774193</v>
      </c>
      <c r="H1513" s="5">
        <v>15.306451612903226</v>
      </c>
      <c r="I1513" s="5">
        <v>15.658064516129032</v>
      </c>
      <c r="J1513" s="5">
        <v>15.661290322580646</v>
      </c>
      <c r="K1513" s="5">
        <v>15.174193548387096</v>
      </c>
      <c r="L1513" s="5">
        <v>14.974193548387097</v>
      </c>
      <c r="M1513" s="5">
        <v>16.641935483870967</v>
      </c>
      <c r="N1513" s="5">
        <v>21.129032258064516</v>
      </c>
      <c r="O1513" s="5">
        <v>25.370967741935484</v>
      </c>
      <c r="P1513" s="5">
        <v>27.70967741935484</v>
      </c>
      <c r="Q1513" s="5">
        <v>30.993548387096773</v>
      </c>
      <c r="R1513" s="5">
        <v>32.716129032258067</v>
      </c>
      <c r="S1513" s="5">
        <v>33.638709677419357</v>
      </c>
      <c r="T1513" s="5">
        <v>33.058064516129029</v>
      </c>
      <c r="U1513" s="5">
        <v>30.187096774193545</v>
      </c>
      <c r="V1513" s="5">
        <v>26.735483870967741</v>
      </c>
      <c r="W1513" s="5">
        <v>24.164516129032258</v>
      </c>
      <c r="X1513" s="5">
        <v>23.316129032258065</v>
      </c>
      <c r="Y1513" s="5">
        <v>21.616129032258065</v>
      </c>
      <c r="Z1513" s="5">
        <v>20.374193548387098</v>
      </c>
      <c r="AA1513" s="5">
        <v>19.261290322580646</v>
      </c>
      <c r="AB1513" s="5">
        <v>18.283870967741933</v>
      </c>
    </row>
    <row r="1514" spans="1:28">
      <c r="A1514" s="2" t="s">
        <v>252</v>
      </c>
      <c r="B1514" s="2" t="s">
        <v>73</v>
      </c>
      <c r="C1514" s="2" t="s">
        <v>361</v>
      </c>
      <c r="D1514" s="2" t="str">
        <f t="shared" si="23"/>
        <v>Nebraska - Omaha-Jan</v>
      </c>
      <c r="E1514" s="5">
        <v>18.57741935483871</v>
      </c>
      <c r="F1514" s="5">
        <v>18.138709677419353</v>
      </c>
      <c r="G1514" s="5">
        <v>17.677419354838708</v>
      </c>
      <c r="H1514" s="5">
        <v>17.454838709677421</v>
      </c>
      <c r="I1514" s="5">
        <v>17.283870967741933</v>
      </c>
      <c r="J1514" s="5">
        <v>17.067741935483873</v>
      </c>
      <c r="K1514" s="5">
        <v>17.606451612903225</v>
      </c>
      <c r="L1514" s="5">
        <v>18.083870967741937</v>
      </c>
      <c r="M1514" s="5">
        <v>18.625806451612902</v>
      </c>
      <c r="N1514" s="5">
        <v>20.841935483870969</v>
      </c>
      <c r="O1514" s="5">
        <v>23.06451612903226</v>
      </c>
      <c r="P1514" s="5">
        <v>25.270967741935483</v>
      </c>
      <c r="Q1514" s="5">
        <v>26.593548387096774</v>
      </c>
      <c r="R1514" s="5">
        <v>27.896774193548385</v>
      </c>
      <c r="S1514" s="5">
        <v>29.229032258064517</v>
      </c>
      <c r="T1514" s="5">
        <v>27.829032258064519</v>
      </c>
      <c r="U1514" s="5">
        <v>26.464516129032258</v>
      </c>
      <c r="V1514" s="5">
        <v>25.080645161290324</v>
      </c>
      <c r="W1514" s="5">
        <v>24.045161290322579</v>
      </c>
      <c r="X1514" s="5">
        <v>23.019354838709678</v>
      </c>
      <c r="Y1514" s="5">
        <v>22.003225806451614</v>
      </c>
      <c r="Z1514" s="5">
        <v>21.280645161290323</v>
      </c>
      <c r="AA1514" s="5">
        <v>20.57741935483871</v>
      </c>
      <c r="AB1514" s="5">
        <v>19.864516129032257</v>
      </c>
    </row>
    <row r="1515" spans="1:28">
      <c r="A1515" s="2" t="s">
        <v>252</v>
      </c>
      <c r="B1515" s="2" t="s">
        <v>74</v>
      </c>
      <c r="C1515" s="2" t="s">
        <v>362</v>
      </c>
      <c r="D1515" s="2" t="str">
        <f t="shared" si="23"/>
        <v>Nebraska - Omaha-Feb</v>
      </c>
      <c r="E1515" s="5">
        <v>23.6</v>
      </c>
      <c r="F1515" s="5">
        <v>23.157142857142855</v>
      </c>
      <c r="G1515" s="5">
        <v>22.735714285714288</v>
      </c>
      <c r="H1515" s="5">
        <v>22.185714285714287</v>
      </c>
      <c r="I1515" s="5">
        <v>21.646428571428572</v>
      </c>
      <c r="J1515" s="5">
        <v>21.11785714285714</v>
      </c>
      <c r="K1515" s="5">
        <v>21.571428571428573</v>
      </c>
      <c r="L1515" s="5">
        <v>22.110714285714288</v>
      </c>
      <c r="M1515" s="5">
        <v>22.646428571428572</v>
      </c>
      <c r="N1515" s="5">
        <v>24.607142857142858</v>
      </c>
      <c r="O1515" s="5">
        <v>26.546428571428571</v>
      </c>
      <c r="P1515" s="5">
        <v>28.489285714285717</v>
      </c>
      <c r="Q1515" s="5">
        <v>29.403571428571428</v>
      </c>
      <c r="R1515" s="5">
        <v>30.321428571428573</v>
      </c>
      <c r="S1515" s="5">
        <v>31.228571428571428</v>
      </c>
      <c r="T1515" s="5">
        <v>30.546428571428571</v>
      </c>
      <c r="U1515" s="5">
        <v>29.86785714285714</v>
      </c>
      <c r="V1515" s="5">
        <v>29.182142857142857</v>
      </c>
      <c r="W1515" s="5">
        <v>28.035714285714285</v>
      </c>
      <c r="X1515" s="5">
        <v>26.889285714285712</v>
      </c>
      <c r="Y1515" s="5">
        <v>25.739285714285717</v>
      </c>
      <c r="Z1515" s="5">
        <v>25.228571428571428</v>
      </c>
      <c r="AA1515" s="5">
        <v>24.703571428571429</v>
      </c>
      <c r="AB1515" s="5">
        <v>24.192857142857143</v>
      </c>
    </row>
    <row r="1516" spans="1:28">
      <c r="A1516" s="2" t="s">
        <v>252</v>
      </c>
      <c r="B1516" s="2" t="s">
        <v>75</v>
      </c>
      <c r="C1516" s="2" t="s">
        <v>363</v>
      </c>
      <c r="D1516" s="2" t="str">
        <f t="shared" si="23"/>
        <v>Nebraska - Omaha-Mar</v>
      </c>
      <c r="E1516" s="5">
        <v>36.532258064516128</v>
      </c>
      <c r="F1516" s="5">
        <v>35.935483870967744</v>
      </c>
      <c r="G1516" s="5">
        <v>35.183870967741939</v>
      </c>
      <c r="H1516" s="5">
        <v>35.032258064516128</v>
      </c>
      <c r="I1516" s="5">
        <v>34.190322580645166</v>
      </c>
      <c r="J1516" s="5">
        <v>33.425806451612907</v>
      </c>
      <c r="K1516" s="5">
        <v>33.506451612903227</v>
      </c>
      <c r="L1516" s="5">
        <v>35.548387096774192</v>
      </c>
      <c r="M1516" s="5">
        <v>38.393548387096779</v>
      </c>
      <c r="N1516" s="5">
        <v>41.054838709677419</v>
      </c>
      <c r="O1516" s="5">
        <v>43.261290322580642</v>
      </c>
      <c r="P1516" s="5">
        <v>45.312903225806451</v>
      </c>
      <c r="Q1516" s="5">
        <v>47.07741935483871</v>
      </c>
      <c r="R1516" s="5">
        <v>48.448387096774198</v>
      </c>
      <c r="S1516" s="5">
        <v>49.048387096774192</v>
      </c>
      <c r="T1516" s="5">
        <v>48.935483870967744</v>
      </c>
      <c r="U1516" s="5">
        <v>48.490322580645163</v>
      </c>
      <c r="V1516" s="5">
        <v>47.051612903225802</v>
      </c>
      <c r="W1516" s="5">
        <v>44.103225806451611</v>
      </c>
      <c r="X1516" s="5">
        <v>41.622580645161285</v>
      </c>
      <c r="Y1516" s="5">
        <v>40.299999999999997</v>
      </c>
      <c r="Z1516" s="5">
        <v>38.925806451612907</v>
      </c>
      <c r="AA1516" s="5">
        <v>38.235483870967741</v>
      </c>
      <c r="AB1516" s="5">
        <v>37.532258064516128</v>
      </c>
    </row>
    <row r="1517" spans="1:28">
      <c r="A1517" s="2" t="s">
        <v>252</v>
      </c>
      <c r="B1517" s="2" t="s">
        <v>76</v>
      </c>
      <c r="C1517" s="2" t="s">
        <v>364</v>
      </c>
      <c r="D1517" s="2" t="str">
        <f t="shared" si="23"/>
        <v>Nebraska - Omaha-Apr</v>
      </c>
      <c r="E1517" s="5">
        <v>49.37</v>
      </c>
      <c r="F1517" s="5">
        <v>48.046666666666667</v>
      </c>
      <c r="G1517" s="5">
        <v>47.593333333333334</v>
      </c>
      <c r="H1517" s="5">
        <v>47.02</v>
      </c>
      <c r="I1517" s="5">
        <v>46.39</v>
      </c>
      <c r="J1517" s="5">
        <v>45.673333333333332</v>
      </c>
      <c r="K1517" s="5">
        <v>46.31</v>
      </c>
      <c r="L1517" s="5">
        <v>48.53</v>
      </c>
      <c r="M1517" s="5">
        <v>51.076666666666668</v>
      </c>
      <c r="N1517" s="5">
        <v>53.31333333333334</v>
      </c>
      <c r="O1517" s="5">
        <v>55.833333333333336</v>
      </c>
      <c r="P1517" s="5">
        <v>58.176666666666662</v>
      </c>
      <c r="Q1517" s="5">
        <v>59.786666666666662</v>
      </c>
      <c r="R1517" s="5">
        <v>61.583333333333336</v>
      </c>
      <c r="S1517" s="5">
        <v>62.47</v>
      </c>
      <c r="T1517" s="5">
        <v>62.673333333333332</v>
      </c>
      <c r="U1517" s="5">
        <v>62.713333333333338</v>
      </c>
      <c r="V1517" s="5">
        <v>61.783333333333331</v>
      </c>
      <c r="W1517" s="5">
        <v>59.54</v>
      </c>
      <c r="X1517" s="5">
        <v>56.886666666666663</v>
      </c>
      <c r="Y1517" s="5">
        <v>54.76</v>
      </c>
      <c r="Z1517" s="5">
        <v>52.99</v>
      </c>
      <c r="AA1517" s="5">
        <v>51.976666666666667</v>
      </c>
      <c r="AB1517" s="5">
        <v>51.06</v>
      </c>
    </row>
    <row r="1518" spans="1:28">
      <c r="A1518" s="2" t="s">
        <v>252</v>
      </c>
      <c r="B1518" s="2" t="s">
        <v>77</v>
      </c>
      <c r="C1518" s="2" t="s">
        <v>365</v>
      </c>
      <c r="D1518" s="2" t="str">
        <f t="shared" si="23"/>
        <v>Nebraska - Omaha-May</v>
      </c>
      <c r="E1518" s="5">
        <v>57.748387096774195</v>
      </c>
      <c r="F1518" s="5">
        <v>56.903225806451616</v>
      </c>
      <c r="G1518" s="5">
        <v>56.270967741935486</v>
      </c>
      <c r="H1518" s="5">
        <v>55.564516129032256</v>
      </c>
      <c r="I1518" s="5">
        <v>54.980645161290326</v>
      </c>
      <c r="J1518" s="5">
        <v>55.177419354838712</v>
      </c>
      <c r="K1518" s="5">
        <v>56.696774193548386</v>
      </c>
      <c r="L1518" s="5">
        <v>58.822580645161288</v>
      </c>
      <c r="M1518" s="5">
        <v>61.603225806451611</v>
      </c>
      <c r="N1518" s="5">
        <v>64.038709677419362</v>
      </c>
      <c r="O1518" s="5">
        <v>66.048387096774192</v>
      </c>
      <c r="P1518" s="5">
        <v>68.08709677419354</v>
      </c>
      <c r="Q1518" s="5">
        <v>69.183870967741925</v>
      </c>
      <c r="R1518" s="5">
        <v>69.935483870967744</v>
      </c>
      <c r="S1518" s="5">
        <v>70.816129032258075</v>
      </c>
      <c r="T1518" s="5">
        <v>70.538709677419348</v>
      </c>
      <c r="U1518" s="5">
        <v>70.551612903225802</v>
      </c>
      <c r="V1518" s="5">
        <v>69.451612903225808</v>
      </c>
      <c r="W1518" s="5">
        <v>67.303225806451621</v>
      </c>
      <c r="X1518" s="5">
        <v>64.829032258064515</v>
      </c>
      <c r="Y1518" s="5">
        <v>63.238709677419358</v>
      </c>
      <c r="Z1518" s="5">
        <v>61.729032258064514</v>
      </c>
      <c r="AA1518" s="5">
        <v>60.338709677419352</v>
      </c>
      <c r="AB1518" s="5">
        <v>59.248387096774195</v>
      </c>
    </row>
    <row r="1519" spans="1:28">
      <c r="A1519" s="2" t="s">
        <v>252</v>
      </c>
      <c r="B1519" s="2" t="s">
        <v>78</v>
      </c>
      <c r="C1519" s="2" t="s">
        <v>366</v>
      </c>
      <c r="D1519" s="2" t="str">
        <f t="shared" si="23"/>
        <v>Nebraska - Omaha-Jun</v>
      </c>
      <c r="E1519" s="5">
        <v>65.833333333333329</v>
      </c>
      <c r="F1519" s="5">
        <v>64.756666666666675</v>
      </c>
      <c r="G1519" s="5">
        <v>63.68</v>
      </c>
      <c r="H1519" s="5">
        <v>63.353333333333332</v>
      </c>
      <c r="I1519" s="5">
        <v>63.013333333333335</v>
      </c>
      <c r="J1519" s="5">
        <v>62.69</v>
      </c>
      <c r="K1519" s="5">
        <v>66.023333333333341</v>
      </c>
      <c r="L1519" s="5">
        <v>69.403333333333336</v>
      </c>
      <c r="M1519" s="5">
        <v>72.776666666666671</v>
      </c>
      <c r="N1519" s="5">
        <v>75.043333333333337</v>
      </c>
      <c r="O1519" s="5">
        <v>77.326666666666668</v>
      </c>
      <c r="P1519" s="5">
        <v>79.596666666666664</v>
      </c>
      <c r="Q1519" s="5">
        <v>80.569999999999993</v>
      </c>
      <c r="R1519" s="5">
        <v>81.53</v>
      </c>
      <c r="S1519" s="5">
        <v>82.51</v>
      </c>
      <c r="T1519" s="5">
        <v>81.78</v>
      </c>
      <c r="U1519" s="5">
        <v>81.076666666666668</v>
      </c>
      <c r="V1519" s="5">
        <v>80.349999999999994</v>
      </c>
      <c r="W1519" s="5">
        <v>77.423333333333332</v>
      </c>
      <c r="X1519" s="5">
        <v>74.516666666666666</v>
      </c>
      <c r="Y1519" s="5">
        <v>71.656666666666666</v>
      </c>
      <c r="Z1519" s="5">
        <v>70.103333333333325</v>
      </c>
      <c r="AA1519" s="5">
        <v>68.58</v>
      </c>
      <c r="AB1519" s="5">
        <v>67.073333333333338</v>
      </c>
    </row>
    <row r="1520" spans="1:28">
      <c r="A1520" s="2" t="s">
        <v>252</v>
      </c>
      <c r="B1520" s="2" t="s">
        <v>79</v>
      </c>
      <c r="C1520" s="2" t="s">
        <v>367</v>
      </c>
      <c r="D1520" s="2" t="str">
        <f t="shared" si="23"/>
        <v>Nebraska - Omaha-Jul</v>
      </c>
      <c r="E1520" s="5">
        <v>74.08387096774193</v>
      </c>
      <c r="F1520" s="5">
        <v>73.112903225806448</v>
      </c>
      <c r="G1520" s="5">
        <v>70.241935483870961</v>
      </c>
      <c r="H1520" s="5">
        <v>69.674193548387095</v>
      </c>
      <c r="I1520" s="5">
        <v>68.832258064516139</v>
      </c>
      <c r="J1520" s="5">
        <v>68.548387096774192</v>
      </c>
      <c r="K1520" s="5">
        <v>70.687096774193549</v>
      </c>
      <c r="L1520" s="5">
        <v>73.361290322580643</v>
      </c>
      <c r="M1520" s="5">
        <v>76.161290322580641</v>
      </c>
      <c r="N1520" s="5">
        <v>78.187096774193549</v>
      </c>
      <c r="O1520" s="5">
        <v>80.361290322580643</v>
      </c>
      <c r="P1520" s="5">
        <v>81.670967741935485</v>
      </c>
      <c r="Q1520" s="5">
        <v>83.406451612903226</v>
      </c>
      <c r="R1520" s="5">
        <v>83.92258064516129</v>
      </c>
      <c r="S1520" s="5">
        <v>84.254838709677429</v>
      </c>
      <c r="T1520" s="5">
        <v>83.616129032258058</v>
      </c>
      <c r="U1520" s="5">
        <v>83.441935483870964</v>
      </c>
      <c r="V1520" s="5">
        <v>82.609677419354838</v>
      </c>
      <c r="W1520" s="5">
        <v>80.41935483870968</v>
      </c>
      <c r="X1520" s="5">
        <v>77.890322580645162</v>
      </c>
      <c r="Y1520" s="5">
        <v>75.987096774193546</v>
      </c>
      <c r="Z1520" s="5">
        <v>74.638709677419357</v>
      </c>
      <c r="AA1520" s="5">
        <v>73.896774193548396</v>
      </c>
      <c r="AB1520" s="5">
        <v>72.977419354838716</v>
      </c>
    </row>
    <row r="1521" spans="1:28">
      <c r="A1521" s="2" t="s">
        <v>252</v>
      </c>
      <c r="B1521" s="2" t="s">
        <v>80</v>
      </c>
      <c r="C1521" s="2" t="s">
        <v>368</v>
      </c>
      <c r="D1521" s="2" t="str">
        <f t="shared" si="23"/>
        <v>Nebraska - Omaha-Aug</v>
      </c>
      <c r="E1521" s="5">
        <v>67.945161290322588</v>
      </c>
      <c r="F1521" s="5">
        <v>67.209677419354833</v>
      </c>
      <c r="G1521" s="5">
        <v>68.529032258064518</v>
      </c>
      <c r="H1521" s="5">
        <v>68.122580645161293</v>
      </c>
      <c r="I1521" s="5">
        <v>67.722580645161287</v>
      </c>
      <c r="J1521" s="5">
        <v>67.329032258064515</v>
      </c>
      <c r="K1521" s="5">
        <v>69.487096774193546</v>
      </c>
      <c r="L1521" s="5">
        <v>71.651612903225796</v>
      </c>
      <c r="M1521" s="5">
        <v>73.848387096774204</v>
      </c>
      <c r="N1521" s="5">
        <v>75.790322580645167</v>
      </c>
      <c r="O1521" s="5">
        <v>77.751612903225819</v>
      </c>
      <c r="P1521" s="5">
        <v>79.670967741935485</v>
      </c>
      <c r="Q1521" s="5">
        <v>80.770967741935493</v>
      </c>
      <c r="R1521" s="5">
        <v>81.880645161290332</v>
      </c>
      <c r="S1521" s="5">
        <v>82.974193548387092</v>
      </c>
      <c r="T1521" s="5">
        <v>82.280645161290323</v>
      </c>
      <c r="U1521" s="5">
        <v>81.658064516129031</v>
      </c>
      <c r="V1521" s="5">
        <v>80.964516129032262</v>
      </c>
      <c r="W1521" s="5">
        <v>78.358064516129033</v>
      </c>
      <c r="X1521" s="5">
        <v>75.806451612903231</v>
      </c>
      <c r="Y1521" s="5">
        <v>73.251612903225819</v>
      </c>
      <c r="Z1521" s="5">
        <v>72.380645161290332</v>
      </c>
      <c r="AA1521" s="5">
        <v>71.5741935483871</v>
      </c>
      <c r="AB1521" s="5">
        <v>70.709677419354833</v>
      </c>
    </row>
    <row r="1522" spans="1:28">
      <c r="A1522" s="2" t="s">
        <v>252</v>
      </c>
      <c r="B1522" s="2" t="s">
        <v>81</v>
      </c>
      <c r="C1522" s="2" t="s">
        <v>369</v>
      </c>
      <c r="D1522" s="2" t="str">
        <f t="shared" si="23"/>
        <v>Nebraska - Omaha-Sep</v>
      </c>
      <c r="E1522" s="5">
        <v>59.87</v>
      </c>
      <c r="F1522" s="5">
        <v>59.256666666666668</v>
      </c>
      <c r="G1522" s="5">
        <v>58.606666666666669</v>
      </c>
      <c r="H1522" s="5">
        <v>58.043333333333329</v>
      </c>
      <c r="I1522" s="5">
        <v>57.51</v>
      </c>
      <c r="J1522" s="5">
        <v>56.946666666666673</v>
      </c>
      <c r="K1522" s="5">
        <v>59.453333333333333</v>
      </c>
      <c r="L1522" s="5">
        <v>61.963333333333338</v>
      </c>
      <c r="M1522" s="5">
        <v>64.493333333333325</v>
      </c>
      <c r="N1522" s="5">
        <v>66.916666666666671</v>
      </c>
      <c r="O1522" s="5">
        <v>69.326666666666668</v>
      </c>
      <c r="P1522" s="5">
        <v>71.75</v>
      </c>
      <c r="Q1522" s="5">
        <v>72.52</v>
      </c>
      <c r="R1522" s="5">
        <v>73.319999999999993</v>
      </c>
      <c r="S1522" s="5">
        <v>74.086666666666659</v>
      </c>
      <c r="T1522" s="5">
        <v>72.953333333333333</v>
      </c>
      <c r="U1522" s="5">
        <v>71.813333333333333</v>
      </c>
      <c r="V1522" s="5">
        <v>70.666666666666671</v>
      </c>
      <c r="W1522" s="5">
        <v>68.303333333333327</v>
      </c>
      <c r="X1522" s="5">
        <v>65.986666666666665</v>
      </c>
      <c r="Y1522" s="5">
        <v>63.643333333333331</v>
      </c>
      <c r="Z1522" s="5">
        <v>62.64</v>
      </c>
      <c r="AA1522" s="5">
        <v>61.636666666666663</v>
      </c>
      <c r="AB1522" s="5">
        <v>60.653333333333329</v>
      </c>
    </row>
    <row r="1523" spans="1:28">
      <c r="A1523" s="2" t="s">
        <v>252</v>
      </c>
      <c r="B1523" s="2" t="s">
        <v>82</v>
      </c>
      <c r="C1523" s="2" t="s">
        <v>370</v>
      </c>
      <c r="D1523" s="2" t="str">
        <f t="shared" si="23"/>
        <v>Nebraska - Omaha-Oct</v>
      </c>
      <c r="E1523" s="5">
        <v>50.964516129032262</v>
      </c>
      <c r="F1523" s="5">
        <v>50.406451612903226</v>
      </c>
      <c r="G1523" s="5">
        <v>49.838709677419352</v>
      </c>
      <c r="H1523" s="5">
        <v>49.216129032258067</v>
      </c>
      <c r="I1523" s="5">
        <v>48.606451612903221</v>
      </c>
      <c r="J1523" s="5">
        <v>47.954838709677418</v>
      </c>
      <c r="K1523" s="5">
        <v>50.087096774193547</v>
      </c>
      <c r="L1523" s="5">
        <v>52.319354838709678</v>
      </c>
      <c r="M1523" s="5">
        <v>54.493548387096773</v>
      </c>
      <c r="N1523" s="5">
        <v>57.122580645161285</v>
      </c>
      <c r="O1523" s="5">
        <v>59.770967741935486</v>
      </c>
      <c r="P1523" s="5">
        <v>62.406451612903226</v>
      </c>
      <c r="Q1523" s="5">
        <v>63.187096774193549</v>
      </c>
      <c r="R1523" s="5">
        <v>63.974193548387099</v>
      </c>
      <c r="S1523" s="5">
        <v>64.754838709677429</v>
      </c>
      <c r="T1523" s="5">
        <v>62.903225806451616</v>
      </c>
      <c r="U1523" s="5">
        <v>61.019354838709674</v>
      </c>
      <c r="V1523" s="5">
        <v>59.158064516129038</v>
      </c>
      <c r="W1523" s="5">
        <v>57.296774193548387</v>
      </c>
      <c r="X1523" s="5">
        <v>55.477419354838709</v>
      </c>
      <c r="Y1523" s="5">
        <v>53.667741935483875</v>
      </c>
      <c r="Z1523" s="5">
        <v>52.767741935483869</v>
      </c>
      <c r="AA1523" s="5">
        <v>51.896774193548389</v>
      </c>
      <c r="AB1523" s="5">
        <v>51.041935483870965</v>
      </c>
    </row>
    <row r="1524" spans="1:28">
      <c r="A1524" s="2" t="s">
        <v>252</v>
      </c>
      <c r="B1524" s="2" t="s">
        <v>83</v>
      </c>
      <c r="C1524" s="2" t="s">
        <v>371</v>
      </c>
      <c r="D1524" s="2" t="str">
        <f t="shared" si="23"/>
        <v>Nebraska - Omaha-Nov</v>
      </c>
      <c r="E1524" s="5">
        <v>37.56666666666667</v>
      </c>
      <c r="F1524" s="5">
        <v>37.049999999999997</v>
      </c>
      <c r="G1524" s="5">
        <v>36.380000000000003</v>
      </c>
      <c r="H1524" s="5">
        <v>35.93666666666666</v>
      </c>
      <c r="I1524" s="5">
        <v>35.61</v>
      </c>
      <c r="J1524" s="5">
        <v>35.306666666666665</v>
      </c>
      <c r="K1524" s="5">
        <v>34.726666666666667</v>
      </c>
      <c r="L1524" s="5">
        <v>35.233333333333334</v>
      </c>
      <c r="M1524" s="5">
        <v>36.99666666666667</v>
      </c>
      <c r="N1524" s="5">
        <v>39.366666666666667</v>
      </c>
      <c r="O1524" s="5">
        <v>42.256666666666668</v>
      </c>
      <c r="P1524" s="5">
        <v>44.08</v>
      </c>
      <c r="Q1524" s="5">
        <v>45.306666666666665</v>
      </c>
      <c r="R1524" s="5">
        <v>46.6</v>
      </c>
      <c r="S1524" s="5">
        <v>46.906666666666666</v>
      </c>
      <c r="T1524" s="5">
        <v>46.43666666666666</v>
      </c>
      <c r="U1524" s="5">
        <v>44.73</v>
      </c>
      <c r="V1524" s="5">
        <v>42.756666666666668</v>
      </c>
      <c r="W1524" s="5">
        <v>41.50333333333333</v>
      </c>
      <c r="X1524" s="5">
        <v>40.6</v>
      </c>
      <c r="Y1524" s="5">
        <v>39.783333333333331</v>
      </c>
      <c r="Z1524" s="5">
        <v>39.14</v>
      </c>
      <c r="AA1524" s="5">
        <v>38.146666666666668</v>
      </c>
      <c r="AB1524" s="5">
        <v>37.67</v>
      </c>
    </row>
    <row r="1525" spans="1:28">
      <c r="A1525" s="2" t="s">
        <v>252</v>
      </c>
      <c r="B1525" s="2" t="s">
        <v>84</v>
      </c>
      <c r="C1525" s="2" t="s">
        <v>372</v>
      </c>
      <c r="D1525" s="2" t="str">
        <f t="shared" si="23"/>
        <v>Nebraska - Omaha-Dec</v>
      </c>
      <c r="E1525" s="5">
        <v>22.35483870967742</v>
      </c>
      <c r="F1525" s="5">
        <v>22.093548387096774</v>
      </c>
      <c r="G1525" s="5">
        <v>21.822580645161292</v>
      </c>
      <c r="H1525" s="5">
        <v>21.545161290322579</v>
      </c>
      <c r="I1525" s="5">
        <v>21.27741935483871</v>
      </c>
      <c r="J1525" s="5">
        <v>20.996774193548386</v>
      </c>
      <c r="K1525" s="5">
        <v>21.309677419354838</v>
      </c>
      <c r="L1525" s="5">
        <v>21.583870967741937</v>
      </c>
      <c r="M1525" s="5">
        <v>21.870967741935484</v>
      </c>
      <c r="N1525" s="5">
        <v>23.516129032258064</v>
      </c>
      <c r="O1525" s="5">
        <v>25.135483870967743</v>
      </c>
      <c r="P1525" s="5">
        <v>26.77741935483871</v>
      </c>
      <c r="Q1525" s="5">
        <v>27.580645161290324</v>
      </c>
      <c r="R1525" s="5">
        <v>28.370967741935484</v>
      </c>
      <c r="S1525" s="5">
        <v>29.161290322580644</v>
      </c>
      <c r="T1525" s="5">
        <v>27.783870967741933</v>
      </c>
      <c r="U1525" s="5">
        <v>26.377419354838711</v>
      </c>
      <c r="V1525" s="5">
        <v>24.990322580645163</v>
      </c>
      <c r="W1525" s="5">
        <v>24.1</v>
      </c>
      <c r="X1525" s="5">
        <v>23.270967741935483</v>
      </c>
      <c r="Y1525" s="5">
        <v>22.393548387096775</v>
      </c>
      <c r="Z1525" s="5">
        <v>22.074193548387097</v>
      </c>
      <c r="AA1525" s="5">
        <v>21.735483870967741</v>
      </c>
      <c r="AB1525" s="5">
        <v>21.43548387096774</v>
      </c>
    </row>
    <row r="1526" spans="1:28">
      <c r="A1526" s="2" t="s">
        <v>253</v>
      </c>
      <c r="B1526" s="2" t="s">
        <v>73</v>
      </c>
      <c r="C1526" s="2" t="s">
        <v>361</v>
      </c>
      <c r="D1526" s="2" t="str">
        <f t="shared" si="23"/>
        <v>Nebraska - Scottsbluff-Jan</v>
      </c>
      <c r="E1526" s="5">
        <v>21.245161290322581</v>
      </c>
      <c r="F1526" s="5">
        <v>20.412903225806449</v>
      </c>
      <c r="G1526" s="5">
        <v>19.761290322580646</v>
      </c>
      <c r="H1526" s="5">
        <v>19.538709677419355</v>
      </c>
      <c r="I1526" s="5">
        <v>19.267741935483869</v>
      </c>
      <c r="J1526" s="5">
        <v>19.07741935483871</v>
      </c>
      <c r="K1526" s="5">
        <v>18.406451612903226</v>
      </c>
      <c r="L1526" s="5">
        <v>18.861290322580647</v>
      </c>
      <c r="M1526" s="5">
        <v>21.870967741935484</v>
      </c>
      <c r="N1526" s="5">
        <v>25.148387096774194</v>
      </c>
      <c r="O1526" s="5">
        <v>28.541935483870965</v>
      </c>
      <c r="P1526" s="5">
        <v>30.361290322580647</v>
      </c>
      <c r="Q1526" s="5">
        <v>32.406451612903226</v>
      </c>
      <c r="R1526" s="5">
        <v>33.358064516129026</v>
      </c>
      <c r="S1526" s="5">
        <v>33.62903225806452</v>
      </c>
      <c r="T1526" s="5">
        <v>32.545161290322582</v>
      </c>
      <c r="U1526" s="5">
        <v>29.516129032258064</v>
      </c>
      <c r="V1526" s="5">
        <v>27.487096774193549</v>
      </c>
      <c r="W1526" s="5">
        <v>25.861290322580647</v>
      </c>
      <c r="X1526" s="5">
        <v>24.638709677419353</v>
      </c>
      <c r="Y1526" s="5">
        <v>23.980645161290322</v>
      </c>
      <c r="Z1526" s="5">
        <v>24.006451612903227</v>
      </c>
      <c r="AA1526" s="5">
        <v>22.86774193548387</v>
      </c>
      <c r="AB1526" s="5">
        <v>22.187096774193545</v>
      </c>
    </row>
    <row r="1527" spans="1:28">
      <c r="A1527" s="2" t="s">
        <v>253</v>
      </c>
      <c r="B1527" s="2" t="s">
        <v>74</v>
      </c>
      <c r="C1527" s="2" t="s">
        <v>362</v>
      </c>
      <c r="D1527" s="2" t="str">
        <f t="shared" si="23"/>
        <v>Nebraska - Scottsbluff-Feb</v>
      </c>
      <c r="E1527" s="5">
        <v>25.067857142857143</v>
      </c>
      <c r="F1527" s="5">
        <v>24.635714285714283</v>
      </c>
      <c r="G1527" s="5">
        <v>23.807142857142857</v>
      </c>
      <c r="H1527" s="5">
        <v>23.817857142857143</v>
      </c>
      <c r="I1527" s="5">
        <v>23.485714285714288</v>
      </c>
      <c r="J1527" s="5">
        <v>22.725000000000001</v>
      </c>
      <c r="K1527" s="5">
        <v>22.717857142857145</v>
      </c>
      <c r="L1527" s="5">
        <v>25.082142857142856</v>
      </c>
      <c r="M1527" s="5">
        <v>30.035714285714285</v>
      </c>
      <c r="N1527" s="5">
        <v>34.453571428571429</v>
      </c>
      <c r="O1527" s="5">
        <v>38.160714285714285</v>
      </c>
      <c r="P1527" s="5">
        <v>41.446428571428569</v>
      </c>
      <c r="Q1527" s="5">
        <v>43.657142857142858</v>
      </c>
      <c r="R1527" s="5">
        <v>44.517857142857146</v>
      </c>
      <c r="S1527" s="5">
        <v>44.535714285714285</v>
      </c>
      <c r="T1527" s="5">
        <v>44.003571428571426</v>
      </c>
      <c r="U1527" s="5">
        <v>40.964285714285715</v>
      </c>
      <c r="V1527" s="5">
        <v>35.414285714285718</v>
      </c>
      <c r="W1527" s="5">
        <v>32.207142857142856</v>
      </c>
      <c r="X1527" s="5">
        <v>30.853571428571428</v>
      </c>
      <c r="Y1527" s="5">
        <v>28.782142857142855</v>
      </c>
      <c r="Z1527" s="5">
        <v>27.524999999999999</v>
      </c>
      <c r="AA1527" s="5">
        <v>26.75357142857143</v>
      </c>
      <c r="AB1527" s="5">
        <v>25.5</v>
      </c>
    </row>
    <row r="1528" spans="1:28">
      <c r="A1528" s="2" t="s">
        <v>253</v>
      </c>
      <c r="B1528" s="2" t="s">
        <v>75</v>
      </c>
      <c r="C1528" s="2" t="s">
        <v>363</v>
      </c>
      <c r="D1528" s="2" t="str">
        <f t="shared" si="23"/>
        <v>Nebraska - Scottsbluff-Mar</v>
      </c>
      <c r="E1528" s="5">
        <v>30.719354838709677</v>
      </c>
      <c r="F1528" s="5">
        <v>29.738709677419354</v>
      </c>
      <c r="G1528" s="5">
        <v>28.983870967741936</v>
      </c>
      <c r="H1528" s="5">
        <v>28.36774193548387</v>
      </c>
      <c r="I1528" s="5">
        <v>27.961290322580645</v>
      </c>
      <c r="J1528" s="5">
        <v>27.35483870967742</v>
      </c>
      <c r="K1528" s="5">
        <v>28.535483870967742</v>
      </c>
      <c r="L1528" s="5">
        <v>32.725806451612904</v>
      </c>
      <c r="M1528" s="5">
        <v>37.377419354838715</v>
      </c>
      <c r="N1528" s="5">
        <v>41.158064516129038</v>
      </c>
      <c r="O1528" s="5">
        <v>43.990322580645163</v>
      </c>
      <c r="P1528" s="5">
        <v>46.280645161290323</v>
      </c>
      <c r="Q1528" s="5">
        <v>48.270967741935486</v>
      </c>
      <c r="R1528" s="5">
        <v>49.180645161290322</v>
      </c>
      <c r="S1528" s="5">
        <v>48.935483870967744</v>
      </c>
      <c r="T1528" s="5">
        <v>49.006451612903227</v>
      </c>
      <c r="U1528" s="5">
        <v>47.393548387096779</v>
      </c>
      <c r="V1528" s="5">
        <v>43.732258064516131</v>
      </c>
      <c r="W1528" s="5">
        <v>39.690322580645166</v>
      </c>
      <c r="X1528" s="5">
        <v>37.303225806451614</v>
      </c>
      <c r="Y1528" s="5">
        <v>35.493548387096773</v>
      </c>
      <c r="Z1528" s="5">
        <v>34.409677419354843</v>
      </c>
      <c r="AA1528" s="5">
        <v>33.12903225806452</v>
      </c>
      <c r="AB1528" s="5">
        <v>31.945161290322581</v>
      </c>
    </row>
    <row r="1529" spans="1:28">
      <c r="A1529" s="2" t="s">
        <v>253</v>
      </c>
      <c r="B1529" s="2" t="s">
        <v>76</v>
      </c>
      <c r="C1529" s="2" t="s">
        <v>364</v>
      </c>
      <c r="D1529" s="2" t="str">
        <f t="shared" si="23"/>
        <v>Nebraska - Scottsbluff-Apr</v>
      </c>
      <c r="E1529" s="5">
        <v>41.543333333333329</v>
      </c>
      <c r="F1529" s="5">
        <v>40.543333333333329</v>
      </c>
      <c r="G1529" s="5">
        <v>39.453333333333333</v>
      </c>
      <c r="H1529" s="5">
        <v>38.223333333333336</v>
      </c>
      <c r="I1529" s="5">
        <v>37.153333333333329</v>
      </c>
      <c r="J1529" s="5">
        <v>36.756666666666668</v>
      </c>
      <c r="K1529" s="5">
        <v>39.696666666666673</v>
      </c>
      <c r="L1529" s="5">
        <v>44.306666666666665</v>
      </c>
      <c r="M1529" s="5">
        <v>49.46</v>
      </c>
      <c r="N1529" s="5">
        <v>53.52</v>
      </c>
      <c r="O1529" s="5">
        <v>56.73</v>
      </c>
      <c r="P1529" s="5">
        <v>59.203333333333333</v>
      </c>
      <c r="Q1529" s="5">
        <v>61.406666666666666</v>
      </c>
      <c r="R1529" s="5">
        <v>62.413333333333334</v>
      </c>
      <c r="S1529" s="5">
        <v>62.43</v>
      </c>
      <c r="T1529" s="5">
        <v>61.713333333333338</v>
      </c>
      <c r="U1529" s="5">
        <v>60.536666666666662</v>
      </c>
      <c r="V1529" s="5">
        <v>57.89</v>
      </c>
      <c r="W1529" s="5">
        <v>52.916666666666664</v>
      </c>
      <c r="X1529" s="5">
        <v>49.76</v>
      </c>
      <c r="Y1529" s="5">
        <v>47.486666666666665</v>
      </c>
      <c r="Z1529" s="5">
        <v>46.206666666666671</v>
      </c>
      <c r="AA1529" s="5">
        <v>44.34</v>
      </c>
      <c r="AB1529" s="5">
        <v>43.08</v>
      </c>
    </row>
    <row r="1530" spans="1:28">
      <c r="A1530" s="2" t="s">
        <v>253</v>
      </c>
      <c r="B1530" s="2" t="s">
        <v>77</v>
      </c>
      <c r="C1530" s="2" t="s">
        <v>365</v>
      </c>
      <c r="D1530" s="2" t="str">
        <f t="shared" si="23"/>
        <v>Nebraska - Scottsbluff-May</v>
      </c>
      <c r="E1530" s="5">
        <v>48.345161290322579</v>
      </c>
      <c r="F1530" s="5">
        <v>46.783870967741933</v>
      </c>
      <c r="G1530" s="5">
        <v>45.567741935483866</v>
      </c>
      <c r="H1530" s="5">
        <v>44.41935483870968</v>
      </c>
      <c r="I1530" s="5">
        <v>43.196774193548386</v>
      </c>
      <c r="J1530" s="5">
        <v>46.854838709677416</v>
      </c>
      <c r="K1530" s="5">
        <v>50.538709677419355</v>
      </c>
      <c r="L1530" s="5">
        <v>54.277419354838706</v>
      </c>
      <c r="M1530" s="5">
        <v>58.267741935483869</v>
      </c>
      <c r="N1530" s="5">
        <v>62.258064516129032</v>
      </c>
      <c r="O1530" s="5">
        <v>66.258064516129039</v>
      </c>
      <c r="P1530" s="5">
        <v>67.690322580645159</v>
      </c>
      <c r="Q1530" s="5">
        <v>69.177419354838705</v>
      </c>
      <c r="R1530" s="5">
        <v>70.603225806451604</v>
      </c>
      <c r="S1530" s="5">
        <v>69.900000000000006</v>
      </c>
      <c r="T1530" s="5">
        <v>69.183870967741925</v>
      </c>
      <c r="U1530" s="5">
        <v>68.483870967741936</v>
      </c>
      <c r="V1530" s="5">
        <v>64.938709677419354</v>
      </c>
      <c r="W1530" s="5">
        <v>61.380645161290325</v>
      </c>
      <c r="X1530" s="5">
        <v>57.848387096774189</v>
      </c>
      <c r="Y1530" s="5">
        <v>55.796774193548387</v>
      </c>
      <c r="Z1530" s="5">
        <v>53.79354838709677</v>
      </c>
      <c r="AA1530" s="5">
        <v>51.758064516129032</v>
      </c>
      <c r="AB1530" s="5">
        <v>50.261290322580642</v>
      </c>
    </row>
    <row r="1531" spans="1:28">
      <c r="A1531" s="2" t="s">
        <v>253</v>
      </c>
      <c r="B1531" s="2" t="s">
        <v>78</v>
      </c>
      <c r="C1531" s="2" t="s">
        <v>366</v>
      </c>
      <c r="D1531" s="2" t="str">
        <f t="shared" si="23"/>
        <v>Nebraska - Scottsbluff-Jun</v>
      </c>
      <c r="E1531" s="5">
        <v>59.096666666666671</v>
      </c>
      <c r="F1531" s="5">
        <v>58.09</v>
      </c>
      <c r="G1531" s="5">
        <v>56.606666666666669</v>
      </c>
      <c r="H1531" s="5">
        <v>55.366666666666667</v>
      </c>
      <c r="I1531" s="5">
        <v>54.783333333333331</v>
      </c>
      <c r="J1531" s="5">
        <v>57.85</v>
      </c>
      <c r="K1531" s="5">
        <v>61.5</v>
      </c>
      <c r="L1531" s="5">
        <v>65.39</v>
      </c>
      <c r="M1531" s="5">
        <v>69.623333333333321</v>
      </c>
      <c r="N1531" s="5">
        <v>73.23</v>
      </c>
      <c r="O1531" s="5">
        <v>76.413333333333341</v>
      </c>
      <c r="P1531" s="5">
        <v>78.733333333333334</v>
      </c>
      <c r="Q1531" s="5">
        <v>80.3</v>
      </c>
      <c r="R1531" s="5">
        <v>80.946666666666673</v>
      </c>
      <c r="S1531" s="5">
        <v>81.63666666666667</v>
      </c>
      <c r="T1531" s="5">
        <v>80.963333333333338</v>
      </c>
      <c r="U1531" s="5">
        <v>79.106666666666655</v>
      </c>
      <c r="V1531" s="5">
        <v>77.150000000000006</v>
      </c>
      <c r="W1531" s="5">
        <v>73.59</v>
      </c>
      <c r="X1531" s="5">
        <v>69.766666666666666</v>
      </c>
      <c r="Y1531" s="5">
        <v>66.66</v>
      </c>
      <c r="Z1531" s="5">
        <v>64.75</v>
      </c>
      <c r="AA1531" s="5">
        <v>63.016666666666666</v>
      </c>
      <c r="AB1531" s="5">
        <v>61.346666666666671</v>
      </c>
    </row>
    <row r="1532" spans="1:28">
      <c r="A1532" s="2" t="s">
        <v>253</v>
      </c>
      <c r="B1532" s="2" t="s">
        <v>79</v>
      </c>
      <c r="C1532" s="2" t="s">
        <v>367</v>
      </c>
      <c r="D1532" s="2" t="str">
        <f t="shared" si="23"/>
        <v>Nebraska - Scottsbluff-Jul</v>
      </c>
      <c r="E1532" s="5">
        <v>65.403225806451616</v>
      </c>
      <c r="F1532" s="5">
        <v>64.409677419354836</v>
      </c>
      <c r="G1532" s="5">
        <v>61.067741935483866</v>
      </c>
      <c r="H1532" s="5">
        <v>60.21290322580645</v>
      </c>
      <c r="I1532" s="5">
        <v>58.912903225806453</v>
      </c>
      <c r="J1532" s="5">
        <v>61.258064516129032</v>
      </c>
      <c r="K1532" s="5">
        <v>65.351612903225814</v>
      </c>
      <c r="L1532" s="5">
        <v>69.335483870967749</v>
      </c>
      <c r="M1532" s="5">
        <v>72.980645161290326</v>
      </c>
      <c r="N1532" s="5">
        <v>76.50645161290322</v>
      </c>
      <c r="O1532" s="5">
        <v>79.793548387096777</v>
      </c>
      <c r="P1532" s="5">
        <v>82.187096774193549</v>
      </c>
      <c r="Q1532" s="5">
        <v>84.348387096774204</v>
      </c>
      <c r="R1532" s="5">
        <v>85.651612903225796</v>
      </c>
      <c r="S1532" s="5">
        <v>85.206451612903223</v>
      </c>
      <c r="T1532" s="5">
        <v>84.380645161290332</v>
      </c>
      <c r="U1532" s="5">
        <v>82.890322580645162</v>
      </c>
      <c r="V1532" s="5">
        <v>79.816129032258075</v>
      </c>
      <c r="W1532" s="5">
        <v>76.57741935483871</v>
      </c>
      <c r="X1532" s="5">
        <v>70.867741935483878</v>
      </c>
      <c r="Y1532" s="5">
        <v>69.180645161290315</v>
      </c>
      <c r="Z1532" s="5">
        <v>67.383870967741942</v>
      </c>
      <c r="AA1532" s="5">
        <v>65.380645161290317</v>
      </c>
      <c r="AB1532" s="5">
        <v>63.841935483870962</v>
      </c>
    </row>
    <row r="1533" spans="1:28">
      <c r="A1533" s="2" t="s">
        <v>253</v>
      </c>
      <c r="B1533" s="2" t="s">
        <v>80</v>
      </c>
      <c r="C1533" s="2" t="s">
        <v>368</v>
      </c>
      <c r="D1533" s="2" t="str">
        <f t="shared" si="23"/>
        <v>Nebraska - Scottsbluff-Aug</v>
      </c>
      <c r="E1533" s="5">
        <v>60.512903225806454</v>
      </c>
      <c r="F1533" s="5">
        <v>59.338709677419352</v>
      </c>
      <c r="G1533" s="5">
        <v>60.58064516129032</v>
      </c>
      <c r="H1533" s="5">
        <v>59.770967741935486</v>
      </c>
      <c r="I1533" s="5">
        <v>58.967741935483872</v>
      </c>
      <c r="J1533" s="5">
        <v>61.848387096774189</v>
      </c>
      <c r="K1533" s="5">
        <v>64.774193548387103</v>
      </c>
      <c r="L1533" s="5">
        <v>67.687096774193549</v>
      </c>
      <c r="M1533" s="5">
        <v>71.854838709677423</v>
      </c>
      <c r="N1533" s="5">
        <v>76.054838709677412</v>
      </c>
      <c r="O1533" s="5">
        <v>80.232258064516117</v>
      </c>
      <c r="P1533" s="5">
        <v>82.532258064516128</v>
      </c>
      <c r="Q1533" s="5">
        <v>84.825806451612905</v>
      </c>
      <c r="R1533" s="5">
        <v>87.116129032258058</v>
      </c>
      <c r="S1533" s="5">
        <v>86.251612903225819</v>
      </c>
      <c r="T1533" s="5">
        <v>85.4</v>
      </c>
      <c r="U1533" s="5">
        <v>84.535483870967738</v>
      </c>
      <c r="V1533" s="5">
        <v>80.00645161290322</v>
      </c>
      <c r="W1533" s="5">
        <v>75.354838709677423</v>
      </c>
      <c r="X1533" s="5">
        <v>70.780645161290323</v>
      </c>
      <c r="Y1533" s="5">
        <v>68.777419354838713</v>
      </c>
      <c r="Z1533" s="5">
        <v>66.793548387096777</v>
      </c>
      <c r="AA1533" s="5">
        <v>64.825806451612905</v>
      </c>
      <c r="AB1533" s="5">
        <v>63.622580645161285</v>
      </c>
    </row>
    <row r="1534" spans="1:28">
      <c r="A1534" s="2" t="s">
        <v>253</v>
      </c>
      <c r="B1534" s="2" t="s">
        <v>81</v>
      </c>
      <c r="C1534" s="2" t="s">
        <v>369</v>
      </c>
      <c r="D1534" s="2" t="str">
        <f t="shared" si="23"/>
        <v>Nebraska - Scottsbluff-Sep</v>
      </c>
      <c r="E1534" s="5">
        <v>52.87</v>
      </c>
      <c r="F1534" s="5">
        <v>51.806666666666665</v>
      </c>
      <c r="G1534" s="5">
        <v>50.886666666666663</v>
      </c>
      <c r="H1534" s="5">
        <v>50.04</v>
      </c>
      <c r="I1534" s="5">
        <v>48.94</v>
      </c>
      <c r="J1534" s="5">
        <v>48.126666666666665</v>
      </c>
      <c r="K1534" s="5">
        <v>51.303333333333327</v>
      </c>
      <c r="L1534" s="5">
        <v>57.15</v>
      </c>
      <c r="M1534" s="5">
        <v>63.18</v>
      </c>
      <c r="N1534" s="5">
        <v>67.806666666666672</v>
      </c>
      <c r="O1534" s="5">
        <v>71.62</v>
      </c>
      <c r="P1534" s="5">
        <v>74.44</v>
      </c>
      <c r="Q1534" s="5">
        <v>76.216666666666669</v>
      </c>
      <c r="R1534" s="5">
        <v>77.61666666666666</v>
      </c>
      <c r="S1534" s="5">
        <v>77.766666666666666</v>
      </c>
      <c r="T1534" s="5">
        <v>77.50333333333333</v>
      </c>
      <c r="U1534" s="5">
        <v>75.393333333333345</v>
      </c>
      <c r="V1534" s="5">
        <v>70.11</v>
      </c>
      <c r="W1534" s="5">
        <v>64.153333333333336</v>
      </c>
      <c r="X1534" s="5">
        <v>60.55</v>
      </c>
      <c r="Y1534" s="5">
        <v>58.00333333333333</v>
      </c>
      <c r="Z1534" s="5">
        <v>56.153333333333329</v>
      </c>
      <c r="AA1534" s="5">
        <v>54.403333333333329</v>
      </c>
      <c r="AB1534" s="5">
        <v>53.406666666666666</v>
      </c>
    </row>
    <row r="1535" spans="1:28">
      <c r="A1535" s="2" t="s">
        <v>253</v>
      </c>
      <c r="B1535" s="2" t="s">
        <v>82</v>
      </c>
      <c r="C1535" s="2" t="s">
        <v>370</v>
      </c>
      <c r="D1535" s="2" t="str">
        <f t="shared" si="23"/>
        <v>Nebraska - Scottsbluff-Oct</v>
      </c>
      <c r="E1535" s="5">
        <v>40.274193548387096</v>
      </c>
      <c r="F1535" s="5">
        <v>39.522580645161291</v>
      </c>
      <c r="G1535" s="5">
        <v>38.380645161290325</v>
      </c>
      <c r="H1535" s="5">
        <v>37.57741935483871</v>
      </c>
      <c r="I1535" s="5">
        <v>36.470967741935482</v>
      </c>
      <c r="J1535" s="5">
        <v>35.674193548387102</v>
      </c>
      <c r="K1535" s="5">
        <v>37.032258064516128</v>
      </c>
      <c r="L1535" s="5">
        <v>41.62580645161291</v>
      </c>
      <c r="M1535" s="5">
        <v>47.358064516129026</v>
      </c>
      <c r="N1535" s="5">
        <v>52.396774193548389</v>
      </c>
      <c r="O1535" s="5">
        <v>55.693548387096776</v>
      </c>
      <c r="P1535" s="5">
        <v>58.929032258064517</v>
      </c>
      <c r="Q1535" s="5">
        <v>61.12580645161291</v>
      </c>
      <c r="R1535" s="5">
        <v>62.1</v>
      </c>
      <c r="S1535" s="5">
        <v>61.719354838709677</v>
      </c>
      <c r="T1535" s="5">
        <v>60.532258064516128</v>
      </c>
      <c r="U1535" s="5">
        <v>56.99677419354839</v>
      </c>
      <c r="V1535" s="5">
        <v>51.938709677419354</v>
      </c>
      <c r="W1535" s="5">
        <v>48.574193548387093</v>
      </c>
      <c r="X1535" s="5">
        <v>46.674193548387102</v>
      </c>
      <c r="Y1535" s="5">
        <v>44.538709677419355</v>
      </c>
      <c r="Z1535" s="5">
        <v>43.332258064516125</v>
      </c>
      <c r="AA1535" s="5">
        <v>42.08387096774193</v>
      </c>
      <c r="AB1535" s="5">
        <v>40.822580645161288</v>
      </c>
    </row>
    <row r="1536" spans="1:28">
      <c r="A1536" s="2" t="s">
        <v>253</v>
      </c>
      <c r="B1536" s="2" t="s">
        <v>83</v>
      </c>
      <c r="C1536" s="2" t="s">
        <v>371</v>
      </c>
      <c r="D1536" s="2" t="str">
        <f t="shared" si="23"/>
        <v>Nebraska - Scottsbluff-Nov</v>
      </c>
      <c r="E1536" s="5">
        <v>28.733333333333334</v>
      </c>
      <c r="F1536" s="5">
        <v>28.043333333333333</v>
      </c>
      <c r="G1536" s="5">
        <v>26.946666666666665</v>
      </c>
      <c r="H1536" s="5">
        <v>25.98</v>
      </c>
      <c r="I1536" s="5">
        <v>25.823333333333334</v>
      </c>
      <c r="J1536" s="5">
        <v>25.3</v>
      </c>
      <c r="K1536" s="5">
        <v>25.40666666666667</v>
      </c>
      <c r="L1536" s="5">
        <v>28.41</v>
      </c>
      <c r="M1536" s="5">
        <v>33.06666666666667</v>
      </c>
      <c r="N1536" s="5">
        <v>37.756666666666668</v>
      </c>
      <c r="O1536" s="5">
        <v>41.88</v>
      </c>
      <c r="P1536" s="5">
        <v>44.46</v>
      </c>
      <c r="Q1536" s="5">
        <v>46.233333333333334</v>
      </c>
      <c r="R1536" s="5">
        <v>47.126666666666665</v>
      </c>
      <c r="S1536" s="5">
        <v>46.79</v>
      </c>
      <c r="T1536" s="5">
        <v>44.91</v>
      </c>
      <c r="U1536" s="5">
        <v>40.806666666666665</v>
      </c>
      <c r="V1536" s="5">
        <v>36.840000000000003</v>
      </c>
      <c r="W1536" s="5">
        <v>34.906666666666666</v>
      </c>
      <c r="X1536" s="5">
        <v>32.983333333333334</v>
      </c>
      <c r="Y1536" s="5">
        <v>31.103333333333335</v>
      </c>
      <c r="Z1536" s="5">
        <v>30.793333333333333</v>
      </c>
      <c r="AA1536" s="5">
        <v>30.226666666666667</v>
      </c>
      <c r="AB1536" s="5">
        <v>28.923333333333336</v>
      </c>
    </row>
    <row r="1537" spans="1:28">
      <c r="A1537" s="2" t="s">
        <v>253</v>
      </c>
      <c r="B1537" s="2" t="s">
        <v>84</v>
      </c>
      <c r="C1537" s="2" t="s">
        <v>372</v>
      </c>
      <c r="D1537" s="2" t="str">
        <f t="shared" si="23"/>
        <v>Nebraska - Scottsbluff-Dec</v>
      </c>
      <c r="E1537" s="5">
        <v>20.670967741935481</v>
      </c>
      <c r="F1537" s="5">
        <v>19.745161290322581</v>
      </c>
      <c r="G1537" s="5">
        <v>18.983870967741936</v>
      </c>
      <c r="H1537" s="5">
        <v>18.245161290322581</v>
      </c>
      <c r="I1537" s="5">
        <v>17.487096774193549</v>
      </c>
      <c r="J1537" s="5">
        <v>17.787096774193547</v>
      </c>
      <c r="K1537" s="5">
        <v>18.080645161290324</v>
      </c>
      <c r="L1537" s="5">
        <v>18.445161290322581</v>
      </c>
      <c r="M1537" s="5">
        <v>23.761290322580646</v>
      </c>
      <c r="N1537" s="5">
        <v>29.061290322580643</v>
      </c>
      <c r="O1537" s="5">
        <v>34.390322580645162</v>
      </c>
      <c r="P1537" s="5">
        <v>36.754838709677422</v>
      </c>
      <c r="Q1537" s="5">
        <v>39.119354838709675</v>
      </c>
      <c r="R1537" s="5">
        <v>41.483870967741936</v>
      </c>
      <c r="S1537" s="5">
        <v>38.783870967741933</v>
      </c>
      <c r="T1537" s="5">
        <v>36.087096774193547</v>
      </c>
      <c r="U1537" s="5">
        <v>33.380645161290325</v>
      </c>
      <c r="V1537" s="5">
        <v>30.85483870967742</v>
      </c>
      <c r="W1537" s="5">
        <v>28.35483870967742</v>
      </c>
      <c r="X1537" s="5">
        <v>25.822580645161292</v>
      </c>
      <c r="Y1537" s="5">
        <v>24.654838709677417</v>
      </c>
      <c r="Z1537" s="5">
        <v>23.461290322580645</v>
      </c>
      <c r="AA1537" s="5">
        <v>22.29032258064516</v>
      </c>
      <c r="AB1537" s="5">
        <v>21.29032258064516</v>
      </c>
    </row>
    <row r="1538" spans="1:28">
      <c r="A1538" s="2" t="s">
        <v>254</v>
      </c>
      <c r="B1538" s="2" t="s">
        <v>73</v>
      </c>
      <c r="C1538" s="2" t="s">
        <v>361</v>
      </c>
      <c r="D1538" s="2" t="str">
        <f t="shared" si="23"/>
        <v>Nevada - Elko-Jan</v>
      </c>
      <c r="E1538" s="5">
        <v>16.92258064516129</v>
      </c>
      <c r="F1538" s="5">
        <v>16.667741935483871</v>
      </c>
      <c r="G1538" s="5">
        <v>16.451612903225808</v>
      </c>
      <c r="H1538" s="5">
        <v>16.190322580645162</v>
      </c>
      <c r="I1538" s="5">
        <v>15.941935483870967</v>
      </c>
      <c r="J1538" s="5">
        <v>15.741935483870968</v>
      </c>
      <c r="K1538" s="5">
        <v>15.506451612903225</v>
      </c>
      <c r="L1538" s="5">
        <v>18.074193548387097</v>
      </c>
      <c r="M1538" s="5">
        <v>20.638709677419353</v>
      </c>
      <c r="N1538" s="5">
        <v>23.216129032258067</v>
      </c>
      <c r="O1538" s="5">
        <v>25.961290322580645</v>
      </c>
      <c r="P1538" s="5">
        <v>28.667741935483871</v>
      </c>
      <c r="Q1538" s="5">
        <v>31.432258064516127</v>
      </c>
      <c r="R1538" s="5">
        <v>31.535483870967742</v>
      </c>
      <c r="S1538" s="5">
        <v>31.674193548387095</v>
      </c>
      <c r="T1538" s="5">
        <v>31.787096774193547</v>
      </c>
      <c r="U1538" s="5">
        <v>29.003225806451614</v>
      </c>
      <c r="V1538" s="5">
        <v>26.180645161290322</v>
      </c>
      <c r="W1538" s="5">
        <v>23.4</v>
      </c>
      <c r="X1538" s="5">
        <v>22.225806451612904</v>
      </c>
      <c r="Y1538" s="5">
        <v>21.041935483870965</v>
      </c>
      <c r="Z1538" s="5">
        <v>19.896774193548385</v>
      </c>
      <c r="AA1538" s="5">
        <v>18.945161290322581</v>
      </c>
      <c r="AB1538" s="5">
        <v>17.996774193548386</v>
      </c>
    </row>
    <row r="1539" spans="1:28">
      <c r="A1539" s="2" t="s">
        <v>254</v>
      </c>
      <c r="B1539" s="2" t="s">
        <v>74</v>
      </c>
      <c r="C1539" s="2" t="s">
        <v>362</v>
      </c>
      <c r="D1539" s="2" t="str">
        <f t="shared" ref="D1539:D1602" si="24">CONCATENATE(A1539,"-",B1539)</f>
        <v>Nevada - Elko-Feb</v>
      </c>
      <c r="E1539" s="5">
        <v>26.11785714285714</v>
      </c>
      <c r="F1539" s="5">
        <v>25.942857142857143</v>
      </c>
      <c r="G1539" s="5">
        <v>25.796428571428571</v>
      </c>
      <c r="H1539" s="5">
        <v>25.589285714285715</v>
      </c>
      <c r="I1539" s="5">
        <v>25.103571428571428</v>
      </c>
      <c r="J1539" s="5">
        <v>24.62142857142857</v>
      </c>
      <c r="K1539" s="5">
        <v>24.096428571428572</v>
      </c>
      <c r="L1539" s="5">
        <v>27.214285714285715</v>
      </c>
      <c r="M1539" s="5">
        <v>30.314285714285713</v>
      </c>
      <c r="N1539" s="5">
        <v>33.424999999999997</v>
      </c>
      <c r="O1539" s="5">
        <v>35.721428571428575</v>
      </c>
      <c r="P1539" s="5">
        <v>37.971428571428575</v>
      </c>
      <c r="Q1539" s="5">
        <v>40.282142857142858</v>
      </c>
      <c r="R1539" s="5">
        <v>40.828571428571429</v>
      </c>
      <c r="S1539" s="5">
        <v>41.378571428571426</v>
      </c>
      <c r="T1539" s="5">
        <v>41.917857142857144</v>
      </c>
      <c r="U1539" s="5">
        <v>38.796428571428571</v>
      </c>
      <c r="V1539" s="5">
        <v>35.703571428571429</v>
      </c>
      <c r="W1539" s="5">
        <v>32.532142857142858</v>
      </c>
      <c r="X1539" s="5">
        <v>31.55</v>
      </c>
      <c r="Y1539" s="5">
        <v>30.564285714285713</v>
      </c>
      <c r="Z1539" s="5">
        <v>29.603571428571428</v>
      </c>
      <c r="AA1539" s="5">
        <v>28.664285714285715</v>
      </c>
      <c r="AB1539" s="5">
        <v>27.703571428571429</v>
      </c>
    </row>
    <row r="1540" spans="1:28">
      <c r="A1540" s="2" t="s">
        <v>254</v>
      </c>
      <c r="B1540" s="2" t="s">
        <v>75</v>
      </c>
      <c r="C1540" s="2" t="s">
        <v>363</v>
      </c>
      <c r="D1540" s="2" t="str">
        <f t="shared" si="24"/>
        <v>Nevada - Elko-Mar</v>
      </c>
      <c r="E1540" s="5">
        <v>31.758064516129032</v>
      </c>
      <c r="F1540" s="5">
        <v>31.2</v>
      </c>
      <c r="G1540" s="5">
        <v>30.529032258064515</v>
      </c>
      <c r="H1540" s="5">
        <v>29.880645161290321</v>
      </c>
      <c r="I1540" s="5">
        <v>29.319354838709678</v>
      </c>
      <c r="J1540" s="5">
        <v>29.012903225806451</v>
      </c>
      <c r="K1540" s="5">
        <v>28.754838709677419</v>
      </c>
      <c r="L1540" s="5">
        <v>31.980645161290322</v>
      </c>
      <c r="M1540" s="5">
        <v>35.609677419354838</v>
      </c>
      <c r="N1540" s="5">
        <v>39.222580645161294</v>
      </c>
      <c r="O1540" s="5">
        <v>42.190322580645166</v>
      </c>
      <c r="P1540" s="5">
        <v>44.58387096774193</v>
      </c>
      <c r="Q1540" s="5">
        <v>46.9</v>
      </c>
      <c r="R1540" s="5">
        <v>47.493548387096773</v>
      </c>
      <c r="S1540" s="5">
        <v>47.335483870967742</v>
      </c>
      <c r="T1540" s="5">
        <v>47.048387096774192</v>
      </c>
      <c r="U1540" s="5">
        <v>45.13225806451613</v>
      </c>
      <c r="V1540" s="5">
        <v>41.603225806451611</v>
      </c>
      <c r="W1540" s="5">
        <v>37.945161290322581</v>
      </c>
      <c r="X1540" s="5">
        <v>36.358064516129026</v>
      </c>
      <c r="Y1540" s="5">
        <v>34.832258064516125</v>
      </c>
      <c r="Z1540" s="5">
        <v>33.245161290322578</v>
      </c>
      <c r="AA1540" s="5">
        <v>32.780645161290323</v>
      </c>
      <c r="AB1540" s="5">
        <v>32.090322580645157</v>
      </c>
    </row>
    <row r="1541" spans="1:28">
      <c r="A1541" s="2" t="s">
        <v>254</v>
      </c>
      <c r="B1541" s="2" t="s">
        <v>76</v>
      </c>
      <c r="C1541" s="2" t="s">
        <v>364</v>
      </c>
      <c r="D1541" s="2" t="str">
        <f t="shared" si="24"/>
        <v>Nevada - Elko-Apr</v>
      </c>
      <c r="E1541" s="5">
        <v>37.903333333333329</v>
      </c>
      <c r="F1541" s="5">
        <v>36.97</v>
      </c>
      <c r="G1541" s="5">
        <v>36.026666666666664</v>
      </c>
      <c r="H1541" s="5">
        <v>35.090000000000003</v>
      </c>
      <c r="I1541" s="5">
        <v>36.353333333333332</v>
      </c>
      <c r="J1541" s="5">
        <v>37.603333333333332</v>
      </c>
      <c r="K1541" s="5">
        <v>38.880000000000003</v>
      </c>
      <c r="L1541" s="5">
        <v>43.363333333333337</v>
      </c>
      <c r="M1541" s="5">
        <v>47.86</v>
      </c>
      <c r="N1541" s="5">
        <v>52.34</v>
      </c>
      <c r="O1541" s="5">
        <v>53.953333333333333</v>
      </c>
      <c r="P1541" s="5">
        <v>55.546666666666667</v>
      </c>
      <c r="Q1541" s="5">
        <v>57.143333333333331</v>
      </c>
      <c r="R1541" s="5">
        <v>57.263333333333335</v>
      </c>
      <c r="S1541" s="5">
        <v>57.366666666666667</v>
      </c>
      <c r="T1541" s="5">
        <v>57.5</v>
      </c>
      <c r="U1541" s="5">
        <v>55.16</v>
      </c>
      <c r="V1541" s="5">
        <v>52.83</v>
      </c>
      <c r="W1541" s="5">
        <v>50.38</v>
      </c>
      <c r="X1541" s="5">
        <v>47.733333333333334</v>
      </c>
      <c r="Y1541" s="5">
        <v>45.176666666666662</v>
      </c>
      <c r="Z1541" s="5">
        <v>42.656666666666666</v>
      </c>
      <c r="AA1541" s="5">
        <v>41.27</v>
      </c>
      <c r="AB1541" s="5">
        <v>39.86</v>
      </c>
    </row>
    <row r="1542" spans="1:28">
      <c r="A1542" s="2" t="s">
        <v>254</v>
      </c>
      <c r="B1542" s="2" t="s">
        <v>77</v>
      </c>
      <c r="C1542" s="2" t="s">
        <v>365</v>
      </c>
      <c r="D1542" s="2" t="str">
        <f t="shared" si="24"/>
        <v>Nevada - Elko-May</v>
      </c>
      <c r="E1542" s="5">
        <v>41.683870967741939</v>
      </c>
      <c r="F1542" s="5">
        <v>39.964516129032262</v>
      </c>
      <c r="G1542" s="5">
        <v>38.516129032258064</v>
      </c>
      <c r="H1542" s="5">
        <v>37.532258064516128</v>
      </c>
      <c r="I1542" s="5">
        <v>37.590322580645157</v>
      </c>
      <c r="J1542" s="5">
        <v>43.341935483870962</v>
      </c>
      <c r="K1542" s="5">
        <v>49.064516129032256</v>
      </c>
      <c r="L1542" s="5">
        <v>54.316129032258061</v>
      </c>
      <c r="M1542" s="5">
        <v>58.490322580645163</v>
      </c>
      <c r="N1542" s="5">
        <v>61.683870967741939</v>
      </c>
      <c r="O1542" s="5">
        <v>63.683870967741939</v>
      </c>
      <c r="P1542" s="5">
        <v>65.445161290322574</v>
      </c>
      <c r="Q1542" s="5">
        <v>66.280645161290323</v>
      </c>
      <c r="R1542" s="5">
        <v>67.354838709677423</v>
      </c>
      <c r="S1542" s="5">
        <v>67.332258064516139</v>
      </c>
      <c r="T1542" s="5">
        <v>66.906451612903226</v>
      </c>
      <c r="U1542" s="5">
        <v>65.58064516129032</v>
      </c>
      <c r="V1542" s="5">
        <v>62.380645161290325</v>
      </c>
      <c r="W1542" s="5">
        <v>57.177419354838712</v>
      </c>
      <c r="X1542" s="5">
        <v>53.180645161290322</v>
      </c>
      <c r="Y1542" s="5">
        <v>49.961290322580645</v>
      </c>
      <c r="Z1542" s="5">
        <v>47.106451612903221</v>
      </c>
      <c r="AA1542" s="5">
        <v>45.425806451612907</v>
      </c>
      <c r="AB1542" s="5">
        <v>43.512903225806454</v>
      </c>
    </row>
    <row r="1543" spans="1:28">
      <c r="A1543" s="2" t="s">
        <v>254</v>
      </c>
      <c r="B1543" s="2" t="s">
        <v>78</v>
      </c>
      <c r="C1543" s="2" t="s">
        <v>366</v>
      </c>
      <c r="D1543" s="2" t="str">
        <f t="shared" si="24"/>
        <v>Nevada - Elko-Jun</v>
      </c>
      <c r="E1543" s="5">
        <v>51.94</v>
      </c>
      <c r="F1543" s="5">
        <v>49.786666666666662</v>
      </c>
      <c r="G1543" s="5">
        <v>48.68333333333333</v>
      </c>
      <c r="H1543" s="5">
        <v>46.89</v>
      </c>
      <c r="I1543" s="5">
        <v>44.76</v>
      </c>
      <c r="J1543" s="5">
        <v>50.873333333333335</v>
      </c>
      <c r="K1543" s="5">
        <v>55.273333333333333</v>
      </c>
      <c r="L1543" s="5">
        <v>60.11</v>
      </c>
      <c r="M1543" s="5">
        <v>64.063333333333333</v>
      </c>
      <c r="N1543" s="5">
        <v>67.083333333333329</v>
      </c>
      <c r="O1543" s="5">
        <v>70.11666666666666</v>
      </c>
      <c r="P1543" s="5">
        <v>72.073333333333323</v>
      </c>
      <c r="Q1543" s="5">
        <v>74.180000000000007</v>
      </c>
      <c r="R1543" s="5">
        <v>75.11333333333333</v>
      </c>
      <c r="S1543" s="5">
        <v>75.533333333333331</v>
      </c>
      <c r="T1543" s="5">
        <v>74.790000000000006</v>
      </c>
      <c r="U1543" s="5">
        <v>74.606666666666655</v>
      </c>
      <c r="V1543" s="5">
        <v>72.976666666666674</v>
      </c>
      <c r="W1543" s="5">
        <v>68.930000000000007</v>
      </c>
      <c r="X1543" s="5">
        <v>62.586666666666666</v>
      </c>
      <c r="Y1543" s="5">
        <v>61.133333333333333</v>
      </c>
      <c r="Z1543" s="5">
        <v>58.216666666666669</v>
      </c>
      <c r="AA1543" s="5">
        <v>56.426666666666662</v>
      </c>
      <c r="AB1543" s="5">
        <v>53.793333333333329</v>
      </c>
    </row>
    <row r="1544" spans="1:28">
      <c r="A1544" s="2" t="s">
        <v>254</v>
      </c>
      <c r="B1544" s="2" t="s">
        <v>79</v>
      </c>
      <c r="C1544" s="2" t="s">
        <v>367</v>
      </c>
      <c r="D1544" s="2" t="str">
        <f t="shared" si="24"/>
        <v>Nevada - Elko-Jul</v>
      </c>
      <c r="E1544" s="5">
        <v>58.08387096774193</v>
      </c>
      <c r="F1544" s="5">
        <v>56.480645161290326</v>
      </c>
      <c r="G1544" s="5">
        <v>52.941935483870971</v>
      </c>
      <c r="H1544" s="5">
        <v>51.319354838709678</v>
      </c>
      <c r="I1544" s="5">
        <v>55.203225806451613</v>
      </c>
      <c r="J1544" s="5">
        <v>59.08064516129032</v>
      </c>
      <c r="K1544" s="5">
        <v>63.070967741935483</v>
      </c>
      <c r="L1544" s="5">
        <v>68.661290322580641</v>
      </c>
      <c r="M1544" s="5">
        <v>74.264516129032259</v>
      </c>
      <c r="N1544" s="5">
        <v>79.841935483870969</v>
      </c>
      <c r="O1544" s="5">
        <v>82.370967741935488</v>
      </c>
      <c r="P1544" s="5">
        <v>84.861290322580643</v>
      </c>
      <c r="Q1544" s="5">
        <v>87.4</v>
      </c>
      <c r="R1544" s="5">
        <v>87.170967741935485</v>
      </c>
      <c r="S1544" s="5">
        <v>86.867741935483878</v>
      </c>
      <c r="T1544" s="5">
        <v>86.651612903225796</v>
      </c>
      <c r="U1544" s="5">
        <v>84.161290322580641</v>
      </c>
      <c r="V1544" s="5">
        <v>81.703225806451613</v>
      </c>
      <c r="W1544" s="5">
        <v>79.183870967741925</v>
      </c>
      <c r="X1544" s="5">
        <v>74.403225806451616</v>
      </c>
      <c r="Y1544" s="5">
        <v>69.609677419354838</v>
      </c>
      <c r="Z1544" s="5">
        <v>64.835483870967749</v>
      </c>
      <c r="AA1544" s="5">
        <v>62.038709677419355</v>
      </c>
      <c r="AB1544" s="5">
        <v>59.241935483870968</v>
      </c>
    </row>
    <row r="1545" spans="1:28">
      <c r="A1545" s="2" t="s">
        <v>254</v>
      </c>
      <c r="B1545" s="2" t="s">
        <v>80</v>
      </c>
      <c r="C1545" s="2" t="s">
        <v>368</v>
      </c>
      <c r="D1545" s="2" t="str">
        <f t="shared" si="24"/>
        <v>Nevada - Elko-Aug</v>
      </c>
      <c r="E1545" s="5">
        <v>55.803225806451614</v>
      </c>
      <c r="F1545" s="5">
        <v>53.58064516129032</v>
      </c>
      <c r="G1545" s="5">
        <v>53.241935483870968</v>
      </c>
      <c r="H1545" s="5">
        <v>50.958064516129035</v>
      </c>
      <c r="I1545" s="5">
        <v>53.506451612903227</v>
      </c>
      <c r="J1545" s="5">
        <v>56.08387096774193</v>
      </c>
      <c r="K1545" s="5">
        <v>58.674193548387102</v>
      </c>
      <c r="L1545" s="5">
        <v>64.599999999999994</v>
      </c>
      <c r="M1545" s="5">
        <v>70.525806451612908</v>
      </c>
      <c r="N1545" s="5">
        <v>76.448387096774198</v>
      </c>
      <c r="O1545" s="5">
        <v>78.609677419354838</v>
      </c>
      <c r="P1545" s="5">
        <v>80.745161290322571</v>
      </c>
      <c r="Q1545" s="5">
        <v>82.893548387096772</v>
      </c>
      <c r="R1545" s="5">
        <v>83.00645161290322</v>
      </c>
      <c r="S1545" s="5">
        <v>83.048387096774192</v>
      </c>
      <c r="T1545" s="5">
        <v>83.145161290322577</v>
      </c>
      <c r="U1545" s="5">
        <v>80.561290322580646</v>
      </c>
      <c r="V1545" s="5">
        <v>77.990322580645156</v>
      </c>
      <c r="W1545" s="5">
        <v>75.319354838709685</v>
      </c>
      <c r="X1545" s="5">
        <v>71.845161290322579</v>
      </c>
      <c r="Y1545" s="5">
        <v>68.400000000000006</v>
      </c>
      <c r="Z1545" s="5">
        <v>64.9258064516129</v>
      </c>
      <c r="AA1545" s="5">
        <v>62.396774193548389</v>
      </c>
      <c r="AB1545" s="5">
        <v>59.880645161290325</v>
      </c>
    </row>
    <row r="1546" spans="1:28">
      <c r="A1546" s="2" t="s">
        <v>254</v>
      </c>
      <c r="B1546" s="2" t="s">
        <v>81</v>
      </c>
      <c r="C1546" s="2" t="s">
        <v>369</v>
      </c>
      <c r="D1546" s="2" t="str">
        <f t="shared" si="24"/>
        <v>Nevada - Elko-Sep</v>
      </c>
      <c r="E1546" s="5">
        <v>44.136666666666663</v>
      </c>
      <c r="F1546" s="5">
        <v>42.756666666666668</v>
      </c>
      <c r="G1546" s="5">
        <v>41.31333333333334</v>
      </c>
      <c r="H1546" s="5">
        <v>39.93666666666666</v>
      </c>
      <c r="I1546" s="5">
        <v>41.93666666666666</v>
      </c>
      <c r="J1546" s="5">
        <v>44.006666666666668</v>
      </c>
      <c r="K1546" s="5">
        <v>46.03</v>
      </c>
      <c r="L1546" s="5">
        <v>52.25</v>
      </c>
      <c r="M1546" s="5">
        <v>58.473333333333336</v>
      </c>
      <c r="N1546" s="5">
        <v>64.686666666666667</v>
      </c>
      <c r="O1546" s="5">
        <v>67.913333333333341</v>
      </c>
      <c r="P1546" s="5">
        <v>71.163333333333341</v>
      </c>
      <c r="Q1546" s="5">
        <v>74.413333333333341</v>
      </c>
      <c r="R1546" s="5">
        <v>74.489999999999995</v>
      </c>
      <c r="S1546" s="5">
        <v>74.576666666666668</v>
      </c>
      <c r="T1546" s="5">
        <v>74.676666666666677</v>
      </c>
      <c r="U1546" s="5">
        <v>70.196666666666673</v>
      </c>
      <c r="V1546" s="5">
        <v>65.726666666666659</v>
      </c>
      <c r="W1546" s="5">
        <v>61.166666666666664</v>
      </c>
      <c r="X1546" s="5">
        <v>57.77</v>
      </c>
      <c r="Y1546" s="5">
        <v>54.39</v>
      </c>
      <c r="Z1546" s="5">
        <v>51.06333333333334</v>
      </c>
      <c r="AA1546" s="5">
        <v>48.616666666666667</v>
      </c>
      <c r="AB1546" s="5">
        <v>46.25333333333333</v>
      </c>
    </row>
    <row r="1547" spans="1:28">
      <c r="A1547" s="2" t="s">
        <v>254</v>
      </c>
      <c r="B1547" s="2" t="s">
        <v>82</v>
      </c>
      <c r="C1547" s="2" t="s">
        <v>370</v>
      </c>
      <c r="D1547" s="2" t="str">
        <f t="shared" si="24"/>
        <v>Nevada - Elko-Oct</v>
      </c>
      <c r="E1547" s="5">
        <v>37.9</v>
      </c>
      <c r="F1547" s="5">
        <v>36.761290322580642</v>
      </c>
      <c r="G1547" s="5">
        <v>35.619354838709675</v>
      </c>
      <c r="H1547" s="5">
        <v>34.474193548387099</v>
      </c>
      <c r="I1547" s="5">
        <v>34.641935483870974</v>
      </c>
      <c r="J1547" s="5">
        <v>34.816129032258061</v>
      </c>
      <c r="K1547" s="5">
        <v>34.980645161290326</v>
      </c>
      <c r="L1547" s="5">
        <v>40.719354838709677</v>
      </c>
      <c r="M1547" s="5">
        <v>46.509677419354837</v>
      </c>
      <c r="N1547" s="5">
        <v>52.248387096774195</v>
      </c>
      <c r="O1547" s="5">
        <v>55.896774193548389</v>
      </c>
      <c r="P1547" s="5">
        <v>59.545161290322582</v>
      </c>
      <c r="Q1547" s="5">
        <v>63.190322580645166</v>
      </c>
      <c r="R1547" s="5">
        <v>63.438709677419354</v>
      </c>
      <c r="S1547" s="5">
        <v>63.680645161290322</v>
      </c>
      <c r="T1547" s="5">
        <v>63.91935483870968</v>
      </c>
      <c r="U1547" s="5">
        <v>59.109677419354838</v>
      </c>
      <c r="V1547" s="5">
        <v>54.335483870967742</v>
      </c>
      <c r="W1547" s="5">
        <v>49.493548387096773</v>
      </c>
      <c r="X1547" s="5">
        <v>47.035483870967738</v>
      </c>
      <c r="Y1547" s="5">
        <v>44.590322580645157</v>
      </c>
      <c r="Z1547" s="5">
        <v>42.103225806451611</v>
      </c>
      <c r="AA1547" s="5">
        <v>40.819354838709678</v>
      </c>
      <c r="AB1547" s="5">
        <v>39.545161290322582</v>
      </c>
    </row>
    <row r="1548" spans="1:28">
      <c r="A1548" s="2" t="s">
        <v>254</v>
      </c>
      <c r="B1548" s="2" t="s">
        <v>83</v>
      </c>
      <c r="C1548" s="2" t="s">
        <v>371</v>
      </c>
      <c r="D1548" s="2" t="str">
        <f t="shared" si="24"/>
        <v>Nevada - Elko-Nov</v>
      </c>
      <c r="E1548" s="5">
        <v>29</v>
      </c>
      <c r="F1548" s="5">
        <v>28.62</v>
      </c>
      <c r="G1548" s="5">
        <v>28.236666666666668</v>
      </c>
      <c r="H1548" s="5">
        <v>27.84</v>
      </c>
      <c r="I1548" s="5">
        <v>27.576666666666664</v>
      </c>
      <c r="J1548" s="5">
        <v>27.323333333333334</v>
      </c>
      <c r="K1548" s="5">
        <v>27.036666666666669</v>
      </c>
      <c r="L1548" s="5">
        <v>30.513333333333332</v>
      </c>
      <c r="M1548" s="5">
        <v>33.96</v>
      </c>
      <c r="N1548" s="5">
        <v>37.43</v>
      </c>
      <c r="O1548" s="5">
        <v>40.193333333333335</v>
      </c>
      <c r="P1548" s="5">
        <v>42.93666666666666</v>
      </c>
      <c r="Q1548" s="5">
        <v>45.723333333333336</v>
      </c>
      <c r="R1548" s="5">
        <v>45.546666666666667</v>
      </c>
      <c r="S1548" s="5">
        <v>45.443333333333335</v>
      </c>
      <c r="T1548" s="5">
        <v>45.283333333333331</v>
      </c>
      <c r="U1548" s="5">
        <v>41.596666666666671</v>
      </c>
      <c r="V1548" s="5">
        <v>37.9</v>
      </c>
      <c r="W1548" s="5">
        <v>34.130000000000003</v>
      </c>
      <c r="X1548" s="5">
        <v>32.94</v>
      </c>
      <c r="Y1548" s="5">
        <v>31.78</v>
      </c>
      <c r="Z1548" s="5">
        <v>30.583333333333332</v>
      </c>
      <c r="AA1548" s="5">
        <v>29.803333333333335</v>
      </c>
      <c r="AB1548" s="5">
        <v>29.053333333333335</v>
      </c>
    </row>
    <row r="1549" spans="1:28">
      <c r="A1549" s="2" t="s">
        <v>254</v>
      </c>
      <c r="B1549" s="2" t="s">
        <v>84</v>
      </c>
      <c r="C1549" s="2" t="s">
        <v>372</v>
      </c>
      <c r="D1549" s="2" t="str">
        <f t="shared" si="24"/>
        <v>Nevada - Elko-Dec</v>
      </c>
      <c r="E1549" s="5">
        <v>17.2</v>
      </c>
      <c r="F1549" s="5">
        <v>16.754838709677419</v>
      </c>
      <c r="G1549" s="5">
        <v>16.029032258064515</v>
      </c>
      <c r="H1549" s="5">
        <v>15.238709677419354</v>
      </c>
      <c r="I1549" s="5">
        <v>15.125806451612902</v>
      </c>
      <c r="J1549" s="5">
        <v>14.661290322580646</v>
      </c>
      <c r="K1549" s="5">
        <v>14.616129032258065</v>
      </c>
      <c r="L1549" s="5">
        <v>17.035483870967742</v>
      </c>
      <c r="M1549" s="5">
        <v>20.383870967741935</v>
      </c>
      <c r="N1549" s="5">
        <v>23.925806451612903</v>
      </c>
      <c r="O1549" s="5">
        <v>27.190322580645162</v>
      </c>
      <c r="P1549" s="5">
        <v>29.2</v>
      </c>
      <c r="Q1549" s="5">
        <v>31.454838709677421</v>
      </c>
      <c r="R1549" s="5">
        <v>32.283870967741933</v>
      </c>
      <c r="S1549" s="5">
        <v>32.148387096774194</v>
      </c>
      <c r="T1549" s="5">
        <v>29.351612903225806</v>
      </c>
      <c r="U1549" s="5">
        <v>24.161290322580644</v>
      </c>
      <c r="V1549" s="5">
        <v>21.912903225806449</v>
      </c>
      <c r="W1549" s="5">
        <v>20.596774193548388</v>
      </c>
      <c r="X1549" s="5">
        <v>20.025806451612901</v>
      </c>
      <c r="Y1549" s="5">
        <v>19.167741935483871</v>
      </c>
      <c r="Z1549" s="5">
        <v>17.919354838709676</v>
      </c>
      <c r="AA1549" s="5">
        <v>17.522580645161291</v>
      </c>
      <c r="AB1549" s="5">
        <v>17.438709677419357</v>
      </c>
    </row>
    <row r="1550" spans="1:28">
      <c r="A1550" s="2" t="s">
        <v>255</v>
      </c>
      <c r="B1550" s="2" t="s">
        <v>73</v>
      </c>
      <c r="C1550" s="2" t="s">
        <v>361</v>
      </c>
      <c r="D1550" s="2" t="str">
        <f t="shared" si="24"/>
        <v>Nevada - Ely-Jan</v>
      </c>
      <c r="E1550" s="5">
        <v>14.638709677419355</v>
      </c>
      <c r="F1550" s="5">
        <v>13.851612903225806</v>
      </c>
      <c r="G1550" s="5">
        <v>13.835483870967741</v>
      </c>
      <c r="H1550" s="5">
        <v>14.035483870967743</v>
      </c>
      <c r="I1550" s="5">
        <v>13.554838709677419</v>
      </c>
      <c r="J1550" s="5">
        <v>13.36774193548387</v>
      </c>
      <c r="K1550" s="5">
        <v>12.448387096774193</v>
      </c>
      <c r="L1550" s="5">
        <v>13.267741935483871</v>
      </c>
      <c r="M1550" s="5">
        <v>18.816129032258065</v>
      </c>
      <c r="N1550" s="5">
        <v>23.909677419354839</v>
      </c>
      <c r="O1550" s="5">
        <v>28.058064516129029</v>
      </c>
      <c r="P1550" s="5">
        <v>30.983870967741936</v>
      </c>
      <c r="Q1550" s="5">
        <v>32.245161290322578</v>
      </c>
      <c r="R1550" s="5">
        <v>33.145161290322584</v>
      </c>
      <c r="S1550" s="5">
        <v>32.774193548387096</v>
      </c>
      <c r="T1550" s="5">
        <v>30.987096774193549</v>
      </c>
      <c r="U1550" s="5">
        <v>26.058064516129029</v>
      </c>
      <c r="V1550" s="5">
        <v>22.674193548387095</v>
      </c>
      <c r="W1550" s="5">
        <v>20.590322580645161</v>
      </c>
      <c r="X1550" s="5">
        <v>18.512903225806451</v>
      </c>
      <c r="Y1550" s="5">
        <v>17.454838709677421</v>
      </c>
      <c r="Z1550" s="5">
        <v>16.358064516129033</v>
      </c>
      <c r="AA1550" s="5">
        <v>15.667741935483871</v>
      </c>
      <c r="AB1550" s="5">
        <v>15.151612903225805</v>
      </c>
    </row>
    <row r="1551" spans="1:28">
      <c r="A1551" s="2" t="s">
        <v>255</v>
      </c>
      <c r="B1551" s="2" t="s">
        <v>74</v>
      </c>
      <c r="C1551" s="2" t="s">
        <v>362</v>
      </c>
      <c r="D1551" s="2" t="str">
        <f t="shared" si="24"/>
        <v>Nevada - Ely-Feb</v>
      </c>
      <c r="E1551" s="5">
        <v>24.921428571428571</v>
      </c>
      <c r="F1551" s="5">
        <v>24.410714285714285</v>
      </c>
      <c r="G1551" s="5">
        <v>23.917857142857144</v>
      </c>
      <c r="H1551" s="5">
        <v>23.4</v>
      </c>
      <c r="I1551" s="5">
        <v>22.707142857142856</v>
      </c>
      <c r="J1551" s="5">
        <v>22.010714285714283</v>
      </c>
      <c r="K1551" s="5">
        <v>21.324999999999999</v>
      </c>
      <c r="L1551" s="5">
        <v>24.942857142857143</v>
      </c>
      <c r="M1551" s="5">
        <v>28.567857142857143</v>
      </c>
      <c r="N1551" s="5">
        <v>32.178571428571431</v>
      </c>
      <c r="O1551" s="5">
        <v>34.082142857142856</v>
      </c>
      <c r="P1551" s="5">
        <v>36.014285714285712</v>
      </c>
      <c r="Q1551" s="5">
        <v>37.903571428571425</v>
      </c>
      <c r="R1551" s="5">
        <v>37.828571428571429</v>
      </c>
      <c r="S1551" s="5">
        <v>37.746428571428574</v>
      </c>
      <c r="T1551" s="5">
        <v>37.68928571428571</v>
      </c>
      <c r="U1551" s="5">
        <v>34.692857142857143</v>
      </c>
      <c r="V1551" s="5">
        <v>31.692857142857143</v>
      </c>
      <c r="W1551" s="5">
        <v>28.62857142857143</v>
      </c>
      <c r="X1551" s="5">
        <v>27.792857142857144</v>
      </c>
      <c r="Y1551" s="5">
        <v>26.917857142857144</v>
      </c>
      <c r="Z1551" s="5">
        <v>26.092857142857145</v>
      </c>
      <c r="AA1551" s="5">
        <v>25.467857142857145</v>
      </c>
      <c r="AB1551" s="5">
        <v>24.8</v>
      </c>
    </row>
    <row r="1552" spans="1:28">
      <c r="A1552" s="2" t="s">
        <v>255</v>
      </c>
      <c r="B1552" s="2" t="s">
        <v>75</v>
      </c>
      <c r="C1552" s="2" t="s">
        <v>363</v>
      </c>
      <c r="D1552" s="2" t="str">
        <f t="shared" si="24"/>
        <v>Nevada - Ely-Mar</v>
      </c>
      <c r="E1552" s="5">
        <v>26.812903225806455</v>
      </c>
      <c r="F1552" s="5">
        <v>25.983870967741936</v>
      </c>
      <c r="G1552" s="5">
        <v>25.203225806451613</v>
      </c>
      <c r="H1552" s="5">
        <v>24.403225806451612</v>
      </c>
      <c r="I1552" s="5">
        <v>24.696774193548389</v>
      </c>
      <c r="J1552" s="5">
        <v>24.92258064516129</v>
      </c>
      <c r="K1552" s="5">
        <v>25.203225806451613</v>
      </c>
      <c r="L1552" s="5">
        <v>30.058064516129029</v>
      </c>
      <c r="M1552" s="5">
        <v>34.925806451612907</v>
      </c>
      <c r="N1552" s="5">
        <v>39.78709677419355</v>
      </c>
      <c r="O1552" s="5">
        <v>41.864516129032253</v>
      </c>
      <c r="P1552" s="5">
        <v>43.954838709677418</v>
      </c>
      <c r="Q1552" s="5">
        <v>46.035483870967738</v>
      </c>
      <c r="R1552" s="5">
        <v>46.116129032258058</v>
      </c>
      <c r="S1552" s="5">
        <v>46.151612903225811</v>
      </c>
      <c r="T1552" s="5">
        <v>46.229032258064514</v>
      </c>
      <c r="U1552" s="5">
        <v>42.603225806451611</v>
      </c>
      <c r="V1552" s="5">
        <v>38.993548387096773</v>
      </c>
      <c r="W1552" s="5">
        <v>35.306451612903224</v>
      </c>
      <c r="X1552" s="5">
        <v>33.993548387096773</v>
      </c>
      <c r="Y1552" s="5">
        <v>32.63225806451613</v>
      </c>
      <c r="Z1552" s="5">
        <v>31.348387096774193</v>
      </c>
      <c r="AA1552" s="5">
        <v>29.909677419354839</v>
      </c>
      <c r="AB1552" s="5">
        <v>28.512903225806451</v>
      </c>
    </row>
    <row r="1553" spans="1:28">
      <c r="A1553" s="2" t="s">
        <v>255</v>
      </c>
      <c r="B1553" s="2" t="s">
        <v>76</v>
      </c>
      <c r="C1553" s="2" t="s">
        <v>364</v>
      </c>
      <c r="D1553" s="2" t="str">
        <f t="shared" si="24"/>
        <v>Nevada - Ely-Apr</v>
      </c>
      <c r="E1553" s="5">
        <v>33.11333333333333</v>
      </c>
      <c r="F1553" s="5">
        <v>32.163333333333334</v>
      </c>
      <c r="G1553" s="5">
        <v>31.223333333333336</v>
      </c>
      <c r="H1553" s="5">
        <v>30.283333333333335</v>
      </c>
      <c r="I1553" s="5">
        <v>31.863333333333333</v>
      </c>
      <c r="J1553" s="5">
        <v>33.42</v>
      </c>
      <c r="K1553" s="5">
        <v>35.023333333333333</v>
      </c>
      <c r="L1553" s="5">
        <v>38.880000000000003</v>
      </c>
      <c r="M1553" s="5">
        <v>42.726666666666667</v>
      </c>
      <c r="N1553" s="5">
        <v>46.583333333333336</v>
      </c>
      <c r="O1553" s="5">
        <v>48.22</v>
      </c>
      <c r="P1553" s="5">
        <v>49.883333333333333</v>
      </c>
      <c r="Q1553" s="5">
        <v>51.506666666666668</v>
      </c>
      <c r="R1553" s="5">
        <v>51.756666666666668</v>
      </c>
      <c r="S1553" s="5">
        <v>51.973333333333336</v>
      </c>
      <c r="T1553" s="5">
        <v>52.206666666666671</v>
      </c>
      <c r="U1553" s="5">
        <v>49.3</v>
      </c>
      <c r="V1553" s="5">
        <v>46.396666666666668</v>
      </c>
      <c r="W1553" s="5">
        <v>43.423333333333332</v>
      </c>
      <c r="X1553" s="5">
        <v>41.56333333333334</v>
      </c>
      <c r="Y1553" s="5">
        <v>39.68666666666666</v>
      </c>
      <c r="Z1553" s="5">
        <v>37.896666666666668</v>
      </c>
      <c r="AA1553" s="5">
        <v>36.473333333333336</v>
      </c>
      <c r="AB1553" s="5">
        <v>35.103333333333332</v>
      </c>
    </row>
    <row r="1554" spans="1:28">
      <c r="A1554" s="2" t="s">
        <v>255</v>
      </c>
      <c r="B1554" s="2" t="s">
        <v>77</v>
      </c>
      <c r="C1554" s="2" t="s">
        <v>365</v>
      </c>
      <c r="D1554" s="2" t="str">
        <f t="shared" si="24"/>
        <v>Nevada - Ely-May</v>
      </c>
      <c r="E1554" s="5">
        <v>37.50322580645161</v>
      </c>
      <c r="F1554" s="5">
        <v>36.690322580645166</v>
      </c>
      <c r="G1554" s="5">
        <v>35.903225806451616</v>
      </c>
      <c r="H1554" s="5">
        <v>35.054838709677419</v>
      </c>
      <c r="I1554" s="5">
        <v>37.87419354838709</v>
      </c>
      <c r="J1554" s="5">
        <v>40.725806451612904</v>
      </c>
      <c r="K1554" s="5">
        <v>43.596774193548384</v>
      </c>
      <c r="L1554" s="5">
        <v>47.358064516129026</v>
      </c>
      <c r="M1554" s="5">
        <v>51.148387096774194</v>
      </c>
      <c r="N1554" s="5">
        <v>54.932258064516134</v>
      </c>
      <c r="O1554" s="5">
        <v>56.758064516129032</v>
      </c>
      <c r="P1554" s="5">
        <v>58.606451612903221</v>
      </c>
      <c r="Q1554" s="5">
        <v>60.432258064516134</v>
      </c>
      <c r="R1554" s="5">
        <v>60.264516129032259</v>
      </c>
      <c r="S1554" s="5">
        <v>60.093548387096774</v>
      </c>
      <c r="T1554" s="5">
        <v>59.909677419354843</v>
      </c>
      <c r="U1554" s="5">
        <v>57.00322580645161</v>
      </c>
      <c r="V1554" s="5">
        <v>54.051612903225802</v>
      </c>
      <c r="W1554" s="5">
        <v>51.012903225806454</v>
      </c>
      <c r="X1554" s="5">
        <v>48.074193548387093</v>
      </c>
      <c r="Y1554" s="5">
        <v>45.193548387096776</v>
      </c>
      <c r="Z1554" s="5">
        <v>42.348387096774189</v>
      </c>
      <c r="AA1554" s="5">
        <v>40.754838709677422</v>
      </c>
      <c r="AB1554" s="5">
        <v>39.190322580645166</v>
      </c>
    </row>
    <row r="1555" spans="1:28">
      <c r="A1555" s="2" t="s">
        <v>255</v>
      </c>
      <c r="B1555" s="2" t="s">
        <v>78</v>
      </c>
      <c r="C1555" s="2" t="s">
        <v>366</v>
      </c>
      <c r="D1555" s="2" t="str">
        <f t="shared" si="24"/>
        <v>Nevada - Ely-Jun</v>
      </c>
      <c r="E1555" s="5">
        <v>47.18666666666666</v>
      </c>
      <c r="F1555" s="5">
        <v>45.736666666666665</v>
      </c>
      <c r="G1555" s="5">
        <v>44.256666666666668</v>
      </c>
      <c r="H1555" s="5">
        <v>42.8</v>
      </c>
      <c r="I1555" s="5">
        <v>46.913333333333334</v>
      </c>
      <c r="J1555" s="5">
        <v>51.053333333333327</v>
      </c>
      <c r="K1555" s="5">
        <v>55.216666666666669</v>
      </c>
      <c r="L1555" s="5">
        <v>59.88</v>
      </c>
      <c r="M1555" s="5">
        <v>64.533333333333331</v>
      </c>
      <c r="N1555" s="5">
        <v>69.196666666666673</v>
      </c>
      <c r="O1555" s="5">
        <v>70.793333333333337</v>
      </c>
      <c r="P1555" s="5">
        <v>72.42</v>
      </c>
      <c r="Q1555" s="5">
        <v>74.02</v>
      </c>
      <c r="R1555" s="5">
        <v>73.846666666666664</v>
      </c>
      <c r="S1555" s="5">
        <v>73.663333333333341</v>
      </c>
      <c r="T1555" s="5">
        <v>73.493333333333339</v>
      </c>
      <c r="U1555" s="5">
        <v>70.513333333333335</v>
      </c>
      <c r="V1555" s="5">
        <v>67.483333333333334</v>
      </c>
      <c r="W1555" s="5">
        <v>64.38666666666667</v>
      </c>
      <c r="X1555" s="5">
        <v>61.033333333333331</v>
      </c>
      <c r="Y1555" s="5">
        <v>57.756666666666668</v>
      </c>
      <c r="Z1555" s="5">
        <v>54.44</v>
      </c>
      <c r="AA1555" s="5">
        <v>52.116666666666667</v>
      </c>
      <c r="AB1555" s="5">
        <v>49.853333333333332</v>
      </c>
    </row>
    <row r="1556" spans="1:28">
      <c r="A1556" s="2" t="s">
        <v>255</v>
      </c>
      <c r="B1556" s="2" t="s">
        <v>79</v>
      </c>
      <c r="C1556" s="2" t="s">
        <v>367</v>
      </c>
      <c r="D1556" s="2" t="str">
        <f t="shared" si="24"/>
        <v>Nevada - Ely-Jul</v>
      </c>
      <c r="E1556" s="5">
        <v>57.1</v>
      </c>
      <c r="F1556" s="5">
        <v>55.687096774193549</v>
      </c>
      <c r="G1556" s="5">
        <v>51.748387096774195</v>
      </c>
      <c r="H1556" s="5">
        <v>50.348387096774189</v>
      </c>
      <c r="I1556" s="5">
        <v>48.945161290322581</v>
      </c>
      <c r="J1556" s="5">
        <v>54.535483870967738</v>
      </c>
      <c r="K1556" s="5">
        <v>62.3</v>
      </c>
      <c r="L1556" s="5">
        <v>68.480645161290326</v>
      </c>
      <c r="M1556" s="5">
        <v>72.822580645161295</v>
      </c>
      <c r="N1556" s="5">
        <v>76.564516129032256</v>
      </c>
      <c r="O1556" s="5">
        <v>78.719354838709677</v>
      </c>
      <c r="P1556" s="5">
        <v>80.325806451612905</v>
      </c>
      <c r="Q1556" s="5">
        <v>81.725806451612897</v>
      </c>
      <c r="R1556" s="5">
        <v>82.225806451612897</v>
      </c>
      <c r="S1556" s="5">
        <v>81.516129032258064</v>
      </c>
      <c r="T1556" s="5">
        <v>81.448387096774198</v>
      </c>
      <c r="U1556" s="5">
        <v>80.08387096774193</v>
      </c>
      <c r="V1556" s="5">
        <v>78.151612903225796</v>
      </c>
      <c r="W1556" s="5">
        <v>72.316129032258075</v>
      </c>
      <c r="X1556" s="5">
        <v>67.622580645161293</v>
      </c>
      <c r="Y1556" s="5">
        <v>64.825806451612905</v>
      </c>
      <c r="Z1556" s="5">
        <v>62.490322580645163</v>
      </c>
      <c r="AA1556" s="5">
        <v>59.670967741935485</v>
      </c>
      <c r="AB1556" s="5">
        <v>57.58387096774193</v>
      </c>
    </row>
    <row r="1557" spans="1:28">
      <c r="A1557" s="2" t="s">
        <v>255</v>
      </c>
      <c r="B1557" s="2" t="s">
        <v>80</v>
      </c>
      <c r="C1557" s="2" t="s">
        <v>368</v>
      </c>
      <c r="D1557" s="2" t="str">
        <f t="shared" si="24"/>
        <v>Nevada - Ely-Aug</v>
      </c>
      <c r="E1557" s="5">
        <v>53.409677419354843</v>
      </c>
      <c r="F1557" s="5">
        <v>52.332258064516125</v>
      </c>
      <c r="G1557" s="5">
        <v>52.974193548387099</v>
      </c>
      <c r="H1557" s="5">
        <v>51.87419354838709</v>
      </c>
      <c r="I1557" s="5">
        <v>54.6</v>
      </c>
      <c r="J1557" s="5">
        <v>57.383870967741942</v>
      </c>
      <c r="K1557" s="5">
        <v>60.196774193548386</v>
      </c>
      <c r="L1557" s="5">
        <v>65.341935483870969</v>
      </c>
      <c r="M1557" s="5">
        <v>70.50645161290322</v>
      </c>
      <c r="N1557" s="5">
        <v>75.654838709677421</v>
      </c>
      <c r="O1557" s="5">
        <v>76.58387096774193</v>
      </c>
      <c r="P1557" s="5">
        <v>77.5741935483871</v>
      </c>
      <c r="Q1557" s="5">
        <v>78.50645161290322</v>
      </c>
      <c r="R1557" s="5">
        <v>78.748387096774181</v>
      </c>
      <c r="S1557" s="5">
        <v>78.91935483870968</v>
      </c>
      <c r="T1557" s="5">
        <v>79.170967741935485</v>
      </c>
      <c r="U1557" s="5">
        <v>75.512903225806454</v>
      </c>
      <c r="V1557" s="5">
        <v>71.851612903225814</v>
      </c>
      <c r="W1557" s="5">
        <v>68.158064516129031</v>
      </c>
      <c r="X1557" s="5">
        <v>65.374193548387098</v>
      </c>
      <c r="Y1557" s="5">
        <v>62.558064516129029</v>
      </c>
      <c r="Z1557" s="5">
        <v>59.79354838709677</v>
      </c>
      <c r="AA1557" s="5">
        <v>58.190322580645166</v>
      </c>
      <c r="AB1557" s="5">
        <v>56.574193548387093</v>
      </c>
    </row>
    <row r="1558" spans="1:28">
      <c r="A1558" s="2" t="s">
        <v>255</v>
      </c>
      <c r="B1558" s="2" t="s">
        <v>81</v>
      </c>
      <c r="C1558" s="2" t="s">
        <v>369</v>
      </c>
      <c r="D1558" s="2" t="str">
        <f t="shared" si="24"/>
        <v>Nevada - Ely-Sep</v>
      </c>
      <c r="E1558" s="5">
        <v>42.31333333333334</v>
      </c>
      <c r="F1558" s="5">
        <v>40.833333333333336</v>
      </c>
      <c r="G1558" s="5">
        <v>39.36</v>
      </c>
      <c r="H1558" s="5">
        <v>37.823333333333338</v>
      </c>
      <c r="I1558" s="5">
        <v>40.11</v>
      </c>
      <c r="J1558" s="5">
        <v>42.453333333333333</v>
      </c>
      <c r="K1558" s="5">
        <v>44.826666666666668</v>
      </c>
      <c r="L1558" s="5">
        <v>51.013333333333335</v>
      </c>
      <c r="M1558" s="5">
        <v>57.25333333333333</v>
      </c>
      <c r="N1558" s="5">
        <v>63.43</v>
      </c>
      <c r="O1558" s="5">
        <v>65.716666666666669</v>
      </c>
      <c r="P1558" s="5">
        <v>68.043333333333337</v>
      </c>
      <c r="Q1558" s="5">
        <v>70.333333333333329</v>
      </c>
      <c r="R1558" s="5">
        <v>70.63666666666667</v>
      </c>
      <c r="S1558" s="5">
        <v>70.936666666666667</v>
      </c>
      <c r="T1558" s="5">
        <v>71.243333333333339</v>
      </c>
      <c r="U1558" s="5">
        <v>66.646666666666675</v>
      </c>
      <c r="V1558" s="5">
        <v>62.093333333333334</v>
      </c>
      <c r="W1558" s="5">
        <v>57.483333333333334</v>
      </c>
      <c r="X1558" s="5">
        <v>54.556666666666665</v>
      </c>
      <c r="Y1558" s="5">
        <v>51.59</v>
      </c>
      <c r="Z1558" s="5">
        <v>48.68666666666666</v>
      </c>
      <c r="AA1558" s="5">
        <v>46.533333333333331</v>
      </c>
      <c r="AB1558" s="5">
        <v>44.38</v>
      </c>
    </row>
    <row r="1559" spans="1:28">
      <c r="A1559" s="2" t="s">
        <v>255</v>
      </c>
      <c r="B1559" s="2" t="s">
        <v>82</v>
      </c>
      <c r="C1559" s="2" t="s">
        <v>370</v>
      </c>
      <c r="D1559" s="2" t="str">
        <f t="shared" si="24"/>
        <v>Nevada - Ely-Oct</v>
      </c>
      <c r="E1559" s="5">
        <v>34.990322580645163</v>
      </c>
      <c r="F1559" s="5">
        <v>33.987096774193546</v>
      </c>
      <c r="G1559" s="5">
        <v>32.996774193548383</v>
      </c>
      <c r="H1559" s="5">
        <v>31.977419354838709</v>
      </c>
      <c r="I1559" s="5">
        <v>32.393548387096779</v>
      </c>
      <c r="J1559" s="5">
        <v>32.838709677419352</v>
      </c>
      <c r="K1559" s="5">
        <v>33.29354838709677</v>
      </c>
      <c r="L1559" s="5">
        <v>39.761290322580642</v>
      </c>
      <c r="M1559" s="5">
        <v>46.203225806451613</v>
      </c>
      <c r="N1559" s="5">
        <v>52.670967741935485</v>
      </c>
      <c r="O1559" s="5">
        <v>55.264516129032259</v>
      </c>
      <c r="P1559" s="5">
        <v>57.883870967741942</v>
      </c>
      <c r="Q1559" s="5">
        <v>60.458064516129035</v>
      </c>
      <c r="R1559" s="5">
        <v>60.41935483870968</v>
      </c>
      <c r="S1559" s="5">
        <v>60.390322580645162</v>
      </c>
      <c r="T1559" s="5">
        <v>60.338709677419352</v>
      </c>
      <c r="U1559" s="5">
        <v>55.932258064516134</v>
      </c>
      <c r="V1559" s="5">
        <v>51.490322580645163</v>
      </c>
      <c r="W1559" s="5">
        <v>47.009677419354837</v>
      </c>
      <c r="X1559" s="5">
        <v>44.390322580645162</v>
      </c>
      <c r="Y1559" s="5">
        <v>41.806451612903224</v>
      </c>
      <c r="Z1559" s="5">
        <v>39.241935483870968</v>
      </c>
      <c r="AA1559" s="5">
        <v>37.619354838709675</v>
      </c>
      <c r="AB1559" s="5">
        <v>36.035483870967738</v>
      </c>
    </row>
    <row r="1560" spans="1:28">
      <c r="A1560" s="2" t="s">
        <v>255</v>
      </c>
      <c r="B1560" s="2" t="s">
        <v>83</v>
      </c>
      <c r="C1560" s="2" t="s">
        <v>371</v>
      </c>
      <c r="D1560" s="2" t="str">
        <f t="shared" si="24"/>
        <v>Nevada - Ely-Nov</v>
      </c>
      <c r="E1560" s="5">
        <v>26.69</v>
      </c>
      <c r="F1560" s="5">
        <v>26.353333333333335</v>
      </c>
      <c r="G1560" s="5">
        <v>25.5</v>
      </c>
      <c r="H1560" s="5">
        <v>25.48</v>
      </c>
      <c r="I1560" s="5">
        <v>25.163333333333334</v>
      </c>
      <c r="J1560" s="5">
        <v>25.33</v>
      </c>
      <c r="K1560" s="5">
        <v>29.026666666666664</v>
      </c>
      <c r="L1560" s="5">
        <v>35.646666666666668</v>
      </c>
      <c r="M1560" s="5">
        <v>39.886666666666663</v>
      </c>
      <c r="N1560" s="5">
        <v>43.35</v>
      </c>
      <c r="O1560" s="5">
        <v>45.193333333333335</v>
      </c>
      <c r="P1560" s="5">
        <v>46.43666666666666</v>
      </c>
      <c r="Q1560" s="5">
        <v>46.866666666666667</v>
      </c>
      <c r="R1560" s="5">
        <v>46.493333333333332</v>
      </c>
      <c r="S1560" s="5">
        <v>44.226666666666667</v>
      </c>
      <c r="T1560" s="5">
        <v>38.229999999999997</v>
      </c>
      <c r="U1560" s="5">
        <v>35.453333333333333</v>
      </c>
      <c r="V1560" s="5">
        <v>33.28</v>
      </c>
      <c r="W1560" s="5">
        <v>31.49</v>
      </c>
      <c r="X1560" s="5">
        <v>30.466666666666665</v>
      </c>
      <c r="Y1560" s="5">
        <v>29.23</v>
      </c>
      <c r="Z1560" s="5">
        <v>28.08</v>
      </c>
      <c r="AA1560" s="5">
        <v>27.616666666666667</v>
      </c>
      <c r="AB1560" s="5">
        <v>26.903333333333332</v>
      </c>
    </row>
    <row r="1561" spans="1:28">
      <c r="A1561" s="2" t="s">
        <v>255</v>
      </c>
      <c r="B1561" s="2" t="s">
        <v>84</v>
      </c>
      <c r="C1561" s="2" t="s">
        <v>372</v>
      </c>
      <c r="D1561" s="2" t="str">
        <f t="shared" si="24"/>
        <v>Nevada - Ely-Dec</v>
      </c>
      <c r="E1561" s="5">
        <v>16.609677419354838</v>
      </c>
      <c r="F1561" s="5">
        <v>16.180645161290322</v>
      </c>
      <c r="G1561" s="5">
        <v>15.770967741935483</v>
      </c>
      <c r="H1561" s="5">
        <v>15.364516129032259</v>
      </c>
      <c r="I1561" s="5">
        <v>14.661290322580646</v>
      </c>
      <c r="J1561" s="5">
        <v>13.964516129032257</v>
      </c>
      <c r="K1561" s="5">
        <v>13.254838709677419</v>
      </c>
      <c r="L1561" s="5">
        <v>16.948387096774194</v>
      </c>
      <c r="M1561" s="5">
        <v>20.603225806451615</v>
      </c>
      <c r="N1561" s="5">
        <v>24.303225806451611</v>
      </c>
      <c r="O1561" s="5">
        <v>26.967741935483872</v>
      </c>
      <c r="P1561" s="5">
        <v>29.619354838709679</v>
      </c>
      <c r="Q1561" s="5">
        <v>32.299999999999997</v>
      </c>
      <c r="R1561" s="5">
        <v>31.167741935483871</v>
      </c>
      <c r="S1561" s="5">
        <v>30.07741935483871</v>
      </c>
      <c r="T1561" s="5">
        <v>28.941935483870971</v>
      </c>
      <c r="U1561" s="5">
        <v>26.274193548387096</v>
      </c>
      <c r="V1561" s="5">
        <v>23.587096774193551</v>
      </c>
      <c r="W1561" s="5">
        <v>20.916129032258063</v>
      </c>
      <c r="X1561" s="5">
        <v>20.016129032258064</v>
      </c>
      <c r="Y1561" s="5">
        <v>19.067741935483873</v>
      </c>
      <c r="Z1561" s="5">
        <v>18.167741935483871</v>
      </c>
      <c r="AA1561" s="5">
        <v>17.458064516129035</v>
      </c>
      <c r="AB1561" s="5">
        <v>16.79032258064516</v>
      </c>
    </row>
    <row r="1562" spans="1:28">
      <c r="A1562" s="2" t="s">
        <v>256</v>
      </c>
      <c r="B1562" s="2" t="s">
        <v>73</v>
      </c>
      <c r="C1562" s="2" t="s">
        <v>361</v>
      </c>
      <c r="D1562" s="2" t="str">
        <f t="shared" si="24"/>
        <v>Nevada - Las Vegas-Jan</v>
      </c>
      <c r="E1562" s="5">
        <v>38.545161290322582</v>
      </c>
      <c r="F1562" s="5">
        <v>38.232258064516131</v>
      </c>
      <c r="G1562" s="5">
        <v>37.37096774193548</v>
      </c>
      <c r="H1562" s="5">
        <v>37.332258064516125</v>
      </c>
      <c r="I1562" s="5">
        <v>37.216129032258067</v>
      </c>
      <c r="J1562" s="5">
        <v>35.974193548387099</v>
      </c>
      <c r="K1562" s="5">
        <v>35.325806451612898</v>
      </c>
      <c r="L1562" s="5">
        <v>38.612903225806448</v>
      </c>
      <c r="M1562" s="5">
        <v>44.325806451612898</v>
      </c>
      <c r="N1562" s="5">
        <v>48.096774193548384</v>
      </c>
      <c r="O1562" s="5">
        <v>51.574193548387093</v>
      </c>
      <c r="P1562" s="5">
        <v>53.322580645161288</v>
      </c>
      <c r="Q1562" s="5">
        <v>54.738709677419358</v>
      </c>
      <c r="R1562" s="5">
        <v>55.409677419354843</v>
      </c>
      <c r="S1562" s="5">
        <v>56.061290322580646</v>
      </c>
      <c r="T1562" s="5">
        <v>55.338709677419352</v>
      </c>
      <c r="U1562" s="5">
        <v>51.538709677419355</v>
      </c>
      <c r="V1562" s="5">
        <v>47.909677419354843</v>
      </c>
      <c r="W1562" s="5">
        <v>45.035483870967738</v>
      </c>
      <c r="X1562" s="5">
        <v>43.248387096774195</v>
      </c>
      <c r="Y1562" s="5">
        <v>42.135483870967747</v>
      </c>
      <c r="Z1562" s="5">
        <v>41.064516129032256</v>
      </c>
      <c r="AA1562" s="5">
        <v>40.064516129032256</v>
      </c>
      <c r="AB1562" s="5">
        <v>39.325806451612898</v>
      </c>
    </row>
    <row r="1563" spans="1:28">
      <c r="A1563" s="2" t="s">
        <v>256</v>
      </c>
      <c r="B1563" s="2" t="s">
        <v>74</v>
      </c>
      <c r="C1563" s="2" t="s">
        <v>362</v>
      </c>
      <c r="D1563" s="2" t="str">
        <f t="shared" si="24"/>
        <v>Nevada - Las Vegas-Feb</v>
      </c>
      <c r="E1563" s="5">
        <v>46.478571428571435</v>
      </c>
      <c r="F1563" s="5">
        <v>45.846428571428575</v>
      </c>
      <c r="G1563" s="5">
        <v>45.174999999999997</v>
      </c>
      <c r="H1563" s="5">
        <v>44.521428571428565</v>
      </c>
      <c r="I1563" s="5">
        <v>44.017857142857146</v>
      </c>
      <c r="J1563" s="5">
        <v>43.48571428571428</v>
      </c>
      <c r="K1563" s="5">
        <v>42.946428571428569</v>
      </c>
      <c r="L1563" s="5">
        <v>47.078571428571429</v>
      </c>
      <c r="M1563" s="5">
        <v>51.167857142857144</v>
      </c>
      <c r="N1563" s="5">
        <v>55.285714285714285</v>
      </c>
      <c r="O1563" s="5">
        <v>57.246428571428574</v>
      </c>
      <c r="P1563" s="5">
        <v>59.221428571428575</v>
      </c>
      <c r="Q1563" s="5">
        <v>61.18571428571429</v>
      </c>
      <c r="R1563" s="5">
        <v>61.81071428571429</v>
      </c>
      <c r="S1563" s="5">
        <v>62.385714285714286</v>
      </c>
      <c r="T1563" s="5">
        <v>63.01428571428572</v>
      </c>
      <c r="U1563" s="5">
        <v>60.23571428571428</v>
      </c>
      <c r="V1563" s="5">
        <v>57.467857142857142</v>
      </c>
      <c r="W1563" s="5">
        <v>54.68571428571429</v>
      </c>
      <c r="X1563" s="5">
        <v>53.203571428571429</v>
      </c>
      <c r="Y1563" s="5">
        <v>51.74285714285714</v>
      </c>
      <c r="Z1563" s="5">
        <v>50.292857142857144</v>
      </c>
      <c r="AA1563" s="5">
        <v>49.107142857142854</v>
      </c>
      <c r="AB1563" s="5">
        <v>47.903571428571425</v>
      </c>
    </row>
    <row r="1564" spans="1:28">
      <c r="A1564" s="2" t="s">
        <v>256</v>
      </c>
      <c r="B1564" s="2" t="s">
        <v>75</v>
      </c>
      <c r="C1564" s="2" t="s">
        <v>363</v>
      </c>
      <c r="D1564" s="2" t="str">
        <f t="shared" si="24"/>
        <v>Nevada - Las Vegas-Mar</v>
      </c>
      <c r="E1564" s="5">
        <v>47.196774193548386</v>
      </c>
      <c r="F1564" s="5">
        <v>46.158064516129038</v>
      </c>
      <c r="G1564" s="5">
        <v>45.090322580645157</v>
      </c>
      <c r="H1564" s="5">
        <v>44.032258064516128</v>
      </c>
      <c r="I1564" s="5">
        <v>44.461290322580645</v>
      </c>
      <c r="J1564" s="5">
        <v>44.877419354838715</v>
      </c>
      <c r="K1564" s="5">
        <v>45.277419354838706</v>
      </c>
      <c r="L1564" s="5">
        <v>48.845161290322579</v>
      </c>
      <c r="M1564" s="5">
        <v>52.390322580645162</v>
      </c>
      <c r="N1564" s="5">
        <v>55.958064516129035</v>
      </c>
      <c r="O1564" s="5">
        <v>58.145161290322584</v>
      </c>
      <c r="P1564" s="5">
        <v>60.341935483870962</v>
      </c>
      <c r="Q1564" s="5">
        <v>62.551612903225802</v>
      </c>
      <c r="R1564" s="5">
        <v>63</v>
      </c>
      <c r="S1564" s="5">
        <v>63.441935483870971</v>
      </c>
      <c r="T1564" s="5">
        <v>63.903225806451616</v>
      </c>
      <c r="U1564" s="5">
        <v>61.403225806451616</v>
      </c>
      <c r="V1564" s="5">
        <v>58.941935483870971</v>
      </c>
      <c r="W1564" s="5">
        <v>56.467741935483872</v>
      </c>
      <c r="X1564" s="5">
        <v>54.606451612903221</v>
      </c>
      <c r="Y1564" s="5">
        <v>52.745161290322578</v>
      </c>
      <c r="Z1564" s="5">
        <v>50.86774193548387</v>
      </c>
      <c r="AA1564" s="5">
        <v>49.903225806451616</v>
      </c>
      <c r="AB1564" s="5">
        <v>48.86774193548387</v>
      </c>
    </row>
    <row r="1565" spans="1:28">
      <c r="A1565" s="2" t="s">
        <v>256</v>
      </c>
      <c r="B1565" s="2" t="s">
        <v>76</v>
      </c>
      <c r="C1565" s="2" t="s">
        <v>364</v>
      </c>
      <c r="D1565" s="2" t="str">
        <f t="shared" si="24"/>
        <v>Nevada - Las Vegas-Apr</v>
      </c>
      <c r="E1565" s="5">
        <v>59.716666666666669</v>
      </c>
      <c r="F1565" s="5">
        <v>58.716666666666669</v>
      </c>
      <c r="G1565" s="5">
        <v>57.333333333333336</v>
      </c>
      <c r="H1565" s="5">
        <v>56.65</v>
      </c>
      <c r="I1565" s="5">
        <v>55.84</v>
      </c>
      <c r="J1565" s="5">
        <v>55.75</v>
      </c>
      <c r="K1565" s="5">
        <v>60.286666666666662</v>
      </c>
      <c r="L1565" s="5">
        <v>64.373333333333335</v>
      </c>
      <c r="M1565" s="5">
        <v>67.566666666666663</v>
      </c>
      <c r="N1565" s="5">
        <v>70.223333333333329</v>
      </c>
      <c r="O1565" s="5">
        <v>72.603333333333325</v>
      </c>
      <c r="P1565" s="5">
        <v>74.53</v>
      </c>
      <c r="Q1565" s="5">
        <v>76.146666666666675</v>
      </c>
      <c r="R1565" s="5">
        <v>77.209999999999994</v>
      </c>
      <c r="S1565" s="5">
        <v>77.61</v>
      </c>
      <c r="T1565" s="5">
        <v>77.42</v>
      </c>
      <c r="U1565" s="5">
        <v>76.67</v>
      </c>
      <c r="V1565" s="5">
        <v>74.733333333333334</v>
      </c>
      <c r="W1565" s="5">
        <v>71.266666666666666</v>
      </c>
      <c r="X1565" s="5">
        <v>68.436666666666667</v>
      </c>
      <c r="Y1565" s="5">
        <v>65.88666666666667</v>
      </c>
      <c r="Z1565" s="5">
        <v>64.260000000000005</v>
      </c>
      <c r="AA1565" s="5">
        <v>62.636666666666663</v>
      </c>
      <c r="AB1565" s="5">
        <v>61.263333333333335</v>
      </c>
    </row>
    <row r="1566" spans="1:28">
      <c r="A1566" s="2" t="s">
        <v>256</v>
      </c>
      <c r="B1566" s="2" t="s">
        <v>77</v>
      </c>
      <c r="C1566" s="2" t="s">
        <v>365</v>
      </c>
      <c r="D1566" s="2" t="str">
        <f t="shared" si="24"/>
        <v>Nevada - Las Vegas-May</v>
      </c>
      <c r="E1566" s="5">
        <v>65.180645161290315</v>
      </c>
      <c r="F1566" s="5">
        <v>64.035483870967738</v>
      </c>
      <c r="G1566" s="5">
        <v>62.832258064516125</v>
      </c>
      <c r="H1566" s="5">
        <v>61.70645161290323</v>
      </c>
      <c r="I1566" s="5">
        <v>63.509677419354837</v>
      </c>
      <c r="J1566" s="5">
        <v>65.283870967741933</v>
      </c>
      <c r="K1566" s="5">
        <v>67.112903225806448</v>
      </c>
      <c r="L1566" s="5">
        <v>70.158064516129031</v>
      </c>
      <c r="M1566" s="5">
        <v>73.219354838709677</v>
      </c>
      <c r="N1566" s="5">
        <v>76.274193548387103</v>
      </c>
      <c r="O1566" s="5">
        <v>78.016129032258064</v>
      </c>
      <c r="P1566" s="5">
        <v>79.761290322580649</v>
      </c>
      <c r="Q1566" s="5">
        <v>81.49677419354839</v>
      </c>
      <c r="R1566" s="5">
        <v>82.096774193548384</v>
      </c>
      <c r="S1566" s="5">
        <v>82.661290322580641</v>
      </c>
      <c r="T1566" s="5">
        <v>83.248387096774181</v>
      </c>
      <c r="U1566" s="5">
        <v>81.319354838709685</v>
      </c>
      <c r="V1566" s="5">
        <v>79.364516129032268</v>
      </c>
      <c r="W1566" s="5">
        <v>77.351612903225814</v>
      </c>
      <c r="X1566" s="5">
        <v>74.874193548387098</v>
      </c>
      <c r="Y1566" s="5">
        <v>72.49354838709678</v>
      </c>
      <c r="Z1566" s="5">
        <v>70.093548387096774</v>
      </c>
      <c r="AA1566" s="5">
        <v>68.57741935483871</v>
      </c>
      <c r="AB1566" s="5">
        <v>67.048387096774192</v>
      </c>
    </row>
    <row r="1567" spans="1:28">
      <c r="A1567" s="2" t="s">
        <v>256</v>
      </c>
      <c r="B1567" s="2" t="s">
        <v>78</v>
      </c>
      <c r="C1567" s="2" t="s">
        <v>366</v>
      </c>
      <c r="D1567" s="2" t="str">
        <f t="shared" si="24"/>
        <v>Nevada - Las Vegas-Jun</v>
      </c>
      <c r="E1567" s="5">
        <v>78.083333333333329</v>
      </c>
      <c r="F1567" s="5">
        <v>76.36333333333333</v>
      </c>
      <c r="G1567" s="5">
        <v>74.63666666666667</v>
      </c>
      <c r="H1567" s="5">
        <v>72.923333333333332</v>
      </c>
      <c r="I1567" s="5">
        <v>75.426666666666677</v>
      </c>
      <c r="J1567" s="5">
        <v>77.916666666666671</v>
      </c>
      <c r="K1567" s="5">
        <v>80.416666666666671</v>
      </c>
      <c r="L1567" s="5">
        <v>83.563333333333333</v>
      </c>
      <c r="M1567" s="5">
        <v>86.726666666666674</v>
      </c>
      <c r="N1567" s="5">
        <v>89.87</v>
      </c>
      <c r="O1567" s="5">
        <v>91.986666666666665</v>
      </c>
      <c r="P1567" s="5">
        <v>94.083333333333329</v>
      </c>
      <c r="Q1567" s="5">
        <v>96.196666666666673</v>
      </c>
      <c r="R1567" s="5">
        <v>96.323333333333323</v>
      </c>
      <c r="S1567" s="5">
        <v>96.436666666666667</v>
      </c>
      <c r="T1567" s="5">
        <v>96.56</v>
      </c>
      <c r="U1567" s="5">
        <v>94.983333333333334</v>
      </c>
      <c r="V1567" s="5">
        <v>93.443333333333342</v>
      </c>
      <c r="W1567" s="5">
        <v>91.816666666666663</v>
      </c>
      <c r="X1567" s="5">
        <v>88.723333333333329</v>
      </c>
      <c r="Y1567" s="5">
        <v>85.623333333333321</v>
      </c>
      <c r="Z1567" s="5">
        <v>82.573333333333323</v>
      </c>
      <c r="AA1567" s="5">
        <v>81.166666666666671</v>
      </c>
      <c r="AB1567" s="5">
        <v>79.760000000000005</v>
      </c>
    </row>
    <row r="1568" spans="1:28">
      <c r="A1568" s="2" t="s">
        <v>256</v>
      </c>
      <c r="B1568" s="2" t="s">
        <v>79</v>
      </c>
      <c r="C1568" s="2" t="s">
        <v>367</v>
      </c>
      <c r="D1568" s="2" t="str">
        <f t="shared" si="24"/>
        <v>Nevada - Las Vegas-Jul</v>
      </c>
      <c r="E1568" s="5">
        <v>85.819354838709685</v>
      </c>
      <c r="F1568" s="5">
        <v>84.693548387096769</v>
      </c>
      <c r="G1568" s="5">
        <v>80.980645161290326</v>
      </c>
      <c r="H1568" s="5">
        <v>79.829032258064515</v>
      </c>
      <c r="I1568" s="5">
        <v>80.99677419354839</v>
      </c>
      <c r="J1568" s="5">
        <v>82.187096774193549</v>
      </c>
      <c r="K1568" s="5">
        <v>83.387096774193552</v>
      </c>
      <c r="L1568" s="5">
        <v>86.683870967741925</v>
      </c>
      <c r="M1568" s="5">
        <v>89.948387096774198</v>
      </c>
      <c r="N1568" s="5">
        <v>93.238709677419351</v>
      </c>
      <c r="O1568" s="5">
        <v>95.429032258064524</v>
      </c>
      <c r="P1568" s="5">
        <v>97.596774193548384</v>
      </c>
      <c r="Q1568" s="5">
        <v>99.774193548387103</v>
      </c>
      <c r="R1568" s="5">
        <v>100.08709677419354</v>
      </c>
      <c r="S1568" s="5">
        <v>100.40645161290323</v>
      </c>
      <c r="T1568" s="5">
        <v>100.7258064516129</v>
      </c>
      <c r="U1568" s="5">
        <v>98.954838709677418</v>
      </c>
      <c r="V1568" s="5">
        <v>97.251612903225819</v>
      </c>
      <c r="W1568" s="5">
        <v>95.41935483870968</v>
      </c>
      <c r="X1568" s="5">
        <v>92.832258064516139</v>
      </c>
      <c r="Y1568" s="5">
        <v>90.345161290322579</v>
      </c>
      <c r="Z1568" s="5">
        <v>87.822580645161295</v>
      </c>
      <c r="AA1568" s="5">
        <v>86.245161290322571</v>
      </c>
      <c r="AB1568" s="5">
        <v>84.674193548387095</v>
      </c>
    </row>
    <row r="1569" spans="1:28">
      <c r="A1569" s="2" t="s">
        <v>256</v>
      </c>
      <c r="B1569" s="2" t="s">
        <v>80</v>
      </c>
      <c r="C1569" s="2" t="s">
        <v>368</v>
      </c>
      <c r="D1569" s="2" t="str">
        <f t="shared" si="24"/>
        <v>Nevada - Las Vegas-Aug</v>
      </c>
      <c r="E1569" s="5">
        <v>78.341935483870969</v>
      </c>
      <c r="F1569" s="5">
        <v>76.848387096774204</v>
      </c>
      <c r="G1569" s="5">
        <v>78.00322580645161</v>
      </c>
      <c r="H1569" s="5">
        <v>77.019354838709674</v>
      </c>
      <c r="I1569" s="5">
        <v>76.219354838709677</v>
      </c>
      <c r="J1569" s="5">
        <v>77.135483870967732</v>
      </c>
      <c r="K1569" s="5">
        <v>81.748387096774181</v>
      </c>
      <c r="L1569" s="5">
        <v>86.309677419354841</v>
      </c>
      <c r="M1569" s="5">
        <v>89.664516129032251</v>
      </c>
      <c r="N1569" s="5">
        <v>92.622580645161293</v>
      </c>
      <c r="O1569" s="5">
        <v>95.735483870967741</v>
      </c>
      <c r="P1569" s="5">
        <v>97.735483870967741</v>
      </c>
      <c r="Q1569" s="5">
        <v>99.029032258064518</v>
      </c>
      <c r="R1569" s="5">
        <v>99.241935483870961</v>
      </c>
      <c r="S1569" s="5">
        <v>99.890322580645162</v>
      </c>
      <c r="T1569" s="5">
        <v>99.229032258064507</v>
      </c>
      <c r="U1569" s="5">
        <v>98.896774193548396</v>
      </c>
      <c r="V1569" s="5">
        <v>96.867741935483878</v>
      </c>
      <c r="W1569" s="5">
        <v>93.435483870967744</v>
      </c>
      <c r="X1569" s="5">
        <v>90.454838709677418</v>
      </c>
      <c r="Y1569" s="5">
        <v>87.9</v>
      </c>
      <c r="Z1569" s="5">
        <v>86.048387096774192</v>
      </c>
      <c r="AA1569" s="5">
        <v>84.306451612903231</v>
      </c>
      <c r="AB1569" s="5">
        <v>82.629032258064512</v>
      </c>
    </row>
    <row r="1570" spans="1:28">
      <c r="A1570" s="2" t="s">
        <v>256</v>
      </c>
      <c r="B1570" s="2" t="s">
        <v>81</v>
      </c>
      <c r="C1570" s="2" t="s">
        <v>369</v>
      </c>
      <c r="D1570" s="2" t="str">
        <f t="shared" si="24"/>
        <v>Nevada - Las Vegas-Sep</v>
      </c>
      <c r="E1570" s="5">
        <v>74.180000000000007</v>
      </c>
      <c r="F1570" s="5">
        <v>72.946666666666673</v>
      </c>
      <c r="G1570" s="5">
        <v>71.713333333333338</v>
      </c>
      <c r="H1570" s="5">
        <v>70.260000000000005</v>
      </c>
      <c r="I1570" s="5">
        <v>69.083333333333329</v>
      </c>
      <c r="J1570" s="5">
        <v>68.716666666666669</v>
      </c>
      <c r="K1570" s="5">
        <v>73.34</v>
      </c>
      <c r="L1570" s="5">
        <v>79.216666666666669</v>
      </c>
      <c r="M1570" s="5">
        <v>82.963333333333338</v>
      </c>
      <c r="N1570" s="5">
        <v>86.36333333333333</v>
      </c>
      <c r="O1570" s="5">
        <v>88.836666666666659</v>
      </c>
      <c r="P1570" s="5">
        <v>91.343333333333334</v>
      </c>
      <c r="Q1570" s="5">
        <v>92.983333333333334</v>
      </c>
      <c r="R1570" s="5">
        <v>94.07</v>
      </c>
      <c r="S1570" s="5">
        <v>93.596666666666664</v>
      </c>
      <c r="T1570" s="5">
        <v>92.986666666666665</v>
      </c>
      <c r="U1570" s="5">
        <v>91.736666666666665</v>
      </c>
      <c r="V1570" s="5">
        <v>88.303333333333327</v>
      </c>
      <c r="W1570" s="5">
        <v>84.45</v>
      </c>
      <c r="X1570" s="5">
        <v>81.38666666666667</v>
      </c>
      <c r="Y1570" s="5">
        <v>79.586666666666659</v>
      </c>
      <c r="Z1570" s="5">
        <v>77.376666666666679</v>
      </c>
      <c r="AA1570" s="5">
        <v>75.75333333333333</v>
      </c>
      <c r="AB1570" s="5">
        <v>74.489999999999995</v>
      </c>
    </row>
    <row r="1571" spans="1:28">
      <c r="A1571" s="2" t="s">
        <v>256</v>
      </c>
      <c r="B1571" s="2" t="s">
        <v>82</v>
      </c>
      <c r="C1571" s="2" t="s">
        <v>370</v>
      </c>
      <c r="D1571" s="2" t="str">
        <f t="shared" si="24"/>
        <v>Nevada - Las Vegas-Oct</v>
      </c>
      <c r="E1571" s="5">
        <v>59.716129032258067</v>
      </c>
      <c r="F1571" s="5">
        <v>59.087096774193547</v>
      </c>
      <c r="G1571" s="5">
        <v>58.458064516129035</v>
      </c>
      <c r="H1571" s="5">
        <v>57.354838709677416</v>
      </c>
      <c r="I1571" s="5">
        <v>57.045161290322582</v>
      </c>
      <c r="J1571" s="5">
        <v>56.245161290322578</v>
      </c>
      <c r="K1571" s="5">
        <v>58.732258064516131</v>
      </c>
      <c r="L1571" s="5">
        <v>64.58387096774193</v>
      </c>
      <c r="M1571" s="5">
        <v>68.287096774193557</v>
      </c>
      <c r="N1571" s="5">
        <v>71.170967741935485</v>
      </c>
      <c r="O1571" s="5">
        <v>74.051612903225802</v>
      </c>
      <c r="P1571" s="5">
        <v>76.345161290322579</v>
      </c>
      <c r="Q1571" s="5">
        <v>77.764516129032259</v>
      </c>
      <c r="R1571" s="5">
        <v>78.645161290322577</v>
      </c>
      <c r="S1571" s="5">
        <v>78.948387096774198</v>
      </c>
      <c r="T1571" s="5">
        <v>78.635483870967732</v>
      </c>
      <c r="U1571" s="5">
        <v>75.58709677419354</v>
      </c>
      <c r="V1571" s="5">
        <v>72.50645161290322</v>
      </c>
      <c r="W1571" s="5">
        <v>69.648387096774186</v>
      </c>
      <c r="X1571" s="5">
        <v>66.622580645161293</v>
      </c>
      <c r="Y1571" s="5">
        <v>64.883870967741942</v>
      </c>
      <c r="Z1571" s="5">
        <v>63.645161290322584</v>
      </c>
      <c r="AA1571" s="5">
        <v>61.687096774193549</v>
      </c>
      <c r="AB1571" s="5">
        <v>60.309677419354834</v>
      </c>
    </row>
    <row r="1572" spans="1:28">
      <c r="A1572" s="2" t="s">
        <v>256</v>
      </c>
      <c r="B1572" s="2" t="s">
        <v>83</v>
      </c>
      <c r="C1572" s="2" t="s">
        <v>371</v>
      </c>
      <c r="D1572" s="2" t="str">
        <f t="shared" si="24"/>
        <v>Nevada - Las Vegas-Nov</v>
      </c>
      <c r="E1572" s="5">
        <v>48.796666666666667</v>
      </c>
      <c r="F1572" s="5">
        <v>47.993333333333332</v>
      </c>
      <c r="G1572" s="5">
        <v>47.256666666666668</v>
      </c>
      <c r="H1572" s="5">
        <v>46.453333333333333</v>
      </c>
      <c r="I1572" s="5">
        <v>46.256666666666668</v>
      </c>
      <c r="J1572" s="5">
        <v>46.09</v>
      </c>
      <c r="K1572" s="5">
        <v>45.9</v>
      </c>
      <c r="L1572" s="5">
        <v>50.163333333333334</v>
      </c>
      <c r="M1572" s="5">
        <v>54.413333333333334</v>
      </c>
      <c r="N1572" s="5">
        <v>58.68666666666666</v>
      </c>
      <c r="O1572" s="5">
        <v>60.536666666666662</v>
      </c>
      <c r="P1572" s="5">
        <v>62.416666666666664</v>
      </c>
      <c r="Q1572" s="5">
        <v>64.263333333333335</v>
      </c>
      <c r="R1572" s="5">
        <v>64.36333333333333</v>
      </c>
      <c r="S1572" s="5">
        <v>64.463333333333338</v>
      </c>
      <c r="T1572" s="5">
        <v>64.556666666666672</v>
      </c>
      <c r="U1572" s="5">
        <v>61.49666666666667</v>
      </c>
      <c r="V1572" s="5">
        <v>58.396666666666668</v>
      </c>
      <c r="W1572" s="5">
        <v>55.273333333333333</v>
      </c>
      <c r="X1572" s="5">
        <v>53.956666666666671</v>
      </c>
      <c r="Y1572" s="5">
        <v>52.646666666666668</v>
      </c>
      <c r="Z1572" s="5">
        <v>51.343333333333334</v>
      </c>
      <c r="AA1572" s="5">
        <v>50.333333333333336</v>
      </c>
      <c r="AB1572" s="5">
        <v>49.343333333333334</v>
      </c>
    </row>
    <row r="1573" spans="1:28">
      <c r="A1573" s="2" t="s">
        <v>256</v>
      </c>
      <c r="B1573" s="2" t="s">
        <v>84</v>
      </c>
      <c r="C1573" s="2" t="s">
        <v>372</v>
      </c>
      <c r="D1573" s="2" t="str">
        <f t="shared" si="24"/>
        <v>Nevada - Las Vegas-Dec</v>
      </c>
      <c r="E1573" s="5">
        <v>41.587096774193547</v>
      </c>
      <c r="F1573" s="5">
        <v>41.267741935483869</v>
      </c>
      <c r="G1573" s="5">
        <v>39.854838709677416</v>
      </c>
      <c r="H1573" s="5">
        <v>39.045161290322582</v>
      </c>
      <c r="I1573" s="5">
        <v>38.519354838709674</v>
      </c>
      <c r="J1573" s="5">
        <v>37.980645161290326</v>
      </c>
      <c r="K1573" s="5">
        <v>37.70645161290323</v>
      </c>
      <c r="L1573" s="5">
        <v>40.50322580645161</v>
      </c>
      <c r="M1573" s="5">
        <v>46.87419354838709</v>
      </c>
      <c r="N1573" s="5">
        <v>50.041935483870965</v>
      </c>
      <c r="O1573" s="5">
        <v>53.303225806451614</v>
      </c>
      <c r="P1573" s="5">
        <v>55.693548387096776</v>
      </c>
      <c r="Q1573" s="5">
        <v>57.038709677419355</v>
      </c>
      <c r="R1573" s="5">
        <v>57.854838709677416</v>
      </c>
      <c r="S1573" s="5">
        <v>58.722580645161294</v>
      </c>
      <c r="T1573" s="5">
        <v>57.935483870967744</v>
      </c>
      <c r="U1573" s="5">
        <v>54.412903225806453</v>
      </c>
      <c r="V1573" s="5">
        <v>49.980645161290326</v>
      </c>
      <c r="W1573" s="5">
        <v>47.616129032258058</v>
      </c>
      <c r="X1573" s="5">
        <v>46.390322580645162</v>
      </c>
      <c r="Y1573" s="5">
        <v>44.79032258064516</v>
      </c>
      <c r="Z1573" s="5">
        <v>43.6</v>
      </c>
      <c r="AA1573" s="5">
        <v>42.677419354838712</v>
      </c>
      <c r="AB1573" s="5">
        <v>41.783870967741933</v>
      </c>
    </row>
    <row r="1574" spans="1:28">
      <c r="A1574" s="2" t="s">
        <v>257</v>
      </c>
      <c r="B1574" s="2" t="s">
        <v>73</v>
      </c>
      <c r="C1574" s="2" t="s">
        <v>361</v>
      </c>
      <c r="D1574" s="2" t="str">
        <f t="shared" si="24"/>
        <v>Nevada - Reno-Jan</v>
      </c>
      <c r="E1574" s="5">
        <v>28.883870967741935</v>
      </c>
      <c r="F1574" s="5">
        <v>28.141935483870967</v>
      </c>
      <c r="G1574" s="5">
        <v>27.280645161290323</v>
      </c>
      <c r="H1574" s="5">
        <v>26.445161290322581</v>
      </c>
      <c r="I1574" s="5">
        <v>26.083870967741937</v>
      </c>
      <c r="J1574" s="5">
        <v>25.438709677419357</v>
      </c>
      <c r="K1574" s="5">
        <v>24.980645161290322</v>
      </c>
      <c r="L1574" s="5">
        <v>25.283870967741933</v>
      </c>
      <c r="M1574" s="5">
        <v>29.167741935483871</v>
      </c>
      <c r="N1574" s="5">
        <v>32.948387096774191</v>
      </c>
      <c r="O1574" s="5">
        <v>36.354838709677416</v>
      </c>
      <c r="P1574" s="5">
        <v>39.161290322580648</v>
      </c>
      <c r="Q1574" s="5">
        <v>42.312903225806451</v>
      </c>
      <c r="R1574" s="5">
        <v>44.087096774193547</v>
      </c>
      <c r="S1574" s="5">
        <v>44.832258064516125</v>
      </c>
      <c r="T1574" s="5">
        <v>43.929032258064517</v>
      </c>
      <c r="U1574" s="5">
        <v>40.948387096774198</v>
      </c>
      <c r="V1574" s="5">
        <v>37.480645161290326</v>
      </c>
      <c r="W1574" s="5">
        <v>35.590322580645157</v>
      </c>
      <c r="X1574" s="5">
        <v>34.190322580645166</v>
      </c>
      <c r="Y1574" s="5">
        <v>32.774193548387096</v>
      </c>
      <c r="Z1574" s="5">
        <v>31.706451612903226</v>
      </c>
      <c r="AA1574" s="5">
        <v>30.358064516129033</v>
      </c>
      <c r="AB1574" s="5">
        <v>29.619354838709679</v>
      </c>
    </row>
    <row r="1575" spans="1:28">
      <c r="A1575" s="2" t="s">
        <v>257</v>
      </c>
      <c r="B1575" s="2" t="s">
        <v>74</v>
      </c>
      <c r="C1575" s="2" t="s">
        <v>362</v>
      </c>
      <c r="D1575" s="2" t="str">
        <f t="shared" si="24"/>
        <v>Nevada - Reno-Feb</v>
      </c>
      <c r="E1575" s="5">
        <v>30.4</v>
      </c>
      <c r="F1575" s="5">
        <v>29.142857142857142</v>
      </c>
      <c r="G1575" s="5">
        <v>27.964285714285715</v>
      </c>
      <c r="H1575" s="5">
        <v>26.7</v>
      </c>
      <c r="I1575" s="5">
        <v>26.15</v>
      </c>
      <c r="J1575" s="5">
        <v>25.642857142857142</v>
      </c>
      <c r="K1575" s="5">
        <v>25.074999999999999</v>
      </c>
      <c r="L1575" s="5">
        <v>29.278571428571428</v>
      </c>
      <c r="M1575" s="5">
        <v>33.475000000000001</v>
      </c>
      <c r="N1575" s="5">
        <v>37.700000000000003</v>
      </c>
      <c r="O1575" s="5">
        <v>41.164285714285711</v>
      </c>
      <c r="P1575" s="5">
        <v>44.63928571428572</v>
      </c>
      <c r="Q1575" s="5">
        <v>48.11785714285714</v>
      </c>
      <c r="R1575" s="5">
        <v>48.7</v>
      </c>
      <c r="S1575" s="5">
        <v>49.260714285714286</v>
      </c>
      <c r="T1575" s="5">
        <v>49.86785714285714</v>
      </c>
      <c r="U1575" s="5">
        <v>46.317857142857143</v>
      </c>
      <c r="V1575" s="5">
        <v>42.76428571428572</v>
      </c>
      <c r="W1575" s="5">
        <v>39.203571428571429</v>
      </c>
      <c r="X1575" s="5">
        <v>37.671428571428571</v>
      </c>
      <c r="Y1575" s="5">
        <v>36.210714285714282</v>
      </c>
      <c r="Z1575" s="5">
        <v>34.739285714285714</v>
      </c>
      <c r="AA1575" s="5">
        <v>33.246428571428574</v>
      </c>
      <c r="AB1575" s="5">
        <v>31.796428571428571</v>
      </c>
    </row>
    <row r="1576" spans="1:28">
      <c r="A1576" s="2" t="s">
        <v>257</v>
      </c>
      <c r="B1576" s="2" t="s">
        <v>75</v>
      </c>
      <c r="C1576" s="2" t="s">
        <v>363</v>
      </c>
      <c r="D1576" s="2" t="str">
        <f t="shared" si="24"/>
        <v>Nevada - Reno-Mar</v>
      </c>
      <c r="E1576" s="5">
        <v>33.074193548387093</v>
      </c>
      <c r="F1576" s="5">
        <v>32.412903225806453</v>
      </c>
      <c r="G1576" s="5">
        <v>31.754838709677419</v>
      </c>
      <c r="H1576" s="5">
        <v>31.07741935483871</v>
      </c>
      <c r="I1576" s="5">
        <v>31.390322580645162</v>
      </c>
      <c r="J1576" s="5">
        <v>31.7</v>
      </c>
      <c r="K1576" s="5">
        <v>32.009677419354837</v>
      </c>
      <c r="L1576" s="5">
        <v>37.009677419354837</v>
      </c>
      <c r="M1576" s="5">
        <v>41.961290322580645</v>
      </c>
      <c r="N1576" s="5">
        <v>46.967741935483872</v>
      </c>
      <c r="O1576" s="5">
        <v>49.99677419354839</v>
      </c>
      <c r="P1576" s="5">
        <v>53.00322580645161</v>
      </c>
      <c r="Q1576" s="5">
        <v>56.029032258064518</v>
      </c>
      <c r="R1576" s="5">
        <v>56.174193548387102</v>
      </c>
      <c r="S1576" s="5">
        <v>56.309677419354834</v>
      </c>
      <c r="T1576" s="5">
        <v>56.441935483870971</v>
      </c>
      <c r="U1576" s="5">
        <v>53.303225806451614</v>
      </c>
      <c r="V1576" s="5">
        <v>50.174193548387102</v>
      </c>
      <c r="W1576" s="5">
        <v>46.983870967741936</v>
      </c>
      <c r="X1576" s="5">
        <v>44.387096774193552</v>
      </c>
      <c r="Y1576" s="5">
        <v>41.8</v>
      </c>
      <c r="Z1576" s="5">
        <v>39.248387096774195</v>
      </c>
      <c r="AA1576" s="5">
        <v>37.380645161290325</v>
      </c>
      <c r="AB1576" s="5">
        <v>35.541935483870965</v>
      </c>
    </row>
    <row r="1577" spans="1:28">
      <c r="A1577" s="2" t="s">
        <v>257</v>
      </c>
      <c r="B1577" s="2" t="s">
        <v>76</v>
      </c>
      <c r="C1577" s="2" t="s">
        <v>364</v>
      </c>
      <c r="D1577" s="2" t="str">
        <f t="shared" si="24"/>
        <v>Nevada - Reno-Apr</v>
      </c>
      <c r="E1577" s="5">
        <v>42.73</v>
      </c>
      <c r="F1577" s="5">
        <v>41.086666666666666</v>
      </c>
      <c r="G1577" s="5">
        <v>39.806666666666665</v>
      </c>
      <c r="H1577" s="5">
        <v>38.869999999999997</v>
      </c>
      <c r="I1577" s="5">
        <v>37.716666666666669</v>
      </c>
      <c r="J1577" s="5">
        <v>37.666666666666664</v>
      </c>
      <c r="K1577" s="5">
        <v>42.103333333333332</v>
      </c>
      <c r="L1577" s="5">
        <v>46.49</v>
      </c>
      <c r="M1577" s="5">
        <v>50.32</v>
      </c>
      <c r="N1577" s="5">
        <v>53.703333333333333</v>
      </c>
      <c r="O1577" s="5">
        <v>56.37</v>
      </c>
      <c r="P1577" s="5">
        <v>58.373333333333335</v>
      </c>
      <c r="Q1577" s="5">
        <v>59.826666666666668</v>
      </c>
      <c r="R1577" s="5">
        <v>60.623333333333335</v>
      </c>
      <c r="S1577" s="5">
        <v>60.583333333333336</v>
      </c>
      <c r="T1577" s="5">
        <v>60.31333333333334</v>
      </c>
      <c r="U1577" s="5">
        <v>58.693333333333335</v>
      </c>
      <c r="V1577" s="5">
        <v>56.18666666666666</v>
      </c>
      <c r="W1577" s="5">
        <v>52.796666666666667</v>
      </c>
      <c r="X1577" s="5">
        <v>50.583333333333336</v>
      </c>
      <c r="Y1577" s="5">
        <v>48.82</v>
      </c>
      <c r="Z1577" s="5">
        <v>47.546666666666667</v>
      </c>
      <c r="AA1577" s="5">
        <v>45.71</v>
      </c>
      <c r="AB1577" s="5">
        <v>44.286666666666662</v>
      </c>
    </row>
    <row r="1578" spans="1:28">
      <c r="A1578" s="2" t="s">
        <v>257</v>
      </c>
      <c r="B1578" s="2" t="s">
        <v>77</v>
      </c>
      <c r="C1578" s="2" t="s">
        <v>365</v>
      </c>
      <c r="D1578" s="2" t="str">
        <f t="shared" si="24"/>
        <v>Nevada - Reno-May</v>
      </c>
      <c r="E1578" s="5">
        <v>43.79354838709677</v>
      </c>
      <c r="F1578" s="5">
        <v>42.28709677419355</v>
      </c>
      <c r="G1578" s="5">
        <v>41.180645161290322</v>
      </c>
      <c r="H1578" s="5">
        <v>40.264516129032259</v>
      </c>
      <c r="I1578" s="5">
        <v>39.490322580645163</v>
      </c>
      <c r="J1578" s="5">
        <v>42.470967741935482</v>
      </c>
      <c r="K1578" s="5">
        <v>48.122580645161285</v>
      </c>
      <c r="L1578" s="5">
        <v>52.616129032258058</v>
      </c>
      <c r="M1578" s="5">
        <v>56.229032258064514</v>
      </c>
      <c r="N1578" s="5">
        <v>59.735483870967741</v>
      </c>
      <c r="O1578" s="5">
        <v>62.945161290322581</v>
      </c>
      <c r="P1578" s="5">
        <v>65.061290322580646</v>
      </c>
      <c r="Q1578" s="5">
        <v>66.783870967741947</v>
      </c>
      <c r="R1578" s="5">
        <v>67.545161290322582</v>
      </c>
      <c r="S1578" s="5">
        <v>67.07741935483871</v>
      </c>
      <c r="T1578" s="5">
        <v>66.203225806451613</v>
      </c>
      <c r="U1578" s="5">
        <v>64.019354838709674</v>
      </c>
      <c r="V1578" s="5">
        <v>61.525806451612901</v>
      </c>
      <c r="W1578" s="5">
        <v>57.906451612903226</v>
      </c>
      <c r="X1578" s="5">
        <v>55.42258064516129</v>
      </c>
      <c r="Y1578" s="5">
        <v>53.412903225806453</v>
      </c>
      <c r="Z1578" s="5">
        <v>51.332258064516125</v>
      </c>
      <c r="AA1578" s="5">
        <v>48.729032258064514</v>
      </c>
      <c r="AB1578" s="5">
        <v>46.232258064516131</v>
      </c>
    </row>
    <row r="1579" spans="1:28">
      <c r="A1579" s="2" t="s">
        <v>257</v>
      </c>
      <c r="B1579" s="2" t="s">
        <v>78</v>
      </c>
      <c r="C1579" s="2" t="s">
        <v>366</v>
      </c>
      <c r="D1579" s="2" t="str">
        <f t="shared" si="24"/>
        <v>Nevada - Reno-Jun</v>
      </c>
      <c r="E1579" s="5">
        <v>54.716666666666669</v>
      </c>
      <c r="F1579" s="5">
        <v>52.263333333333335</v>
      </c>
      <c r="G1579" s="5">
        <v>49.823333333333338</v>
      </c>
      <c r="H1579" s="5">
        <v>47.34</v>
      </c>
      <c r="I1579" s="5">
        <v>50.926666666666662</v>
      </c>
      <c r="J1579" s="5">
        <v>54.57</v>
      </c>
      <c r="K1579" s="5">
        <v>58.22</v>
      </c>
      <c r="L1579" s="5">
        <v>62.69</v>
      </c>
      <c r="M1579" s="5">
        <v>67.186666666666667</v>
      </c>
      <c r="N1579" s="5">
        <v>71.66</v>
      </c>
      <c r="O1579" s="5">
        <v>73.873333333333321</v>
      </c>
      <c r="P1579" s="5">
        <v>76.09</v>
      </c>
      <c r="Q1579" s="5">
        <v>78.316666666666663</v>
      </c>
      <c r="R1579" s="5">
        <v>78.393333333333345</v>
      </c>
      <c r="S1579" s="5">
        <v>78.48</v>
      </c>
      <c r="T1579" s="5">
        <v>78.583333333333329</v>
      </c>
      <c r="U1579" s="5">
        <v>76.3</v>
      </c>
      <c r="V1579" s="5">
        <v>74.040000000000006</v>
      </c>
      <c r="W1579" s="5">
        <v>71.656666666666666</v>
      </c>
      <c r="X1579" s="5">
        <v>68.486666666666665</v>
      </c>
      <c r="Y1579" s="5">
        <v>65.400000000000006</v>
      </c>
      <c r="Z1579" s="5">
        <v>62.306666666666665</v>
      </c>
      <c r="AA1579" s="5">
        <v>59.7</v>
      </c>
      <c r="AB1579" s="5">
        <v>57.103333333333332</v>
      </c>
    </row>
    <row r="1580" spans="1:28">
      <c r="A1580" s="2" t="s">
        <v>257</v>
      </c>
      <c r="B1580" s="2" t="s">
        <v>79</v>
      </c>
      <c r="C1580" s="2" t="s">
        <v>367</v>
      </c>
      <c r="D1580" s="2" t="str">
        <f t="shared" si="24"/>
        <v>Nevada - Reno-Jul</v>
      </c>
      <c r="E1580" s="5">
        <v>60.570967741935483</v>
      </c>
      <c r="F1580" s="5">
        <v>58.267741935483869</v>
      </c>
      <c r="G1580" s="5">
        <v>54.022580645161291</v>
      </c>
      <c r="H1580" s="5">
        <v>51.638709677419357</v>
      </c>
      <c r="I1580" s="5">
        <v>55.306451612903224</v>
      </c>
      <c r="J1580" s="5">
        <v>59.012903225806454</v>
      </c>
      <c r="K1580" s="5">
        <v>62.783870967741933</v>
      </c>
      <c r="L1580" s="5">
        <v>68.238709677419351</v>
      </c>
      <c r="M1580" s="5">
        <v>73.667741935483861</v>
      </c>
      <c r="N1580" s="5">
        <v>79.119354838709668</v>
      </c>
      <c r="O1580" s="5">
        <v>82.438709677419354</v>
      </c>
      <c r="P1580" s="5">
        <v>85.732258064516117</v>
      </c>
      <c r="Q1580" s="5">
        <v>89.058064516129036</v>
      </c>
      <c r="R1580" s="5">
        <v>88.861290322580643</v>
      </c>
      <c r="S1580" s="5">
        <v>88.677419354838705</v>
      </c>
      <c r="T1580" s="5">
        <v>88.487096774193546</v>
      </c>
      <c r="U1580" s="5">
        <v>85.880645161290332</v>
      </c>
      <c r="V1580" s="5">
        <v>83.264516129032259</v>
      </c>
      <c r="W1580" s="5">
        <v>80.593548387096774</v>
      </c>
      <c r="X1580" s="5">
        <v>77.112903225806448</v>
      </c>
      <c r="Y1580" s="5">
        <v>73.680645161290315</v>
      </c>
      <c r="Z1580" s="5">
        <v>70.219354838709677</v>
      </c>
      <c r="AA1580" s="5">
        <v>66.464516129032262</v>
      </c>
      <c r="AB1580" s="5">
        <v>62.683870967741939</v>
      </c>
    </row>
    <row r="1581" spans="1:28">
      <c r="A1581" s="2" t="s">
        <v>257</v>
      </c>
      <c r="B1581" s="2" t="s">
        <v>80</v>
      </c>
      <c r="C1581" s="2" t="s">
        <v>368</v>
      </c>
      <c r="D1581" s="2" t="str">
        <f t="shared" si="24"/>
        <v>Nevada - Reno-Aug</v>
      </c>
      <c r="E1581" s="5">
        <v>53.529032258064518</v>
      </c>
      <c r="F1581" s="5">
        <v>51.593548387096774</v>
      </c>
      <c r="G1581" s="5">
        <v>51.593548387096774</v>
      </c>
      <c r="H1581" s="5">
        <v>49.674193548387102</v>
      </c>
      <c r="I1581" s="5">
        <v>52.429032258064517</v>
      </c>
      <c r="J1581" s="5">
        <v>55.193548387096776</v>
      </c>
      <c r="K1581" s="5">
        <v>57.990322580645163</v>
      </c>
      <c r="L1581" s="5">
        <v>64.090322580645164</v>
      </c>
      <c r="M1581" s="5">
        <v>70.170967741935485</v>
      </c>
      <c r="N1581" s="5">
        <v>76.261290322580649</v>
      </c>
      <c r="O1581" s="5">
        <v>79.254838709677429</v>
      </c>
      <c r="P1581" s="5">
        <v>82.2</v>
      </c>
      <c r="Q1581" s="5">
        <v>85.196774193548379</v>
      </c>
      <c r="R1581" s="5">
        <v>85.119354838709668</v>
      </c>
      <c r="S1581" s="5">
        <v>85.054838709677412</v>
      </c>
      <c r="T1581" s="5">
        <v>84.970967741935482</v>
      </c>
      <c r="U1581" s="5">
        <v>81.754838709677429</v>
      </c>
      <c r="V1581" s="5">
        <v>78.599999999999994</v>
      </c>
      <c r="W1581" s="5">
        <v>75.325806451612905</v>
      </c>
      <c r="X1581" s="5">
        <v>71.703225806451613</v>
      </c>
      <c r="Y1581" s="5">
        <v>68.112903225806448</v>
      </c>
      <c r="Z1581" s="5">
        <v>64.564516129032256</v>
      </c>
      <c r="AA1581" s="5">
        <v>61.435483870967744</v>
      </c>
      <c r="AB1581" s="5">
        <v>58.377419354838715</v>
      </c>
    </row>
    <row r="1582" spans="1:28">
      <c r="A1582" s="2" t="s">
        <v>257</v>
      </c>
      <c r="B1582" s="2" t="s">
        <v>81</v>
      </c>
      <c r="C1582" s="2" t="s">
        <v>369</v>
      </c>
      <c r="D1582" s="2" t="str">
        <f t="shared" si="24"/>
        <v>Nevada - Reno-Sep</v>
      </c>
      <c r="E1582" s="5">
        <v>47.83</v>
      </c>
      <c r="F1582" s="5">
        <v>46.213333333333338</v>
      </c>
      <c r="G1582" s="5">
        <v>44.593333333333334</v>
      </c>
      <c r="H1582" s="5">
        <v>42.94</v>
      </c>
      <c r="I1582" s="5">
        <v>44.106666666666669</v>
      </c>
      <c r="J1582" s="5">
        <v>45.243333333333332</v>
      </c>
      <c r="K1582" s="5">
        <v>46.443333333333335</v>
      </c>
      <c r="L1582" s="5">
        <v>53.27</v>
      </c>
      <c r="M1582" s="5">
        <v>60.096666666666671</v>
      </c>
      <c r="N1582" s="5">
        <v>66.943333333333328</v>
      </c>
      <c r="O1582" s="5">
        <v>70.540000000000006</v>
      </c>
      <c r="P1582" s="5">
        <v>74.163333333333341</v>
      </c>
      <c r="Q1582" s="5">
        <v>77.760000000000005</v>
      </c>
      <c r="R1582" s="5">
        <v>78.103333333333325</v>
      </c>
      <c r="S1582" s="5">
        <v>78.343333333333334</v>
      </c>
      <c r="T1582" s="5">
        <v>78.683333333333337</v>
      </c>
      <c r="U1582" s="5">
        <v>74.88666666666667</v>
      </c>
      <c r="V1582" s="5">
        <v>71.086666666666659</v>
      </c>
      <c r="W1582" s="5">
        <v>67.206666666666663</v>
      </c>
      <c r="X1582" s="5">
        <v>63.966666666666669</v>
      </c>
      <c r="Y1582" s="5">
        <v>60.81</v>
      </c>
      <c r="Z1582" s="5">
        <v>57.64</v>
      </c>
      <c r="AA1582" s="5">
        <v>54.223333333333336</v>
      </c>
      <c r="AB1582" s="5">
        <v>50.82</v>
      </c>
    </row>
    <row r="1583" spans="1:28">
      <c r="A1583" s="2" t="s">
        <v>257</v>
      </c>
      <c r="B1583" s="2" t="s">
        <v>82</v>
      </c>
      <c r="C1583" s="2" t="s">
        <v>370</v>
      </c>
      <c r="D1583" s="2" t="str">
        <f t="shared" si="24"/>
        <v>Nevada - Reno-Oct</v>
      </c>
      <c r="E1583" s="5">
        <v>38.761290322580642</v>
      </c>
      <c r="F1583" s="5">
        <v>37.738709677419358</v>
      </c>
      <c r="G1583" s="5">
        <v>36.725806451612904</v>
      </c>
      <c r="H1583" s="5">
        <v>35.635483870967747</v>
      </c>
      <c r="I1583" s="5">
        <v>35.377419354838715</v>
      </c>
      <c r="J1583" s="5">
        <v>35.122580645161285</v>
      </c>
      <c r="K1583" s="5">
        <v>34.86774193548387</v>
      </c>
      <c r="L1583" s="5">
        <v>41.3</v>
      </c>
      <c r="M1583" s="5">
        <v>47.745161290322578</v>
      </c>
      <c r="N1583" s="5">
        <v>54.187096774193549</v>
      </c>
      <c r="O1583" s="5">
        <v>57.861290322580643</v>
      </c>
      <c r="P1583" s="5">
        <v>61.545161290322582</v>
      </c>
      <c r="Q1583" s="5">
        <v>65.229032258064507</v>
      </c>
      <c r="R1583" s="5">
        <v>65.187096774193549</v>
      </c>
      <c r="S1583" s="5">
        <v>65.141935483870967</v>
      </c>
      <c r="T1583" s="5">
        <v>65.096774193548384</v>
      </c>
      <c r="U1583" s="5">
        <v>60.78709677419355</v>
      </c>
      <c r="V1583" s="5">
        <v>56.483870967741936</v>
      </c>
      <c r="W1583" s="5">
        <v>52.141935483870974</v>
      </c>
      <c r="X1583" s="5">
        <v>49.590322580645157</v>
      </c>
      <c r="Y1583" s="5">
        <v>47.029032258064518</v>
      </c>
      <c r="Z1583" s="5">
        <v>44.487096774193546</v>
      </c>
      <c r="AA1583" s="5">
        <v>42.487096774193546</v>
      </c>
      <c r="AB1583" s="5">
        <v>40.474193548387099</v>
      </c>
    </row>
    <row r="1584" spans="1:28">
      <c r="A1584" s="2" t="s">
        <v>257</v>
      </c>
      <c r="B1584" s="2" t="s">
        <v>83</v>
      </c>
      <c r="C1584" s="2" t="s">
        <v>371</v>
      </c>
      <c r="D1584" s="2" t="str">
        <f t="shared" si="24"/>
        <v>Nevada - Reno-Nov</v>
      </c>
      <c r="E1584" s="5">
        <v>30.78</v>
      </c>
      <c r="F1584" s="5">
        <v>30.68</v>
      </c>
      <c r="G1584" s="5">
        <v>30.12</v>
      </c>
      <c r="H1584" s="5">
        <v>29.24</v>
      </c>
      <c r="I1584" s="5">
        <v>29.073333333333334</v>
      </c>
      <c r="J1584" s="5">
        <v>28.83</v>
      </c>
      <c r="K1584" s="5">
        <v>28.996666666666666</v>
      </c>
      <c r="L1584" s="5">
        <v>34.023333333333333</v>
      </c>
      <c r="M1584" s="5">
        <v>40.64</v>
      </c>
      <c r="N1584" s="5">
        <v>45.42</v>
      </c>
      <c r="O1584" s="5">
        <v>49.346666666666671</v>
      </c>
      <c r="P1584" s="5">
        <v>52.423333333333332</v>
      </c>
      <c r="Q1584" s="5">
        <v>55.943333333333335</v>
      </c>
      <c r="R1584" s="5">
        <v>57.53</v>
      </c>
      <c r="S1584" s="5">
        <v>57.763333333333335</v>
      </c>
      <c r="T1584" s="5">
        <v>56.126666666666665</v>
      </c>
      <c r="U1584" s="5">
        <v>48.766666666666666</v>
      </c>
      <c r="V1584" s="5">
        <v>44.68333333333333</v>
      </c>
      <c r="W1584" s="5">
        <v>40.950000000000003</v>
      </c>
      <c r="X1584" s="5">
        <v>38.39</v>
      </c>
      <c r="Y1584" s="5">
        <v>35.700000000000003</v>
      </c>
      <c r="Z1584" s="5">
        <v>34.226666666666667</v>
      </c>
      <c r="AA1584" s="5">
        <v>32.976666666666667</v>
      </c>
      <c r="AB1584" s="5">
        <v>31.973333333333336</v>
      </c>
    </row>
    <row r="1585" spans="1:28">
      <c r="A1585" s="2" t="s">
        <v>257</v>
      </c>
      <c r="B1585" s="2" t="s">
        <v>84</v>
      </c>
      <c r="C1585" s="2" t="s">
        <v>372</v>
      </c>
      <c r="D1585" s="2" t="str">
        <f t="shared" si="24"/>
        <v>Nevada - Reno-Dec</v>
      </c>
      <c r="E1585" s="5">
        <v>24.687096774193545</v>
      </c>
      <c r="F1585" s="5">
        <v>24.070967741935487</v>
      </c>
      <c r="G1585" s="5">
        <v>23.432258064516127</v>
      </c>
      <c r="H1585" s="5">
        <v>24.219354838709677</v>
      </c>
      <c r="I1585" s="5">
        <v>22.819354838709678</v>
      </c>
      <c r="J1585" s="5">
        <v>22.703225806451613</v>
      </c>
      <c r="K1585" s="5">
        <v>22.4</v>
      </c>
      <c r="L1585" s="5">
        <v>23.519354838709678</v>
      </c>
      <c r="M1585" s="5">
        <v>29.103225806451615</v>
      </c>
      <c r="N1585" s="5">
        <v>33.306451612903224</v>
      </c>
      <c r="O1585" s="5">
        <v>37.335483870967742</v>
      </c>
      <c r="P1585" s="5">
        <v>40.309677419354834</v>
      </c>
      <c r="Q1585" s="5">
        <v>42.861290322580643</v>
      </c>
      <c r="R1585" s="5">
        <v>44.061290322580646</v>
      </c>
      <c r="S1585" s="5">
        <v>44.148387096774194</v>
      </c>
      <c r="T1585" s="5">
        <v>42.409677419354843</v>
      </c>
      <c r="U1585" s="5">
        <v>35.648387096774194</v>
      </c>
      <c r="V1585" s="5">
        <v>32.593548387096774</v>
      </c>
      <c r="W1585" s="5">
        <v>30.961290322580645</v>
      </c>
      <c r="X1585" s="5">
        <v>28.561290322580643</v>
      </c>
      <c r="Y1585" s="5">
        <v>28</v>
      </c>
      <c r="Z1585" s="5">
        <v>26.674193548387095</v>
      </c>
      <c r="AA1585" s="5">
        <v>25.409677419354839</v>
      </c>
      <c r="AB1585" s="5">
        <v>24.906451612903226</v>
      </c>
    </row>
    <row r="1586" spans="1:28">
      <c r="A1586" s="2" t="s">
        <v>258</v>
      </c>
      <c r="B1586" s="2" t="s">
        <v>73</v>
      </c>
      <c r="C1586" s="2" t="s">
        <v>361</v>
      </c>
      <c r="D1586" s="2" t="str">
        <f t="shared" si="24"/>
        <v>Nevada - Tonopah-Jan</v>
      </c>
      <c r="E1586" s="5">
        <v>26.364516129032257</v>
      </c>
      <c r="F1586" s="5">
        <v>25.751612903225805</v>
      </c>
      <c r="G1586" s="5">
        <v>25.14516129032258</v>
      </c>
      <c r="H1586" s="5">
        <v>24.541935483870965</v>
      </c>
      <c r="I1586" s="5">
        <v>23.896774193548385</v>
      </c>
      <c r="J1586" s="5">
        <v>23.177419354838708</v>
      </c>
      <c r="K1586" s="5">
        <v>22.525806451612901</v>
      </c>
      <c r="L1586" s="5">
        <v>26.893548387096775</v>
      </c>
      <c r="M1586" s="5">
        <v>31.241935483870968</v>
      </c>
      <c r="N1586" s="5">
        <v>35.606451612903221</v>
      </c>
      <c r="O1586" s="5">
        <v>37.935483870967744</v>
      </c>
      <c r="P1586" s="5">
        <v>40.303225806451614</v>
      </c>
      <c r="Q1586" s="5">
        <v>42.62903225806452</v>
      </c>
      <c r="R1586" s="5">
        <v>42.36774193548387</v>
      </c>
      <c r="S1586" s="5">
        <v>42.106451612903221</v>
      </c>
      <c r="T1586" s="5">
        <v>41.848387096774189</v>
      </c>
      <c r="U1586" s="5">
        <v>38.474193548387099</v>
      </c>
      <c r="V1586" s="5">
        <v>35.093548387096774</v>
      </c>
      <c r="W1586" s="5">
        <v>31.677419354838708</v>
      </c>
      <c r="X1586" s="5">
        <v>30.516129032258064</v>
      </c>
      <c r="Y1586" s="5">
        <v>29.370967741935484</v>
      </c>
      <c r="Z1586" s="5">
        <v>28.219354838709677</v>
      </c>
      <c r="AA1586" s="5">
        <v>27.667741935483871</v>
      </c>
      <c r="AB1586" s="5">
        <v>27.1</v>
      </c>
    </row>
    <row r="1587" spans="1:28">
      <c r="A1587" s="2" t="s">
        <v>258</v>
      </c>
      <c r="B1587" s="2" t="s">
        <v>74</v>
      </c>
      <c r="C1587" s="2" t="s">
        <v>362</v>
      </c>
      <c r="D1587" s="2" t="str">
        <f t="shared" si="24"/>
        <v>Nevada - Tonopah-Feb</v>
      </c>
      <c r="E1587" s="5">
        <v>30.55</v>
      </c>
      <c r="F1587" s="5">
        <v>29.74285714285714</v>
      </c>
      <c r="G1587" s="5">
        <v>29.557142857142857</v>
      </c>
      <c r="H1587" s="5">
        <v>29.178571428571427</v>
      </c>
      <c r="I1587" s="5">
        <v>28.517857142857142</v>
      </c>
      <c r="J1587" s="5">
        <v>27.978571428571428</v>
      </c>
      <c r="K1587" s="5">
        <v>28.032142857142855</v>
      </c>
      <c r="L1587" s="5">
        <v>31.139285714285712</v>
      </c>
      <c r="M1587" s="5">
        <v>36.753571428571426</v>
      </c>
      <c r="N1587" s="5">
        <v>40.478571428571435</v>
      </c>
      <c r="O1587" s="5">
        <v>43.375</v>
      </c>
      <c r="P1587" s="5">
        <v>45.567857142857143</v>
      </c>
      <c r="Q1587" s="5">
        <v>47.467857142857142</v>
      </c>
      <c r="R1587" s="5">
        <v>48.571428571428569</v>
      </c>
      <c r="S1587" s="5">
        <v>48.789285714285711</v>
      </c>
      <c r="T1587" s="5">
        <v>48.146428571428565</v>
      </c>
      <c r="U1587" s="5">
        <v>46.11071428571428</v>
      </c>
      <c r="V1587" s="5">
        <v>42.303571428571431</v>
      </c>
      <c r="W1587" s="5">
        <v>38.975000000000001</v>
      </c>
      <c r="X1587" s="5">
        <v>37.146428571428565</v>
      </c>
      <c r="Y1587" s="5">
        <v>35.728571428571428</v>
      </c>
      <c r="Z1587" s="5">
        <v>33.56071428571429</v>
      </c>
      <c r="AA1587" s="5">
        <v>32.457142857142856</v>
      </c>
      <c r="AB1587" s="5">
        <v>31.285714285714285</v>
      </c>
    </row>
    <row r="1588" spans="1:28">
      <c r="A1588" s="2" t="s">
        <v>258</v>
      </c>
      <c r="B1588" s="2" t="s">
        <v>75</v>
      </c>
      <c r="C1588" s="2" t="s">
        <v>363</v>
      </c>
      <c r="D1588" s="2" t="str">
        <f t="shared" si="24"/>
        <v>Nevada - Tonopah-Mar</v>
      </c>
      <c r="E1588" s="5">
        <v>34.86774193548387</v>
      </c>
      <c r="F1588" s="5">
        <v>34.109677419354838</v>
      </c>
      <c r="G1588" s="5">
        <v>33.329032258064515</v>
      </c>
      <c r="H1588" s="5">
        <v>32.574193548387093</v>
      </c>
      <c r="I1588" s="5">
        <v>32.619354838709675</v>
      </c>
      <c r="J1588" s="5">
        <v>32.667741935483875</v>
      </c>
      <c r="K1588" s="5">
        <v>32.696774193548386</v>
      </c>
      <c r="L1588" s="5">
        <v>37.264516129032259</v>
      </c>
      <c r="M1588" s="5">
        <v>41.890322580645162</v>
      </c>
      <c r="N1588" s="5">
        <v>46.445161290322581</v>
      </c>
      <c r="O1588" s="5">
        <v>48.558064516129029</v>
      </c>
      <c r="P1588" s="5">
        <v>50.638709677419357</v>
      </c>
      <c r="Q1588" s="5">
        <v>52.754838709677422</v>
      </c>
      <c r="R1588" s="5">
        <v>53.122580645161285</v>
      </c>
      <c r="S1588" s="5">
        <v>53.474193548387099</v>
      </c>
      <c r="T1588" s="5">
        <v>53.829032258064515</v>
      </c>
      <c r="U1588" s="5">
        <v>50.8</v>
      </c>
      <c r="V1588" s="5">
        <v>47.770967741935486</v>
      </c>
      <c r="W1588" s="5">
        <v>44.732258064516131</v>
      </c>
      <c r="X1588" s="5">
        <v>42.880645161290325</v>
      </c>
      <c r="Y1588" s="5">
        <v>41.025806451612901</v>
      </c>
      <c r="Z1588" s="5">
        <v>39.200000000000003</v>
      </c>
      <c r="AA1588" s="5">
        <v>37.729032258064514</v>
      </c>
      <c r="AB1588" s="5">
        <v>36.261290322580642</v>
      </c>
    </row>
    <row r="1589" spans="1:28">
      <c r="A1589" s="2" t="s">
        <v>258</v>
      </c>
      <c r="B1589" s="2" t="s">
        <v>76</v>
      </c>
      <c r="C1589" s="2" t="s">
        <v>364</v>
      </c>
      <c r="D1589" s="2" t="str">
        <f t="shared" si="24"/>
        <v>Nevada - Tonopah-Apr</v>
      </c>
      <c r="E1589" s="5">
        <v>40.653333333333329</v>
      </c>
      <c r="F1589" s="5">
        <v>39.526666666666664</v>
      </c>
      <c r="G1589" s="5">
        <v>38.393333333333331</v>
      </c>
      <c r="H1589" s="5">
        <v>37.256666666666668</v>
      </c>
      <c r="I1589" s="5">
        <v>39.033333333333331</v>
      </c>
      <c r="J1589" s="5">
        <v>40.770000000000003</v>
      </c>
      <c r="K1589" s="5">
        <v>42.55</v>
      </c>
      <c r="L1589" s="5">
        <v>46.883333333333333</v>
      </c>
      <c r="M1589" s="5">
        <v>51.243333333333332</v>
      </c>
      <c r="N1589" s="5">
        <v>55.576666666666668</v>
      </c>
      <c r="O1589" s="5">
        <v>57.806666666666665</v>
      </c>
      <c r="P1589" s="5">
        <v>60.06666666666667</v>
      </c>
      <c r="Q1589" s="5">
        <v>62.31</v>
      </c>
      <c r="R1589" s="5">
        <v>62.49</v>
      </c>
      <c r="S1589" s="5">
        <v>62.606666666666669</v>
      </c>
      <c r="T1589" s="5">
        <v>62.803333333333327</v>
      </c>
      <c r="U1589" s="5">
        <v>59.973333333333336</v>
      </c>
      <c r="V1589" s="5">
        <v>57.12</v>
      </c>
      <c r="W1589" s="5">
        <v>54.216666666666669</v>
      </c>
      <c r="X1589" s="5">
        <v>51.443333333333335</v>
      </c>
      <c r="Y1589" s="5">
        <v>48.666666666666664</v>
      </c>
      <c r="Z1589" s="5">
        <v>45.906666666666666</v>
      </c>
      <c r="AA1589" s="5">
        <v>44.356666666666669</v>
      </c>
      <c r="AB1589" s="5">
        <v>42.773333333333333</v>
      </c>
    </row>
    <row r="1590" spans="1:28">
      <c r="A1590" s="2" t="s">
        <v>258</v>
      </c>
      <c r="B1590" s="2" t="s">
        <v>77</v>
      </c>
      <c r="C1590" s="2" t="s">
        <v>365</v>
      </c>
      <c r="D1590" s="2" t="str">
        <f t="shared" si="24"/>
        <v>Nevada - Tonopah-May</v>
      </c>
      <c r="E1590" s="5">
        <v>47.50322580645161</v>
      </c>
      <c r="F1590" s="5">
        <v>46.012903225806454</v>
      </c>
      <c r="G1590" s="5">
        <v>44.545161290322582</v>
      </c>
      <c r="H1590" s="5">
        <v>43.090322580645157</v>
      </c>
      <c r="I1590" s="5">
        <v>42.590322580645157</v>
      </c>
      <c r="J1590" s="5">
        <v>45.954838709677418</v>
      </c>
      <c r="K1590" s="5">
        <v>51.309677419354834</v>
      </c>
      <c r="L1590" s="5">
        <v>55.622580645161285</v>
      </c>
      <c r="M1590" s="5">
        <v>58.754838709677422</v>
      </c>
      <c r="N1590" s="5">
        <v>61.112903225806448</v>
      </c>
      <c r="O1590" s="5">
        <v>63.335483870967742</v>
      </c>
      <c r="P1590" s="5">
        <v>64.829032258064515</v>
      </c>
      <c r="Q1590" s="5">
        <v>65.893548387096772</v>
      </c>
      <c r="R1590" s="5">
        <v>66.716129032258053</v>
      </c>
      <c r="S1590" s="5">
        <v>67.106451612903228</v>
      </c>
      <c r="T1590" s="5">
        <v>67.109677419354838</v>
      </c>
      <c r="U1590" s="5">
        <v>66.012903225806454</v>
      </c>
      <c r="V1590" s="5">
        <v>63.62903225806452</v>
      </c>
      <c r="W1590" s="5">
        <v>60.548387096774192</v>
      </c>
      <c r="X1590" s="5">
        <v>56.645161290322584</v>
      </c>
      <c r="Y1590" s="5">
        <v>54.648387096774194</v>
      </c>
      <c r="Z1590" s="5">
        <v>52.877419354838715</v>
      </c>
      <c r="AA1590" s="5">
        <v>50.729032258064514</v>
      </c>
      <c r="AB1590" s="5">
        <v>49.264516129032259</v>
      </c>
    </row>
    <row r="1591" spans="1:28">
      <c r="A1591" s="2" t="s">
        <v>258</v>
      </c>
      <c r="B1591" s="2" t="s">
        <v>78</v>
      </c>
      <c r="C1591" s="2" t="s">
        <v>366</v>
      </c>
      <c r="D1591" s="2" t="str">
        <f t="shared" si="24"/>
        <v>Nevada - Tonopah-Jun</v>
      </c>
      <c r="E1591" s="5">
        <v>58.75</v>
      </c>
      <c r="F1591" s="5">
        <v>57.453333333333333</v>
      </c>
      <c r="G1591" s="5">
        <v>56.19</v>
      </c>
      <c r="H1591" s="5">
        <v>54.876666666666665</v>
      </c>
      <c r="I1591" s="5">
        <v>58.216666666666669</v>
      </c>
      <c r="J1591" s="5">
        <v>61.576666666666668</v>
      </c>
      <c r="K1591" s="5">
        <v>64.91</v>
      </c>
      <c r="L1591" s="5">
        <v>68.743333333333339</v>
      </c>
      <c r="M1591" s="5">
        <v>72.583333333333329</v>
      </c>
      <c r="N1591" s="5">
        <v>76.400000000000006</v>
      </c>
      <c r="O1591" s="5">
        <v>78.209999999999994</v>
      </c>
      <c r="P1591" s="5">
        <v>80.023333333333326</v>
      </c>
      <c r="Q1591" s="5">
        <v>81.836666666666659</v>
      </c>
      <c r="R1591" s="5">
        <v>82.21</v>
      </c>
      <c r="S1591" s="5">
        <v>82.576666666666668</v>
      </c>
      <c r="T1591" s="5">
        <v>82.936666666666667</v>
      </c>
      <c r="U1591" s="5">
        <v>81.076666666666668</v>
      </c>
      <c r="V1591" s="5">
        <v>79.143333333333345</v>
      </c>
      <c r="W1591" s="5">
        <v>77.19</v>
      </c>
      <c r="X1591" s="5">
        <v>73.209999999999994</v>
      </c>
      <c r="Y1591" s="5">
        <v>69.263333333333335</v>
      </c>
      <c r="Z1591" s="5">
        <v>65.349999999999994</v>
      </c>
      <c r="AA1591" s="5">
        <v>63.216666666666669</v>
      </c>
      <c r="AB1591" s="5">
        <v>61.116666666666667</v>
      </c>
    </row>
    <row r="1592" spans="1:28">
      <c r="A1592" s="2" t="s">
        <v>258</v>
      </c>
      <c r="B1592" s="2" t="s">
        <v>79</v>
      </c>
      <c r="C1592" s="2" t="s">
        <v>367</v>
      </c>
      <c r="D1592" s="2" t="str">
        <f t="shared" si="24"/>
        <v>Nevada - Tonopah-Jul</v>
      </c>
      <c r="E1592" s="5">
        <v>65.187096774193549</v>
      </c>
      <c r="F1592" s="5">
        <v>63.551612903225802</v>
      </c>
      <c r="G1592" s="5">
        <v>59.954838709677418</v>
      </c>
      <c r="H1592" s="5">
        <v>58.254838709677422</v>
      </c>
      <c r="I1592" s="5">
        <v>61.732258064516131</v>
      </c>
      <c r="J1592" s="5">
        <v>65.232258064516131</v>
      </c>
      <c r="K1592" s="5">
        <v>68.796774193548387</v>
      </c>
      <c r="L1592" s="5">
        <v>73.07741935483871</v>
      </c>
      <c r="M1592" s="5">
        <v>77.387096774193552</v>
      </c>
      <c r="N1592" s="5">
        <v>81.677419354838705</v>
      </c>
      <c r="O1592" s="5">
        <v>83.812903225806451</v>
      </c>
      <c r="P1592" s="5">
        <v>85.974193548387092</v>
      </c>
      <c r="Q1592" s="5">
        <v>88.125806451612902</v>
      </c>
      <c r="R1592" s="5">
        <v>88.054838709677412</v>
      </c>
      <c r="S1592" s="5">
        <v>87.974193548387092</v>
      </c>
      <c r="T1592" s="5">
        <v>87.906451612903226</v>
      </c>
      <c r="U1592" s="5">
        <v>85.648387096774186</v>
      </c>
      <c r="V1592" s="5">
        <v>83.361290322580643</v>
      </c>
      <c r="W1592" s="5">
        <v>81.048387096774192</v>
      </c>
      <c r="X1592" s="5">
        <v>77.641935483870967</v>
      </c>
      <c r="Y1592" s="5">
        <v>74.267741935483883</v>
      </c>
      <c r="Z1592" s="5">
        <v>70.932258064516134</v>
      </c>
      <c r="AA1592" s="5">
        <v>68.319354838709685</v>
      </c>
      <c r="AB1592" s="5">
        <v>65.729032258064507</v>
      </c>
    </row>
    <row r="1593" spans="1:28">
      <c r="A1593" s="2" t="s">
        <v>258</v>
      </c>
      <c r="B1593" s="2" t="s">
        <v>80</v>
      </c>
      <c r="C1593" s="2" t="s">
        <v>368</v>
      </c>
      <c r="D1593" s="2" t="str">
        <f t="shared" si="24"/>
        <v>Nevada - Tonopah-Aug</v>
      </c>
      <c r="E1593" s="5">
        <v>59.451612903225808</v>
      </c>
      <c r="F1593" s="5">
        <v>58.409677419354843</v>
      </c>
      <c r="G1593" s="5">
        <v>59.067741935483866</v>
      </c>
      <c r="H1593" s="5">
        <v>57.57741935483871</v>
      </c>
      <c r="I1593" s="5">
        <v>56.348387096774189</v>
      </c>
      <c r="J1593" s="5">
        <v>57.883870967741942</v>
      </c>
      <c r="K1593" s="5">
        <v>64.554838709677426</v>
      </c>
      <c r="L1593" s="5">
        <v>70.612903225806448</v>
      </c>
      <c r="M1593" s="5">
        <v>75.070967741935476</v>
      </c>
      <c r="N1593" s="5">
        <v>78.854838709677423</v>
      </c>
      <c r="O1593" s="5">
        <v>81.767741935483883</v>
      </c>
      <c r="P1593" s="5">
        <v>83.635483870967732</v>
      </c>
      <c r="Q1593" s="5">
        <v>84.554838709677412</v>
      </c>
      <c r="R1593" s="5">
        <v>84.91290322580646</v>
      </c>
      <c r="S1593" s="5">
        <v>85.187096774193549</v>
      </c>
      <c r="T1593" s="5">
        <v>84.532258064516128</v>
      </c>
      <c r="U1593" s="5">
        <v>83.961290322580652</v>
      </c>
      <c r="V1593" s="5">
        <v>81.122580645161293</v>
      </c>
      <c r="W1593" s="5">
        <v>77.096774193548384</v>
      </c>
      <c r="X1593" s="5">
        <v>72.635483870967732</v>
      </c>
      <c r="Y1593" s="5">
        <v>69.99354838709678</v>
      </c>
      <c r="Z1593" s="5">
        <v>67.990322580645156</v>
      </c>
      <c r="AA1593" s="5">
        <v>65.138709677419357</v>
      </c>
      <c r="AB1593" s="5">
        <v>62.993548387096773</v>
      </c>
    </row>
    <row r="1594" spans="1:28">
      <c r="A1594" s="2" t="s">
        <v>258</v>
      </c>
      <c r="B1594" s="2" t="s">
        <v>81</v>
      </c>
      <c r="C1594" s="2" t="s">
        <v>369</v>
      </c>
      <c r="D1594" s="2" t="str">
        <f t="shared" si="24"/>
        <v>Nevada - Tonopah-Sep</v>
      </c>
      <c r="E1594" s="5">
        <v>54.8</v>
      </c>
      <c r="F1594" s="5">
        <v>53.923333333333332</v>
      </c>
      <c r="G1594" s="5">
        <v>53.046666666666667</v>
      </c>
      <c r="H1594" s="5">
        <v>52.136666666666663</v>
      </c>
      <c r="I1594" s="5">
        <v>53.236666666666665</v>
      </c>
      <c r="J1594" s="5">
        <v>54.346666666666671</v>
      </c>
      <c r="K1594" s="5">
        <v>55.513333333333335</v>
      </c>
      <c r="L1594" s="5">
        <v>61.256666666666668</v>
      </c>
      <c r="M1594" s="5">
        <v>66.99666666666667</v>
      </c>
      <c r="N1594" s="5">
        <v>72.75333333333333</v>
      </c>
      <c r="O1594" s="5">
        <v>75.076666666666668</v>
      </c>
      <c r="P1594" s="5">
        <v>77.38</v>
      </c>
      <c r="Q1594" s="5">
        <v>79.703333333333333</v>
      </c>
      <c r="R1594" s="5">
        <v>79.426666666666677</v>
      </c>
      <c r="S1594" s="5">
        <v>79.143333333333345</v>
      </c>
      <c r="T1594" s="5">
        <v>78.88</v>
      </c>
      <c r="U1594" s="5">
        <v>75.28</v>
      </c>
      <c r="V1594" s="5">
        <v>71.686666666666667</v>
      </c>
      <c r="W1594" s="5">
        <v>68.026666666666671</v>
      </c>
      <c r="X1594" s="5">
        <v>65.273333333333341</v>
      </c>
      <c r="Y1594" s="5">
        <v>62.55</v>
      </c>
      <c r="Z1594" s="5">
        <v>59.863333333333337</v>
      </c>
      <c r="AA1594" s="5">
        <v>58.206666666666671</v>
      </c>
      <c r="AB1594" s="5">
        <v>56.58</v>
      </c>
    </row>
    <row r="1595" spans="1:28">
      <c r="A1595" s="2" t="s">
        <v>258</v>
      </c>
      <c r="B1595" s="2" t="s">
        <v>82</v>
      </c>
      <c r="C1595" s="2" t="s">
        <v>370</v>
      </c>
      <c r="D1595" s="2" t="str">
        <f t="shared" si="24"/>
        <v>Nevada - Tonopah-Oct</v>
      </c>
      <c r="E1595" s="5">
        <v>43.622580645161285</v>
      </c>
      <c r="F1595" s="5">
        <v>42.767741935483869</v>
      </c>
      <c r="G1595" s="5">
        <v>41.912903225806453</v>
      </c>
      <c r="H1595" s="5">
        <v>41.029032258064518</v>
      </c>
      <c r="I1595" s="5">
        <v>41.380645161290325</v>
      </c>
      <c r="J1595" s="5">
        <v>41.719354838709677</v>
      </c>
      <c r="K1595" s="5">
        <v>42.093548387096774</v>
      </c>
      <c r="L1595" s="5">
        <v>48.090322580645157</v>
      </c>
      <c r="M1595" s="5">
        <v>54.058064516129029</v>
      </c>
      <c r="N1595" s="5">
        <v>60.041935483870965</v>
      </c>
      <c r="O1595" s="5">
        <v>62.425806451612907</v>
      </c>
      <c r="P1595" s="5">
        <v>64.735483870967741</v>
      </c>
      <c r="Q1595" s="5">
        <v>67.125806451612902</v>
      </c>
      <c r="R1595" s="5">
        <v>67.035483870967738</v>
      </c>
      <c r="S1595" s="5">
        <v>66.954838709677418</v>
      </c>
      <c r="T1595" s="5">
        <v>66.854838709677423</v>
      </c>
      <c r="U1595" s="5">
        <v>62.851612903225806</v>
      </c>
      <c r="V1595" s="5">
        <v>58.864516129032253</v>
      </c>
      <c r="W1595" s="5">
        <v>54.777419354838706</v>
      </c>
      <c r="X1595" s="5">
        <v>52.36774193548387</v>
      </c>
      <c r="Y1595" s="5">
        <v>49.970967741935482</v>
      </c>
      <c r="Z1595" s="5">
        <v>47.62580645161291</v>
      </c>
      <c r="AA1595" s="5">
        <v>46.193548387096776</v>
      </c>
      <c r="AB1595" s="5">
        <v>44.738709677419358</v>
      </c>
    </row>
    <row r="1596" spans="1:28">
      <c r="A1596" s="2" t="s">
        <v>258</v>
      </c>
      <c r="B1596" s="2" t="s">
        <v>83</v>
      </c>
      <c r="C1596" s="2" t="s">
        <v>371</v>
      </c>
      <c r="D1596" s="2" t="str">
        <f t="shared" si="24"/>
        <v>Nevada - Tonopah-Nov</v>
      </c>
      <c r="E1596" s="5">
        <v>33.4</v>
      </c>
      <c r="F1596" s="5">
        <v>32.463333333333331</v>
      </c>
      <c r="G1596" s="5">
        <v>32.023333333333333</v>
      </c>
      <c r="H1596" s="5">
        <v>31.706666666666667</v>
      </c>
      <c r="I1596" s="5">
        <v>30.966666666666665</v>
      </c>
      <c r="J1596" s="5">
        <v>29.856666666666669</v>
      </c>
      <c r="K1596" s="5">
        <v>31.196666666666665</v>
      </c>
      <c r="L1596" s="5">
        <v>36.450000000000003</v>
      </c>
      <c r="M1596" s="5">
        <v>43.09</v>
      </c>
      <c r="N1596" s="5">
        <v>48.193333333333335</v>
      </c>
      <c r="O1596" s="5">
        <v>50.906666666666666</v>
      </c>
      <c r="P1596" s="5">
        <v>53.606666666666669</v>
      </c>
      <c r="Q1596" s="5">
        <v>55.276666666666664</v>
      </c>
      <c r="R1596" s="5">
        <v>55.976666666666667</v>
      </c>
      <c r="S1596" s="5">
        <v>55.613333333333337</v>
      </c>
      <c r="T1596" s="5">
        <v>53.91</v>
      </c>
      <c r="U1596" s="5">
        <v>49.706666666666671</v>
      </c>
      <c r="V1596" s="5">
        <v>44.506666666666668</v>
      </c>
      <c r="W1596" s="5">
        <v>41.91</v>
      </c>
      <c r="X1596" s="5">
        <v>39.076666666666668</v>
      </c>
      <c r="Y1596" s="5">
        <v>37.619999999999997</v>
      </c>
      <c r="Z1596" s="5">
        <v>35.473333333333336</v>
      </c>
      <c r="AA1596" s="5">
        <v>34.299999999999997</v>
      </c>
      <c r="AB1596" s="5">
        <v>33.520000000000003</v>
      </c>
    </row>
    <row r="1597" spans="1:28">
      <c r="A1597" s="2" t="s">
        <v>258</v>
      </c>
      <c r="B1597" s="2" t="s">
        <v>84</v>
      </c>
      <c r="C1597" s="2" t="s">
        <v>372</v>
      </c>
      <c r="D1597" s="2" t="str">
        <f t="shared" si="24"/>
        <v>Nevada - Tonopah-Dec</v>
      </c>
      <c r="E1597" s="5">
        <v>25.406451612903226</v>
      </c>
      <c r="F1597" s="5">
        <v>24.612903225806452</v>
      </c>
      <c r="G1597" s="5">
        <v>23.487096774193549</v>
      </c>
      <c r="H1597" s="5">
        <v>23.3</v>
      </c>
      <c r="I1597" s="5">
        <v>23.009677419354837</v>
      </c>
      <c r="J1597" s="5">
        <v>22.238709677419354</v>
      </c>
      <c r="K1597" s="5">
        <v>21.7</v>
      </c>
      <c r="L1597" s="5">
        <v>24.093548387096774</v>
      </c>
      <c r="M1597" s="5">
        <v>29.629032258064516</v>
      </c>
      <c r="N1597" s="5">
        <v>33.445161290322581</v>
      </c>
      <c r="O1597" s="5">
        <v>37.151612903225811</v>
      </c>
      <c r="P1597" s="5">
        <v>39.58064516129032</v>
      </c>
      <c r="Q1597" s="5">
        <v>41.99677419354839</v>
      </c>
      <c r="R1597" s="5">
        <v>42.62580645161291</v>
      </c>
      <c r="S1597" s="5">
        <v>42.216129032258067</v>
      </c>
      <c r="T1597" s="5">
        <v>40.758064516129032</v>
      </c>
      <c r="U1597" s="5">
        <v>36.9</v>
      </c>
      <c r="V1597" s="5">
        <v>33.803225806451614</v>
      </c>
      <c r="W1597" s="5">
        <v>31.893548387096775</v>
      </c>
      <c r="X1597" s="5">
        <v>29.806451612903224</v>
      </c>
      <c r="Y1597" s="5">
        <v>28.341935483870969</v>
      </c>
      <c r="Z1597" s="5">
        <v>27.909677419354839</v>
      </c>
      <c r="AA1597" s="5">
        <v>26.574193548387097</v>
      </c>
      <c r="AB1597" s="5">
        <v>26.258064516129032</v>
      </c>
    </row>
    <row r="1598" spans="1:28">
      <c r="A1598" s="2" t="s">
        <v>259</v>
      </c>
      <c r="B1598" s="2" t="s">
        <v>73</v>
      </c>
      <c r="C1598" s="2" t="s">
        <v>361</v>
      </c>
      <c r="D1598" s="2" t="str">
        <f t="shared" si="24"/>
        <v>Nevada - Winnemucca-Jan</v>
      </c>
      <c r="E1598" s="5">
        <v>24.925806451612903</v>
      </c>
      <c r="F1598" s="5">
        <v>24.461290322580645</v>
      </c>
      <c r="G1598" s="5">
        <v>24.4</v>
      </c>
      <c r="H1598" s="5">
        <v>23.483870967741936</v>
      </c>
      <c r="I1598" s="5">
        <v>23.387096774193548</v>
      </c>
      <c r="J1598" s="5">
        <v>22.838709677419356</v>
      </c>
      <c r="K1598" s="5">
        <v>23.122580645161289</v>
      </c>
      <c r="L1598" s="5">
        <v>24.135483870967743</v>
      </c>
      <c r="M1598" s="5">
        <v>27.216129032258067</v>
      </c>
      <c r="N1598" s="5">
        <v>30.112903225806452</v>
      </c>
      <c r="O1598" s="5">
        <v>32.667741935483875</v>
      </c>
      <c r="P1598" s="5">
        <v>34.319354838709678</v>
      </c>
      <c r="Q1598" s="5">
        <v>35.28709677419355</v>
      </c>
      <c r="R1598" s="5">
        <v>35.783870967741933</v>
      </c>
      <c r="S1598" s="5">
        <v>35.92258064516129</v>
      </c>
      <c r="T1598" s="5">
        <v>35.235483870967741</v>
      </c>
      <c r="U1598" s="5">
        <v>31.925806451612903</v>
      </c>
      <c r="V1598" s="5">
        <v>29.448387096774194</v>
      </c>
      <c r="W1598" s="5">
        <v>28.009677419354837</v>
      </c>
      <c r="X1598" s="5">
        <v>27.206451612903226</v>
      </c>
      <c r="Y1598" s="5">
        <v>26.174193548387095</v>
      </c>
      <c r="Z1598" s="5">
        <v>25.738709677419354</v>
      </c>
      <c r="AA1598" s="5">
        <v>25.612903225806452</v>
      </c>
      <c r="AB1598" s="5">
        <v>24.980645161290322</v>
      </c>
    </row>
    <row r="1599" spans="1:28">
      <c r="A1599" s="2" t="s">
        <v>259</v>
      </c>
      <c r="B1599" s="2" t="s">
        <v>74</v>
      </c>
      <c r="C1599" s="2" t="s">
        <v>362</v>
      </c>
      <c r="D1599" s="2" t="str">
        <f t="shared" si="24"/>
        <v>Nevada - Winnemucca-Feb</v>
      </c>
      <c r="E1599" s="5">
        <v>29.36785714285714</v>
      </c>
      <c r="F1599" s="5">
        <v>28.739285714285717</v>
      </c>
      <c r="G1599" s="5">
        <v>28.153571428571428</v>
      </c>
      <c r="H1599" s="5">
        <v>27.482142857142858</v>
      </c>
      <c r="I1599" s="5">
        <v>27.114285714285717</v>
      </c>
      <c r="J1599" s="5">
        <v>26.689285714285713</v>
      </c>
      <c r="K1599" s="5">
        <v>26.289285714285715</v>
      </c>
      <c r="L1599" s="5">
        <v>30.907142857142855</v>
      </c>
      <c r="M1599" s="5">
        <v>35.50714285714286</v>
      </c>
      <c r="N1599" s="5">
        <v>40.142857142857146</v>
      </c>
      <c r="O1599" s="5">
        <v>42.714285714285715</v>
      </c>
      <c r="P1599" s="5">
        <v>45.292857142857144</v>
      </c>
      <c r="Q1599" s="5">
        <v>47.871428571428574</v>
      </c>
      <c r="R1599" s="5">
        <v>47.878571428571426</v>
      </c>
      <c r="S1599" s="5">
        <v>47.892857142857146</v>
      </c>
      <c r="T1599" s="5">
        <v>47.903571428571425</v>
      </c>
      <c r="U1599" s="5">
        <v>44.635714285714286</v>
      </c>
      <c r="V1599" s="5">
        <v>41.342857142857142</v>
      </c>
      <c r="W1599" s="5">
        <v>37.996428571428574</v>
      </c>
      <c r="X1599" s="5">
        <v>36.56428571428571</v>
      </c>
      <c r="Y1599" s="5">
        <v>35.232142857142854</v>
      </c>
      <c r="Z1599" s="5">
        <v>33.825000000000003</v>
      </c>
      <c r="AA1599" s="5">
        <v>32.471428571428575</v>
      </c>
      <c r="AB1599" s="5">
        <v>31.157142857142855</v>
      </c>
    </row>
    <row r="1600" spans="1:28">
      <c r="A1600" s="2" t="s">
        <v>259</v>
      </c>
      <c r="B1600" s="2" t="s">
        <v>75</v>
      </c>
      <c r="C1600" s="2" t="s">
        <v>363</v>
      </c>
      <c r="D1600" s="2" t="str">
        <f t="shared" si="24"/>
        <v>Nevada - Winnemucca-Mar</v>
      </c>
      <c r="E1600" s="5">
        <v>33.383870967741942</v>
      </c>
      <c r="F1600" s="5">
        <v>32.08064516129032</v>
      </c>
      <c r="G1600" s="5">
        <v>30.783870967741933</v>
      </c>
      <c r="H1600" s="5">
        <v>29.470967741935485</v>
      </c>
      <c r="I1600" s="5">
        <v>29.748387096774195</v>
      </c>
      <c r="J1600" s="5">
        <v>30.035483870967742</v>
      </c>
      <c r="K1600" s="5">
        <v>30.319354838709678</v>
      </c>
      <c r="L1600" s="5">
        <v>36.425806451612907</v>
      </c>
      <c r="M1600" s="5">
        <v>42.516129032258064</v>
      </c>
      <c r="N1600" s="5">
        <v>48.62580645161291</v>
      </c>
      <c r="O1600" s="5">
        <v>50.674193548387102</v>
      </c>
      <c r="P1600" s="5">
        <v>52.758064516129032</v>
      </c>
      <c r="Q1600" s="5">
        <v>54.79354838709677</v>
      </c>
      <c r="R1600" s="5">
        <v>54.883870967741942</v>
      </c>
      <c r="S1600" s="5">
        <v>54.987096774193546</v>
      </c>
      <c r="T1600" s="5">
        <v>55.061290322580646</v>
      </c>
      <c r="U1600" s="5">
        <v>51.396774193548389</v>
      </c>
      <c r="V1600" s="5">
        <v>47.732258064516131</v>
      </c>
      <c r="W1600" s="5">
        <v>44.00322580645161</v>
      </c>
      <c r="X1600" s="5">
        <v>41.951612903225808</v>
      </c>
      <c r="Y1600" s="5">
        <v>39.951612903225808</v>
      </c>
      <c r="Z1600" s="5">
        <v>37.935483870967744</v>
      </c>
      <c r="AA1600" s="5">
        <v>36.525806451612901</v>
      </c>
      <c r="AB1600" s="5">
        <v>35.061290322580646</v>
      </c>
    </row>
    <row r="1601" spans="1:28">
      <c r="A1601" s="2" t="s">
        <v>259</v>
      </c>
      <c r="B1601" s="2" t="s">
        <v>76</v>
      </c>
      <c r="C1601" s="2" t="s">
        <v>364</v>
      </c>
      <c r="D1601" s="2" t="str">
        <f t="shared" si="24"/>
        <v>Nevada - Winnemucca-Apr</v>
      </c>
      <c r="E1601" s="5">
        <v>38.56333333333334</v>
      </c>
      <c r="F1601" s="5">
        <v>37.573333333333338</v>
      </c>
      <c r="G1601" s="5">
        <v>36.876666666666665</v>
      </c>
      <c r="H1601" s="5">
        <v>35.983333333333334</v>
      </c>
      <c r="I1601" s="5">
        <v>35.43666666666666</v>
      </c>
      <c r="J1601" s="5">
        <v>36.01</v>
      </c>
      <c r="K1601" s="5">
        <v>41.523333333333333</v>
      </c>
      <c r="L1601" s="5">
        <v>46.33</v>
      </c>
      <c r="M1601" s="5">
        <v>50.173333333333332</v>
      </c>
      <c r="N1601" s="5">
        <v>52.863333333333337</v>
      </c>
      <c r="O1601" s="5">
        <v>54.93666666666666</v>
      </c>
      <c r="P1601" s="5">
        <v>56.876666666666665</v>
      </c>
      <c r="Q1601" s="5">
        <v>57.966666666666669</v>
      </c>
      <c r="R1601" s="5">
        <v>58.923333333333332</v>
      </c>
      <c r="S1601" s="5">
        <v>58.67</v>
      </c>
      <c r="T1601" s="5">
        <v>58.54</v>
      </c>
      <c r="U1601" s="5">
        <v>57.346666666666671</v>
      </c>
      <c r="V1601" s="5">
        <v>54.57</v>
      </c>
      <c r="W1601" s="5">
        <v>49.306666666666665</v>
      </c>
      <c r="X1601" s="5">
        <v>45.43</v>
      </c>
      <c r="Y1601" s="5">
        <v>44.426666666666662</v>
      </c>
      <c r="Z1601" s="5">
        <v>43.036666666666662</v>
      </c>
      <c r="AA1601" s="5">
        <v>41.396666666666668</v>
      </c>
      <c r="AB1601" s="5">
        <v>40.423333333333332</v>
      </c>
    </row>
    <row r="1602" spans="1:28">
      <c r="A1602" s="2" t="s">
        <v>259</v>
      </c>
      <c r="B1602" s="2" t="s">
        <v>77</v>
      </c>
      <c r="C1602" s="2" t="s">
        <v>365</v>
      </c>
      <c r="D1602" s="2" t="str">
        <f t="shared" si="24"/>
        <v>Nevada - Winnemucca-May</v>
      </c>
      <c r="E1602" s="5">
        <v>47.070967741935483</v>
      </c>
      <c r="F1602" s="5">
        <v>44.29032258064516</v>
      </c>
      <c r="G1602" s="5">
        <v>43.167741935483875</v>
      </c>
      <c r="H1602" s="5">
        <v>41.37419354838709</v>
      </c>
      <c r="I1602" s="5">
        <v>40.57741935483871</v>
      </c>
      <c r="J1602" s="5">
        <v>44.770967741935486</v>
      </c>
      <c r="K1602" s="5">
        <v>49.412903225806453</v>
      </c>
      <c r="L1602" s="5">
        <v>54.241935483870968</v>
      </c>
      <c r="M1602" s="5">
        <v>56.838709677419352</v>
      </c>
      <c r="N1602" s="5">
        <v>59.309677419354834</v>
      </c>
      <c r="O1602" s="5">
        <v>61.754838709677422</v>
      </c>
      <c r="P1602" s="5">
        <v>63.429032258064517</v>
      </c>
      <c r="Q1602" s="5">
        <v>64.290322580645167</v>
      </c>
      <c r="R1602" s="5">
        <v>65.49677419354839</v>
      </c>
      <c r="S1602" s="5">
        <v>65.616129032258058</v>
      </c>
      <c r="T1602" s="5">
        <v>65.970967741935482</v>
      </c>
      <c r="U1602" s="5">
        <v>65.251612903225805</v>
      </c>
      <c r="V1602" s="5">
        <v>63.322580645161288</v>
      </c>
      <c r="W1602" s="5">
        <v>58.735483870967741</v>
      </c>
      <c r="X1602" s="5">
        <v>53.306451612903224</v>
      </c>
      <c r="Y1602" s="5">
        <v>51.454838709677418</v>
      </c>
      <c r="Z1602" s="5">
        <v>50.019354838709674</v>
      </c>
      <c r="AA1602" s="5">
        <v>49.045161290322582</v>
      </c>
      <c r="AB1602" s="5">
        <v>47.08064516129032</v>
      </c>
    </row>
    <row r="1603" spans="1:28">
      <c r="A1603" s="2" t="s">
        <v>259</v>
      </c>
      <c r="B1603" s="2" t="s">
        <v>78</v>
      </c>
      <c r="C1603" s="2" t="s">
        <v>366</v>
      </c>
      <c r="D1603" s="2" t="str">
        <f t="shared" ref="D1603:D1666" si="25">CONCATENATE(A1603,"-",B1603)</f>
        <v>Nevada - Winnemucca-Jun</v>
      </c>
      <c r="E1603" s="5">
        <v>57.206666666666671</v>
      </c>
      <c r="F1603" s="5">
        <v>55.283333333333331</v>
      </c>
      <c r="G1603" s="5">
        <v>53.336666666666666</v>
      </c>
      <c r="H1603" s="5">
        <v>51.383333333333333</v>
      </c>
      <c r="I1603" s="5">
        <v>54.8</v>
      </c>
      <c r="J1603" s="5">
        <v>58.273333333333333</v>
      </c>
      <c r="K1603" s="5">
        <v>61.803333333333327</v>
      </c>
      <c r="L1603" s="5">
        <v>65.37</v>
      </c>
      <c r="M1603" s="5">
        <v>68.956666666666663</v>
      </c>
      <c r="N1603" s="5">
        <v>72.546666666666667</v>
      </c>
      <c r="O1603" s="5">
        <v>74.489999999999995</v>
      </c>
      <c r="P1603" s="5">
        <v>76.466666666666669</v>
      </c>
      <c r="Q1603" s="5">
        <v>78.416666666666671</v>
      </c>
      <c r="R1603" s="5">
        <v>79.156666666666666</v>
      </c>
      <c r="S1603" s="5">
        <v>79.893333333333345</v>
      </c>
      <c r="T1603" s="5">
        <v>80.64</v>
      </c>
      <c r="U1603" s="5">
        <v>79.013333333333335</v>
      </c>
      <c r="V1603" s="5">
        <v>77.39</v>
      </c>
      <c r="W1603" s="5">
        <v>75.643333333333345</v>
      </c>
      <c r="X1603" s="5">
        <v>71.226666666666674</v>
      </c>
      <c r="Y1603" s="5">
        <v>66.86666666666666</v>
      </c>
      <c r="Z1603" s="5">
        <v>62.603333333333332</v>
      </c>
      <c r="AA1603" s="5">
        <v>60.846666666666671</v>
      </c>
      <c r="AB1603" s="5">
        <v>59.07</v>
      </c>
    </row>
    <row r="1604" spans="1:28">
      <c r="A1604" s="2" t="s">
        <v>259</v>
      </c>
      <c r="B1604" s="2" t="s">
        <v>79</v>
      </c>
      <c r="C1604" s="2" t="s">
        <v>367</v>
      </c>
      <c r="D1604" s="2" t="str">
        <f t="shared" si="25"/>
        <v>Nevada - Winnemucca-Jul</v>
      </c>
      <c r="E1604" s="5">
        <v>64.92258064516129</v>
      </c>
      <c r="F1604" s="5">
        <v>62.361290322580643</v>
      </c>
      <c r="G1604" s="5">
        <v>57.648387096774194</v>
      </c>
      <c r="H1604" s="5">
        <v>55.022580645161291</v>
      </c>
      <c r="I1604" s="5">
        <v>59.725806451612904</v>
      </c>
      <c r="J1604" s="5">
        <v>64.487096774193546</v>
      </c>
      <c r="K1604" s="5">
        <v>69.332258064516139</v>
      </c>
      <c r="L1604" s="5">
        <v>74.093548387096774</v>
      </c>
      <c r="M1604" s="5">
        <v>78.851612903225814</v>
      </c>
      <c r="N1604" s="5">
        <v>83.629032258064512</v>
      </c>
      <c r="O1604" s="5">
        <v>85.861290322580643</v>
      </c>
      <c r="P1604" s="5">
        <v>88.08387096774193</v>
      </c>
      <c r="Q1604" s="5">
        <v>90.312903225806451</v>
      </c>
      <c r="R1604" s="5">
        <v>90.835483870967749</v>
      </c>
      <c r="S1604" s="5">
        <v>91.335483870967749</v>
      </c>
      <c r="T1604" s="5">
        <v>91.858064516129033</v>
      </c>
      <c r="U1604" s="5">
        <v>89.209677419354833</v>
      </c>
      <c r="V1604" s="5">
        <v>86.564516129032256</v>
      </c>
      <c r="W1604" s="5">
        <v>83.806451612903231</v>
      </c>
      <c r="X1604" s="5">
        <v>79.035483870967738</v>
      </c>
      <c r="Y1604" s="5">
        <v>74.348387096774204</v>
      </c>
      <c r="Z1604" s="5">
        <v>69.725806451612897</v>
      </c>
      <c r="AA1604" s="5">
        <v>67.548387096774192</v>
      </c>
      <c r="AB1604" s="5">
        <v>65.364516129032253</v>
      </c>
    </row>
    <row r="1605" spans="1:28">
      <c r="A1605" s="2" t="s">
        <v>259</v>
      </c>
      <c r="B1605" s="2" t="s">
        <v>80</v>
      </c>
      <c r="C1605" s="2" t="s">
        <v>368</v>
      </c>
      <c r="D1605" s="2" t="str">
        <f t="shared" si="25"/>
        <v>Nevada - Winnemucca-Aug</v>
      </c>
      <c r="E1605" s="5">
        <v>58.12903225806452</v>
      </c>
      <c r="F1605" s="5">
        <v>55.693548387096776</v>
      </c>
      <c r="G1605" s="5">
        <v>55.329032258064515</v>
      </c>
      <c r="H1605" s="5">
        <v>52.816129032258061</v>
      </c>
      <c r="I1605" s="5">
        <v>55.877419354838715</v>
      </c>
      <c r="J1605" s="5">
        <v>58.935483870967744</v>
      </c>
      <c r="K1605" s="5">
        <v>62.048387096774192</v>
      </c>
      <c r="L1605" s="5">
        <v>67.780645161290323</v>
      </c>
      <c r="M1605" s="5">
        <v>73.49354838709678</v>
      </c>
      <c r="N1605" s="5">
        <v>79.216129032258053</v>
      </c>
      <c r="O1605" s="5">
        <v>81.880645161290332</v>
      </c>
      <c r="P1605" s="5">
        <v>84.519354838709674</v>
      </c>
      <c r="Q1605" s="5">
        <v>87.167741935483861</v>
      </c>
      <c r="R1605" s="5">
        <v>87.525806451612908</v>
      </c>
      <c r="S1605" s="5">
        <v>87.806451612903231</v>
      </c>
      <c r="T1605" s="5">
        <v>88.161290322580641</v>
      </c>
      <c r="U1605" s="5">
        <v>84.441935483870964</v>
      </c>
      <c r="V1605" s="5">
        <v>80.748387096774181</v>
      </c>
      <c r="W1605" s="5">
        <v>76.970967741935482</v>
      </c>
      <c r="X1605" s="5">
        <v>73.203225806451613</v>
      </c>
      <c r="Y1605" s="5">
        <v>69.461290322580652</v>
      </c>
      <c r="Z1605" s="5">
        <v>65.735483870967741</v>
      </c>
      <c r="AA1605" s="5">
        <v>63.761290322580642</v>
      </c>
      <c r="AB1605" s="5">
        <v>61.738709677419358</v>
      </c>
    </row>
    <row r="1606" spans="1:28">
      <c r="A1606" s="2" t="s">
        <v>259</v>
      </c>
      <c r="B1606" s="2" t="s">
        <v>81</v>
      </c>
      <c r="C1606" s="2" t="s">
        <v>369</v>
      </c>
      <c r="D1606" s="2" t="str">
        <f t="shared" si="25"/>
        <v>Nevada - Winnemucca-Sep</v>
      </c>
      <c r="E1606" s="5">
        <v>48.443333333333335</v>
      </c>
      <c r="F1606" s="5">
        <v>46.276666666666664</v>
      </c>
      <c r="G1606" s="5">
        <v>44.09</v>
      </c>
      <c r="H1606" s="5">
        <v>41.913333333333334</v>
      </c>
      <c r="I1606" s="5">
        <v>44.53</v>
      </c>
      <c r="J1606" s="5">
        <v>47.17</v>
      </c>
      <c r="K1606" s="5">
        <v>49.806666666666665</v>
      </c>
      <c r="L1606" s="5">
        <v>56.226666666666667</v>
      </c>
      <c r="M1606" s="5">
        <v>62.646666666666668</v>
      </c>
      <c r="N1606" s="5">
        <v>69.073333333333323</v>
      </c>
      <c r="O1606" s="5">
        <v>71.56</v>
      </c>
      <c r="P1606" s="5">
        <v>74.02</v>
      </c>
      <c r="Q1606" s="5">
        <v>76.510000000000005</v>
      </c>
      <c r="R1606" s="5">
        <v>76.573333333333323</v>
      </c>
      <c r="S1606" s="5">
        <v>76.62</v>
      </c>
      <c r="T1606" s="5">
        <v>76.7</v>
      </c>
      <c r="U1606" s="5">
        <v>71.936666666666667</v>
      </c>
      <c r="V1606" s="5">
        <v>67.173333333333332</v>
      </c>
      <c r="W1606" s="5">
        <v>62.406666666666666</v>
      </c>
      <c r="X1606" s="5">
        <v>59.643333333333331</v>
      </c>
      <c r="Y1606" s="5">
        <v>56.863333333333337</v>
      </c>
      <c r="Z1606" s="5">
        <v>54.05</v>
      </c>
      <c r="AA1606" s="5">
        <v>52.263333333333335</v>
      </c>
      <c r="AB1606" s="5">
        <v>50.446666666666673</v>
      </c>
    </row>
    <row r="1607" spans="1:28">
      <c r="A1607" s="2" t="s">
        <v>259</v>
      </c>
      <c r="B1607" s="2" t="s">
        <v>82</v>
      </c>
      <c r="C1607" s="2" t="s">
        <v>370</v>
      </c>
      <c r="D1607" s="2" t="str">
        <f t="shared" si="25"/>
        <v>Nevada - Winnemucca-Oct</v>
      </c>
      <c r="E1607" s="5">
        <v>38.08064516129032</v>
      </c>
      <c r="F1607" s="5">
        <v>36.79354838709677</v>
      </c>
      <c r="G1607" s="5">
        <v>35.454838709677418</v>
      </c>
      <c r="H1607" s="5">
        <v>34.145161290322584</v>
      </c>
      <c r="I1607" s="5">
        <v>34.296774193548387</v>
      </c>
      <c r="J1607" s="5">
        <v>34.429032258064517</v>
      </c>
      <c r="K1607" s="5">
        <v>34.587096774193547</v>
      </c>
      <c r="L1607" s="5">
        <v>42.561290322580646</v>
      </c>
      <c r="M1607" s="5">
        <v>50.512903225806454</v>
      </c>
      <c r="N1607" s="5">
        <v>58.487096774193546</v>
      </c>
      <c r="O1607" s="5">
        <v>61.348387096774189</v>
      </c>
      <c r="P1607" s="5">
        <v>64.196774193548379</v>
      </c>
      <c r="Q1607" s="5">
        <v>67.0741935483871</v>
      </c>
      <c r="R1607" s="5">
        <v>67.441935483870964</v>
      </c>
      <c r="S1607" s="5">
        <v>67.809677419354841</v>
      </c>
      <c r="T1607" s="5">
        <v>68.183870967741925</v>
      </c>
      <c r="U1607" s="5">
        <v>63.012903225806454</v>
      </c>
      <c r="V1607" s="5">
        <v>57.806451612903224</v>
      </c>
      <c r="W1607" s="5">
        <v>52.554838709677419</v>
      </c>
      <c r="X1607" s="5">
        <v>49.335483870967742</v>
      </c>
      <c r="Y1607" s="5">
        <v>46.183870967741939</v>
      </c>
      <c r="Z1607" s="5">
        <v>43.051612903225802</v>
      </c>
      <c r="AA1607" s="5">
        <v>41.058064516129029</v>
      </c>
      <c r="AB1607" s="5">
        <v>39.058064516129029</v>
      </c>
    </row>
    <row r="1608" spans="1:28">
      <c r="A1608" s="2" t="s">
        <v>259</v>
      </c>
      <c r="B1608" s="2" t="s">
        <v>83</v>
      </c>
      <c r="C1608" s="2" t="s">
        <v>371</v>
      </c>
      <c r="D1608" s="2" t="str">
        <f t="shared" si="25"/>
        <v>Nevada - Winnemucca-Nov</v>
      </c>
      <c r="E1608" s="5">
        <v>28.04</v>
      </c>
      <c r="F1608" s="5">
        <v>27.486666666666668</v>
      </c>
      <c r="G1608" s="5">
        <v>26.95</v>
      </c>
      <c r="H1608" s="5">
        <v>26.393333333333331</v>
      </c>
      <c r="I1608" s="5">
        <v>25.58</v>
      </c>
      <c r="J1608" s="5">
        <v>24.813333333333333</v>
      </c>
      <c r="K1608" s="5">
        <v>24.016666666666666</v>
      </c>
      <c r="L1608" s="5">
        <v>28.93</v>
      </c>
      <c r="M1608" s="5">
        <v>33.85</v>
      </c>
      <c r="N1608" s="5">
        <v>38.766666666666666</v>
      </c>
      <c r="O1608" s="5">
        <v>41.44</v>
      </c>
      <c r="P1608" s="5">
        <v>44.116666666666667</v>
      </c>
      <c r="Q1608" s="5">
        <v>46.786666666666662</v>
      </c>
      <c r="R1608" s="5">
        <v>46.823333333333338</v>
      </c>
      <c r="S1608" s="5">
        <v>46.856666666666669</v>
      </c>
      <c r="T1608" s="5">
        <v>46.896666666666668</v>
      </c>
      <c r="U1608" s="5">
        <v>42.896666666666668</v>
      </c>
      <c r="V1608" s="5">
        <v>38.880000000000003</v>
      </c>
      <c r="W1608" s="5">
        <v>34.806666666666665</v>
      </c>
      <c r="X1608" s="5">
        <v>33.543333333333329</v>
      </c>
      <c r="Y1608" s="5">
        <v>32.303333333333335</v>
      </c>
      <c r="Z1608" s="5">
        <v>31.033333333333335</v>
      </c>
      <c r="AA1608" s="5">
        <v>30.076666666666664</v>
      </c>
      <c r="AB1608" s="5">
        <v>29.16</v>
      </c>
    </row>
    <row r="1609" spans="1:28">
      <c r="A1609" s="2" t="s">
        <v>259</v>
      </c>
      <c r="B1609" s="2" t="s">
        <v>84</v>
      </c>
      <c r="C1609" s="2" t="s">
        <v>372</v>
      </c>
      <c r="D1609" s="2" t="str">
        <f t="shared" si="25"/>
        <v>Nevada - Winnemucca-Dec</v>
      </c>
      <c r="E1609" s="5">
        <v>23.187096774193545</v>
      </c>
      <c r="F1609" s="5">
        <v>22.677419354838708</v>
      </c>
      <c r="G1609" s="5">
        <v>22.183870967741935</v>
      </c>
      <c r="H1609" s="5">
        <v>21.687096774193545</v>
      </c>
      <c r="I1609" s="5">
        <v>21.370967741935484</v>
      </c>
      <c r="J1609" s="5">
        <v>21.041935483870965</v>
      </c>
      <c r="K1609" s="5">
        <v>20.687096774193545</v>
      </c>
      <c r="L1609" s="5">
        <v>24.312903225806455</v>
      </c>
      <c r="M1609" s="5">
        <v>27.974193548387099</v>
      </c>
      <c r="N1609" s="5">
        <v>31.596774193548388</v>
      </c>
      <c r="O1609" s="5">
        <v>34.316129032258061</v>
      </c>
      <c r="P1609" s="5">
        <v>37.025806451612901</v>
      </c>
      <c r="Q1609" s="5">
        <v>39.735483870967741</v>
      </c>
      <c r="R1609" s="5">
        <v>39.170967741935485</v>
      </c>
      <c r="S1609" s="5">
        <v>38.641935483870974</v>
      </c>
      <c r="T1609" s="5">
        <v>38.070967741935483</v>
      </c>
      <c r="U1609" s="5">
        <v>35.035483870967738</v>
      </c>
      <c r="V1609" s="5">
        <v>31.990322580645163</v>
      </c>
      <c r="W1609" s="5">
        <v>28.961290322580645</v>
      </c>
      <c r="X1609" s="5">
        <v>27.845161290322583</v>
      </c>
      <c r="Y1609" s="5">
        <v>26.748387096774195</v>
      </c>
      <c r="Z1609" s="5">
        <v>25.638709677419353</v>
      </c>
      <c r="AA1609" s="5">
        <v>24.683870967741935</v>
      </c>
      <c r="AB1609" s="5">
        <v>23.764516129032259</v>
      </c>
    </row>
    <row r="1610" spans="1:28">
      <c r="A1610" s="2" t="s">
        <v>260</v>
      </c>
      <c r="B1610" s="2" t="s">
        <v>73</v>
      </c>
      <c r="C1610" s="2" t="s">
        <v>361</v>
      </c>
      <c r="D1610" s="2" t="str">
        <f t="shared" si="25"/>
        <v>New Hampshire - Concord-Jan</v>
      </c>
      <c r="E1610" s="5">
        <v>15.835483870967741</v>
      </c>
      <c r="F1610" s="5">
        <v>15.229032258064517</v>
      </c>
      <c r="G1610" s="5">
        <v>14.261290322580646</v>
      </c>
      <c r="H1610" s="5">
        <v>13.516129032258064</v>
      </c>
      <c r="I1610" s="5">
        <v>13.116129032258065</v>
      </c>
      <c r="J1610" s="5">
        <v>12.793548387096775</v>
      </c>
      <c r="K1610" s="5">
        <v>12.590322580645161</v>
      </c>
      <c r="L1610" s="5">
        <v>12.570967741935483</v>
      </c>
      <c r="M1610" s="5">
        <v>15.083870967741936</v>
      </c>
      <c r="N1610" s="5">
        <v>18.548387096774192</v>
      </c>
      <c r="O1610" s="5">
        <v>21.883870967741935</v>
      </c>
      <c r="P1610" s="5">
        <v>24.590322580645161</v>
      </c>
      <c r="Q1610" s="5">
        <v>26.948387096774194</v>
      </c>
      <c r="R1610" s="5">
        <v>28.22258064516129</v>
      </c>
      <c r="S1610" s="5">
        <v>28.670967741935481</v>
      </c>
      <c r="T1610" s="5">
        <v>27.845161290322583</v>
      </c>
      <c r="U1610" s="5">
        <v>25.712903225806453</v>
      </c>
      <c r="V1610" s="5">
        <v>23.861290322580647</v>
      </c>
      <c r="W1610" s="5">
        <v>21.945161290322581</v>
      </c>
      <c r="X1610" s="5">
        <v>20.361290322580647</v>
      </c>
      <c r="Y1610" s="5">
        <v>18.996774193548386</v>
      </c>
      <c r="Z1610" s="5">
        <v>17.954838709677421</v>
      </c>
      <c r="AA1610" s="5">
        <v>17.412903225806449</v>
      </c>
      <c r="AB1610" s="5">
        <v>16.5</v>
      </c>
    </row>
    <row r="1611" spans="1:28">
      <c r="A1611" s="2" t="s">
        <v>260</v>
      </c>
      <c r="B1611" s="2" t="s">
        <v>74</v>
      </c>
      <c r="C1611" s="2" t="s">
        <v>362</v>
      </c>
      <c r="D1611" s="2" t="str">
        <f t="shared" si="25"/>
        <v>New Hampshire - Concord-Feb</v>
      </c>
      <c r="E1611" s="5">
        <v>19.685714285714287</v>
      </c>
      <c r="F1611" s="5">
        <v>18.975000000000001</v>
      </c>
      <c r="G1611" s="5">
        <v>18.310714285714287</v>
      </c>
      <c r="H1611" s="5">
        <v>17.614285714285714</v>
      </c>
      <c r="I1611" s="5">
        <v>17.153571428571428</v>
      </c>
      <c r="J1611" s="5">
        <v>16.642857142857142</v>
      </c>
      <c r="K1611" s="5">
        <v>16.107142857142858</v>
      </c>
      <c r="L1611" s="5">
        <v>18.38214285714286</v>
      </c>
      <c r="M1611" s="5">
        <v>20.596428571428572</v>
      </c>
      <c r="N1611" s="5">
        <v>22.857142857142858</v>
      </c>
      <c r="O1611" s="5">
        <v>24.967857142857145</v>
      </c>
      <c r="P1611" s="5">
        <v>27.107142857142858</v>
      </c>
      <c r="Q1611" s="5">
        <v>29.214285714285715</v>
      </c>
      <c r="R1611" s="5">
        <v>29.435714285714287</v>
      </c>
      <c r="S1611" s="5">
        <v>29.646428571428572</v>
      </c>
      <c r="T1611" s="5">
        <v>29.885714285714283</v>
      </c>
      <c r="U1611" s="5">
        <v>28.45</v>
      </c>
      <c r="V1611" s="5">
        <v>27.021428571428572</v>
      </c>
      <c r="W1611" s="5">
        <v>25.567857142857143</v>
      </c>
      <c r="X1611" s="5">
        <v>24.453571428571429</v>
      </c>
      <c r="Y1611" s="5">
        <v>23.346428571428572</v>
      </c>
      <c r="Z1611" s="5">
        <v>22.25</v>
      </c>
      <c r="AA1611" s="5">
        <v>21.439285714285713</v>
      </c>
      <c r="AB1611" s="5">
        <v>20.574999999999999</v>
      </c>
    </row>
    <row r="1612" spans="1:28">
      <c r="A1612" s="2" t="s">
        <v>260</v>
      </c>
      <c r="B1612" s="2" t="s">
        <v>75</v>
      </c>
      <c r="C1612" s="2" t="s">
        <v>363</v>
      </c>
      <c r="D1612" s="2" t="str">
        <f t="shared" si="25"/>
        <v>New Hampshire - Concord-Mar</v>
      </c>
      <c r="E1612" s="5">
        <v>27.803225806451611</v>
      </c>
      <c r="F1612" s="5">
        <v>27.170967741935481</v>
      </c>
      <c r="G1612" s="5">
        <v>26.57741935483871</v>
      </c>
      <c r="H1612" s="5">
        <v>25.929032258064513</v>
      </c>
      <c r="I1612" s="5">
        <v>26.212903225806453</v>
      </c>
      <c r="J1612" s="5">
        <v>26.493548387096773</v>
      </c>
      <c r="K1612" s="5">
        <v>26.761290322580646</v>
      </c>
      <c r="L1612" s="5">
        <v>29.167741935483871</v>
      </c>
      <c r="M1612" s="5">
        <v>31.554838709677419</v>
      </c>
      <c r="N1612" s="5">
        <v>33.964516129032262</v>
      </c>
      <c r="O1612" s="5">
        <v>35.409677419354843</v>
      </c>
      <c r="P1612" s="5">
        <v>36.838709677419352</v>
      </c>
      <c r="Q1612" s="5">
        <v>38.280645161290323</v>
      </c>
      <c r="R1612" s="5">
        <v>38.464516129032262</v>
      </c>
      <c r="S1612" s="5">
        <v>38.6</v>
      </c>
      <c r="T1612" s="5">
        <v>38.780645161290323</v>
      </c>
      <c r="U1612" s="5">
        <v>37.151612903225811</v>
      </c>
      <c r="V1612" s="5">
        <v>35.519354838709674</v>
      </c>
      <c r="W1612" s="5">
        <v>33.909677419354843</v>
      </c>
      <c r="X1612" s="5">
        <v>32.432258064516127</v>
      </c>
      <c r="Y1612" s="5">
        <v>31.009677419354837</v>
      </c>
      <c r="Z1612" s="5">
        <v>29.56451612903226</v>
      </c>
      <c r="AA1612" s="5">
        <v>28.977419354838709</v>
      </c>
      <c r="AB1612" s="5">
        <v>28.448387096774194</v>
      </c>
    </row>
    <row r="1613" spans="1:28">
      <c r="A1613" s="2" t="s">
        <v>260</v>
      </c>
      <c r="B1613" s="2" t="s">
        <v>76</v>
      </c>
      <c r="C1613" s="2" t="s">
        <v>364</v>
      </c>
      <c r="D1613" s="2" t="str">
        <f t="shared" si="25"/>
        <v>New Hampshire - Concord-Apr</v>
      </c>
      <c r="E1613" s="5">
        <v>38.413333333333334</v>
      </c>
      <c r="F1613" s="5">
        <v>37.506666666666668</v>
      </c>
      <c r="G1613" s="5">
        <v>37.086666666666666</v>
      </c>
      <c r="H1613" s="5">
        <v>36.523333333333333</v>
      </c>
      <c r="I1613" s="5">
        <v>36.606666666666669</v>
      </c>
      <c r="J1613" s="5">
        <v>37.49</v>
      </c>
      <c r="K1613" s="5">
        <v>40.49666666666667</v>
      </c>
      <c r="L1613" s="5">
        <v>44</v>
      </c>
      <c r="M1613" s="5">
        <v>46.833333333333336</v>
      </c>
      <c r="N1613" s="5">
        <v>49.173333333333332</v>
      </c>
      <c r="O1613" s="5">
        <v>51.17</v>
      </c>
      <c r="P1613" s="5">
        <v>52.506666666666668</v>
      </c>
      <c r="Q1613" s="5">
        <v>53.546666666666667</v>
      </c>
      <c r="R1613" s="5">
        <v>54.576666666666668</v>
      </c>
      <c r="S1613" s="5">
        <v>54.843333333333334</v>
      </c>
      <c r="T1613" s="5">
        <v>55.166666666666664</v>
      </c>
      <c r="U1613" s="5">
        <v>54.27</v>
      </c>
      <c r="V1613" s="5">
        <v>51.893333333333331</v>
      </c>
      <c r="W1613" s="5">
        <v>48.726666666666667</v>
      </c>
      <c r="X1613" s="5">
        <v>46.346666666666671</v>
      </c>
      <c r="Y1613" s="5">
        <v>44.283333333333331</v>
      </c>
      <c r="Z1613" s="5">
        <v>42.883333333333333</v>
      </c>
      <c r="AA1613" s="5">
        <v>41.083333333333336</v>
      </c>
      <c r="AB1613" s="5">
        <v>40.476666666666667</v>
      </c>
    </row>
    <row r="1614" spans="1:28">
      <c r="A1614" s="2" t="s">
        <v>260</v>
      </c>
      <c r="B1614" s="2" t="s">
        <v>77</v>
      </c>
      <c r="C1614" s="2" t="s">
        <v>365</v>
      </c>
      <c r="D1614" s="2" t="str">
        <f t="shared" si="25"/>
        <v>New Hampshire - Concord-May</v>
      </c>
      <c r="E1614" s="5">
        <v>49.49677419354839</v>
      </c>
      <c r="F1614" s="5">
        <v>48.045161290322582</v>
      </c>
      <c r="G1614" s="5">
        <v>46.909677419354843</v>
      </c>
      <c r="H1614" s="5">
        <v>46.041935483870965</v>
      </c>
      <c r="I1614" s="5">
        <v>45.664516129032258</v>
      </c>
      <c r="J1614" s="5">
        <v>48.558064516129029</v>
      </c>
      <c r="K1614" s="5">
        <v>52.687096774193549</v>
      </c>
      <c r="L1614" s="5">
        <v>56.980645161290326</v>
      </c>
      <c r="M1614" s="5">
        <v>59.929032258064517</v>
      </c>
      <c r="N1614" s="5">
        <v>62.683870967741939</v>
      </c>
      <c r="O1614" s="5">
        <v>65.064516129032256</v>
      </c>
      <c r="P1614" s="5">
        <v>66.49354838709678</v>
      </c>
      <c r="Q1614" s="5">
        <v>67.525806451612908</v>
      </c>
      <c r="R1614" s="5">
        <v>67.932258064516134</v>
      </c>
      <c r="S1614" s="5">
        <v>68.206451612903223</v>
      </c>
      <c r="T1614" s="5">
        <v>67.454838709677418</v>
      </c>
      <c r="U1614" s="5">
        <v>66.161290322580641</v>
      </c>
      <c r="V1614" s="5">
        <v>64.441935483870964</v>
      </c>
      <c r="W1614" s="5">
        <v>61.609677419354838</v>
      </c>
      <c r="X1614" s="5">
        <v>58.438709677419354</v>
      </c>
      <c r="Y1614" s="5">
        <v>56.245161290322578</v>
      </c>
      <c r="Z1614" s="5">
        <v>54.641935483870974</v>
      </c>
      <c r="AA1614" s="5">
        <v>53.254838709677422</v>
      </c>
      <c r="AB1614" s="5">
        <v>51.390322580645162</v>
      </c>
    </row>
    <row r="1615" spans="1:28">
      <c r="A1615" s="2" t="s">
        <v>260</v>
      </c>
      <c r="B1615" s="2" t="s">
        <v>78</v>
      </c>
      <c r="C1615" s="2" t="s">
        <v>366</v>
      </c>
      <c r="D1615" s="2" t="str">
        <f t="shared" si="25"/>
        <v>New Hampshire - Concord-Jun</v>
      </c>
      <c r="E1615" s="5">
        <v>56.03</v>
      </c>
      <c r="F1615" s="5">
        <v>55.103333333333332</v>
      </c>
      <c r="G1615" s="5">
        <v>54.193333333333335</v>
      </c>
      <c r="H1615" s="5">
        <v>53.27</v>
      </c>
      <c r="I1615" s="5">
        <v>55.416666666666664</v>
      </c>
      <c r="J1615" s="5">
        <v>57.573333333333338</v>
      </c>
      <c r="K1615" s="5">
        <v>59.75333333333333</v>
      </c>
      <c r="L1615" s="5">
        <v>63.1</v>
      </c>
      <c r="M1615" s="5">
        <v>66.41</v>
      </c>
      <c r="N1615" s="5">
        <v>69.766666666666666</v>
      </c>
      <c r="O1615" s="5">
        <v>71.186666666666667</v>
      </c>
      <c r="P1615" s="5">
        <v>72.546666666666667</v>
      </c>
      <c r="Q1615" s="5">
        <v>73.973333333333329</v>
      </c>
      <c r="R1615" s="5">
        <v>73.936666666666667</v>
      </c>
      <c r="S1615" s="5">
        <v>73.86666666666666</v>
      </c>
      <c r="T1615" s="5">
        <v>73.849999999999994</v>
      </c>
      <c r="U1615" s="5">
        <v>72.086666666666659</v>
      </c>
      <c r="V1615" s="5">
        <v>70.296666666666667</v>
      </c>
      <c r="W1615" s="5">
        <v>68.543333333333337</v>
      </c>
      <c r="X1615" s="5">
        <v>65.836666666666659</v>
      </c>
      <c r="Y1615" s="5">
        <v>63.106666666666669</v>
      </c>
      <c r="Z1615" s="5">
        <v>60.393333333333331</v>
      </c>
      <c r="AA1615" s="5">
        <v>58.903333333333329</v>
      </c>
      <c r="AB1615" s="5">
        <v>57.393333333333331</v>
      </c>
    </row>
    <row r="1616" spans="1:28">
      <c r="A1616" s="2" t="s">
        <v>260</v>
      </c>
      <c r="B1616" s="2" t="s">
        <v>79</v>
      </c>
      <c r="C1616" s="2" t="s">
        <v>367</v>
      </c>
      <c r="D1616" s="2" t="str">
        <f t="shared" si="25"/>
        <v>New Hampshire - Concord-Jul</v>
      </c>
      <c r="E1616" s="5">
        <v>64.42903225806451</v>
      </c>
      <c r="F1616" s="5">
        <v>63.841935483870962</v>
      </c>
      <c r="G1616" s="5">
        <v>61.20967741935484</v>
      </c>
      <c r="H1616" s="5">
        <v>60.683870967741939</v>
      </c>
      <c r="I1616" s="5">
        <v>60.361290322580643</v>
      </c>
      <c r="J1616" s="5">
        <v>62.558064516129029</v>
      </c>
      <c r="K1616" s="5">
        <v>65.287096774193557</v>
      </c>
      <c r="L1616" s="5">
        <v>69.158064516129031</v>
      </c>
      <c r="M1616" s="5">
        <v>72.135483870967732</v>
      </c>
      <c r="N1616" s="5">
        <v>74.49677419354839</v>
      </c>
      <c r="O1616" s="5">
        <v>76.4258064516129</v>
      </c>
      <c r="P1616" s="5">
        <v>77.770967741935493</v>
      </c>
      <c r="Q1616" s="5">
        <v>78.751612903225819</v>
      </c>
      <c r="R1616" s="5">
        <v>79.216129032258053</v>
      </c>
      <c r="S1616" s="5">
        <v>79.538709677419348</v>
      </c>
      <c r="T1616" s="5">
        <v>79.706451612903223</v>
      </c>
      <c r="U1616" s="5">
        <v>78.958064516129028</v>
      </c>
      <c r="V1616" s="5">
        <v>77.170967741935485</v>
      </c>
      <c r="W1616" s="5">
        <v>74.019354838709674</v>
      </c>
      <c r="X1616" s="5">
        <v>70.219354838709677</v>
      </c>
      <c r="Y1616" s="5">
        <v>67.880645161290332</v>
      </c>
      <c r="Z1616" s="5">
        <v>66.245161290322571</v>
      </c>
      <c r="AA1616" s="5">
        <v>64.877419354838707</v>
      </c>
      <c r="AB1616" s="5">
        <v>63.91612903225807</v>
      </c>
    </row>
    <row r="1617" spans="1:28">
      <c r="A1617" s="2" t="s">
        <v>260</v>
      </c>
      <c r="B1617" s="2" t="s">
        <v>80</v>
      </c>
      <c r="C1617" s="2" t="s">
        <v>368</v>
      </c>
      <c r="D1617" s="2" t="str">
        <f t="shared" si="25"/>
        <v>New Hampshire - Concord-Aug</v>
      </c>
      <c r="E1617" s="5">
        <v>57.603225806451611</v>
      </c>
      <c r="F1617" s="5">
        <v>56.858064516129026</v>
      </c>
      <c r="G1617" s="5">
        <v>57.861290322580643</v>
      </c>
      <c r="H1617" s="5">
        <v>56.86774193548387</v>
      </c>
      <c r="I1617" s="5">
        <v>56.093548387096774</v>
      </c>
      <c r="J1617" s="5">
        <v>57.438709677419354</v>
      </c>
      <c r="K1617" s="5">
        <v>60.164516129032258</v>
      </c>
      <c r="L1617" s="5">
        <v>63.70645161290323</v>
      </c>
      <c r="M1617" s="5">
        <v>67.119354838709668</v>
      </c>
      <c r="N1617" s="5">
        <v>70.780645161290323</v>
      </c>
      <c r="O1617" s="5">
        <v>73.396774193548396</v>
      </c>
      <c r="P1617" s="5">
        <v>75.396774193548396</v>
      </c>
      <c r="Q1617" s="5">
        <v>76.741935483870961</v>
      </c>
      <c r="R1617" s="5">
        <v>77.477419354838716</v>
      </c>
      <c r="S1617" s="5">
        <v>77.974193548387092</v>
      </c>
      <c r="T1617" s="5">
        <v>77.229032258064507</v>
      </c>
      <c r="U1617" s="5">
        <v>76.051612903225802</v>
      </c>
      <c r="V1617" s="5">
        <v>73.554838709677412</v>
      </c>
      <c r="W1617" s="5">
        <v>70.054838709677412</v>
      </c>
      <c r="X1617" s="5">
        <v>66.832258064516139</v>
      </c>
      <c r="Y1617" s="5">
        <v>64.348387096774189</v>
      </c>
      <c r="Z1617" s="5">
        <v>62.535483870967738</v>
      </c>
      <c r="AA1617" s="5">
        <v>61.435483870967744</v>
      </c>
      <c r="AB1617" s="5">
        <v>60.280645161290323</v>
      </c>
    </row>
    <row r="1618" spans="1:28">
      <c r="A1618" s="2" t="s">
        <v>260</v>
      </c>
      <c r="B1618" s="2" t="s">
        <v>81</v>
      </c>
      <c r="C1618" s="2" t="s">
        <v>369</v>
      </c>
      <c r="D1618" s="2" t="str">
        <f t="shared" si="25"/>
        <v>New Hampshire - Concord-Sep</v>
      </c>
      <c r="E1618" s="5">
        <v>52.786666666666662</v>
      </c>
      <c r="F1618" s="5">
        <v>52.29</v>
      </c>
      <c r="G1618" s="5">
        <v>51.55</v>
      </c>
      <c r="H1618" s="5">
        <v>51.086666666666666</v>
      </c>
      <c r="I1618" s="5">
        <v>50.793333333333329</v>
      </c>
      <c r="J1618" s="5">
        <v>50.31</v>
      </c>
      <c r="K1618" s="5">
        <v>53.146666666666668</v>
      </c>
      <c r="L1618" s="5">
        <v>57.406666666666666</v>
      </c>
      <c r="M1618" s="5">
        <v>61.2</v>
      </c>
      <c r="N1618" s="5">
        <v>65.423333333333332</v>
      </c>
      <c r="O1618" s="5">
        <v>68.223333333333329</v>
      </c>
      <c r="P1618" s="5">
        <v>69.946666666666673</v>
      </c>
      <c r="Q1618" s="5">
        <v>71.076666666666668</v>
      </c>
      <c r="R1618" s="5">
        <v>71.326666666666668</v>
      </c>
      <c r="S1618" s="5">
        <v>71.463333333333338</v>
      </c>
      <c r="T1618" s="5">
        <v>70.586666666666659</v>
      </c>
      <c r="U1618" s="5">
        <v>69.106666666666655</v>
      </c>
      <c r="V1618" s="5">
        <v>65.356666666666669</v>
      </c>
      <c r="W1618" s="5">
        <v>62.06</v>
      </c>
      <c r="X1618" s="5">
        <v>59.576666666666668</v>
      </c>
      <c r="Y1618" s="5">
        <v>57.57</v>
      </c>
      <c r="Z1618" s="5">
        <v>56.04</v>
      </c>
      <c r="AA1618" s="5">
        <v>55.013333333333335</v>
      </c>
      <c r="AB1618" s="5">
        <v>54.006666666666668</v>
      </c>
    </row>
    <row r="1619" spans="1:28">
      <c r="A1619" s="2" t="s">
        <v>260</v>
      </c>
      <c r="B1619" s="2" t="s">
        <v>82</v>
      </c>
      <c r="C1619" s="2" t="s">
        <v>370</v>
      </c>
      <c r="D1619" s="2" t="str">
        <f t="shared" si="25"/>
        <v>New Hampshire - Concord-Oct</v>
      </c>
      <c r="E1619" s="5">
        <v>42.025806451612901</v>
      </c>
      <c r="F1619" s="5">
        <v>41.358064516129026</v>
      </c>
      <c r="G1619" s="5">
        <v>40.658064516129038</v>
      </c>
      <c r="H1619" s="5">
        <v>40.264516129032259</v>
      </c>
      <c r="I1619" s="5">
        <v>39.809677419354834</v>
      </c>
      <c r="J1619" s="5">
        <v>39.116129032258058</v>
      </c>
      <c r="K1619" s="5">
        <v>40.196774193548386</v>
      </c>
      <c r="L1619" s="5">
        <v>44.332258064516125</v>
      </c>
      <c r="M1619" s="5">
        <v>48.525806451612901</v>
      </c>
      <c r="N1619" s="5">
        <v>52.267741935483869</v>
      </c>
      <c r="O1619" s="5">
        <v>55.061290322580646</v>
      </c>
      <c r="P1619" s="5">
        <v>56.932258064516134</v>
      </c>
      <c r="Q1619" s="5">
        <v>57.993548387096773</v>
      </c>
      <c r="R1619" s="5">
        <v>58.21290322580645</v>
      </c>
      <c r="S1619" s="5">
        <v>57.596774193548384</v>
      </c>
      <c r="T1619" s="5">
        <v>56.20645161290323</v>
      </c>
      <c r="U1619" s="5">
        <v>53.551612903225802</v>
      </c>
      <c r="V1619" s="5">
        <v>50.541935483870965</v>
      </c>
      <c r="W1619" s="5">
        <v>48.216129032258067</v>
      </c>
      <c r="X1619" s="5">
        <v>46.6</v>
      </c>
      <c r="Y1619" s="5">
        <v>45.054838709677419</v>
      </c>
      <c r="Z1619" s="5">
        <v>44.116129032258058</v>
      </c>
      <c r="AA1619" s="5">
        <v>42.87096774193548</v>
      </c>
      <c r="AB1619" s="5">
        <v>42.103225806451611</v>
      </c>
    </row>
    <row r="1620" spans="1:28">
      <c r="A1620" s="2" t="s">
        <v>260</v>
      </c>
      <c r="B1620" s="2" t="s">
        <v>83</v>
      </c>
      <c r="C1620" s="2" t="s">
        <v>371</v>
      </c>
      <c r="D1620" s="2" t="str">
        <f t="shared" si="25"/>
        <v>New Hampshire - Concord-Nov</v>
      </c>
      <c r="E1620" s="5">
        <v>32.11333333333333</v>
      </c>
      <c r="F1620" s="5">
        <v>31.723333333333336</v>
      </c>
      <c r="G1620" s="5">
        <v>31.353333333333335</v>
      </c>
      <c r="H1620" s="5">
        <v>30.94</v>
      </c>
      <c r="I1620" s="5">
        <v>30.733333333333334</v>
      </c>
      <c r="J1620" s="5">
        <v>30.536666666666669</v>
      </c>
      <c r="K1620" s="5">
        <v>30.34333333333333</v>
      </c>
      <c r="L1620" s="5">
        <v>33.13666666666667</v>
      </c>
      <c r="M1620" s="5">
        <v>35.886666666666663</v>
      </c>
      <c r="N1620" s="5">
        <v>38.68666666666666</v>
      </c>
      <c r="O1620" s="5">
        <v>40.676666666666662</v>
      </c>
      <c r="P1620" s="5">
        <v>42.64</v>
      </c>
      <c r="Q1620" s="5">
        <v>44.63</v>
      </c>
      <c r="R1620" s="5">
        <v>44.573333333333338</v>
      </c>
      <c r="S1620" s="5">
        <v>44.54</v>
      </c>
      <c r="T1620" s="5">
        <v>44.49</v>
      </c>
      <c r="U1620" s="5">
        <v>42.01</v>
      </c>
      <c r="V1620" s="5">
        <v>39.556666666666665</v>
      </c>
      <c r="W1620" s="5">
        <v>37.1</v>
      </c>
      <c r="X1620" s="5">
        <v>35.843333333333334</v>
      </c>
      <c r="Y1620" s="5">
        <v>34.646666666666668</v>
      </c>
      <c r="Z1620" s="5">
        <v>33.443333333333335</v>
      </c>
      <c r="AA1620" s="5">
        <v>32.686666666666667</v>
      </c>
      <c r="AB1620" s="5">
        <v>31.943333333333332</v>
      </c>
    </row>
    <row r="1621" spans="1:28">
      <c r="A1621" s="2" t="s">
        <v>260</v>
      </c>
      <c r="B1621" s="2" t="s">
        <v>84</v>
      </c>
      <c r="C1621" s="2" t="s">
        <v>372</v>
      </c>
      <c r="D1621" s="2" t="str">
        <f t="shared" si="25"/>
        <v>New Hampshire - Concord-Dec</v>
      </c>
      <c r="E1621" s="5">
        <v>19.525806451612901</v>
      </c>
      <c r="F1621" s="5">
        <v>19.14516129032258</v>
      </c>
      <c r="G1621" s="5">
        <v>18.745161290322581</v>
      </c>
      <c r="H1621" s="5">
        <v>18.438709677419357</v>
      </c>
      <c r="I1621" s="5">
        <v>18.651612903225807</v>
      </c>
      <c r="J1621" s="5">
        <v>18.280645161290323</v>
      </c>
      <c r="K1621" s="5">
        <v>17.374193548387098</v>
      </c>
      <c r="L1621" s="5">
        <v>17.70967741935484</v>
      </c>
      <c r="M1621" s="5">
        <v>21.36774193548387</v>
      </c>
      <c r="N1621" s="5">
        <v>24.519354838709678</v>
      </c>
      <c r="O1621" s="5">
        <v>27.167741935483871</v>
      </c>
      <c r="P1621" s="5">
        <v>29.254838709677419</v>
      </c>
      <c r="Q1621" s="5">
        <v>29.493548387096773</v>
      </c>
      <c r="R1621" s="5">
        <v>29.932258064516127</v>
      </c>
      <c r="S1621" s="5">
        <v>29.951612903225808</v>
      </c>
      <c r="T1621" s="5">
        <v>28.912903225806449</v>
      </c>
      <c r="U1621" s="5">
        <v>27.70967741935484</v>
      </c>
      <c r="V1621" s="5">
        <v>26.232258064516131</v>
      </c>
      <c r="W1621" s="5">
        <v>25.567741935483873</v>
      </c>
      <c r="X1621" s="5">
        <v>24.583870967741937</v>
      </c>
      <c r="Y1621" s="5">
        <v>23.416129032258063</v>
      </c>
      <c r="Z1621" s="5">
        <v>22.848387096774193</v>
      </c>
      <c r="AA1621" s="5">
        <v>21.664516129032258</v>
      </c>
      <c r="AB1621" s="5">
        <v>21.07741935483871</v>
      </c>
    </row>
    <row r="1622" spans="1:28">
      <c r="A1622" s="2" t="s">
        <v>261</v>
      </c>
      <c r="B1622" s="2" t="s">
        <v>73</v>
      </c>
      <c r="C1622" s="2" t="s">
        <v>361</v>
      </c>
      <c r="D1622" s="2" t="str">
        <f t="shared" si="25"/>
        <v>New Jersey - Atlantic City-Jan</v>
      </c>
      <c r="E1622" s="5">
        <v>26.764516129032259</v>
      </c>
      <c r="F1622" s="5">
        <v>26.438709677419357</v>
      </c>
      <c r="G1622" s="5">
        <v>26.106451612903225</v>
      </c>
      <c r="H1622" s="5">
        <v>25.8</v>
      </c>
      <c r="I1622" s="5">
        <v>25.696774193548389</v>
      </c>
      <c r="J1622" s="5">
        <v>25.609677419354838</v>
      </c>
      <c r="K1622" s="5">
        <v>25.519354838709678</v>
      </c>
      <c r="L1622" s="5">
        <v>27.316129032258065</v>
      </c>
      <c r="M1622" s="5">
        <v>29.125806451612902</v>
      </c>
      <c r="N1622" s="5">
        <v>30.92258064516129</v>
      </c>
      <c r="O1622" s="5">
        <v>31.996774193548386</v>
      </c>
      <c r="P1622" s="5">
        <v>33.048387096774192</v>
      </c>
      <c r="Q1622" s="5">
        <v>34.145161290322584</v>
      </c>
      <c r="R1622" s="5">
        <v>34.006451612903227</v>
      </c>
      <c r="S1622" s="5">
        <v>33.893548387096779</v>
      </c>
      <c r="T1622" s="5">
        <v>33.767741935483869</v>
      </c>
      <c r="U1622" s="5">
        <v>32.21290322580645</v>
      </c>
      <c r="V1622" s="5">
        <v>30.667741935483871</v>
      </c>
      <c r="W1622" s="5">
        <v>29.096774193548388</v>
      </c>
      <c r="X1622" s="5">
        <v>28.377419354838711</v>
      </c>
      <c r="Y1622" s="5">
        <v>27.658064516129031</v>
      </c>
      <c r="Z1622" s="5">
        <v>26.932258064516127</v>
      </c>
      <c r="AA1622" s="5">
        <v>26.729032258064517</v>
      </c>
      <c r="AB1622" s="5">
        <v>26.574193548387097</v>
      </c>
    </row>
    <row r="1623" spans="1:28">
      <c r="A1623" s="2" t="s">
        <v>261</v>
      </c>
      <c r="B1623" s="2" t="s">
        <v>74</v>
      </c>
      <c r="C1623" s="2" t="s">
        <v>362</v>
      </c>
      <c r="D1623" s="2" t="str">
        <f t="shared" si="25"/>
        <v>New Jersey - Atlantic City-Feb</v>
      </c>
      <c r="E1623" s="5">
        <v>28.646428571428572</v>
      </c>
      <c r="F1623" s="5">
        <v>28.453571428571429</v>
      </c>
      <c r="G1623" s="5">
        <v>28.239285714285717</v>
      </c>
      <c r="H1623" s="5">
        <v>28.010714285714283</v>
      </c>
      <c r="I1623" s="5">
        <v>27.817857142857143</v>
      </c>
      <c r="J1623" s="5">
        <v>27.607142857142858</v>
      </c>
      <c r="K1623" s="5">
        <v>27.432142857142857</v>
      </c>
      <c r="L1623" s="5">
        <v>29.62142857142857</v>
      </c>
      <c r="M1623" s="5">
        <v>31.778571428571428</v>
      </c>
      <c r="N1623" s="5">
        <v>33.950000000000003</v>
      </c>
      <c r="O1623" s="5">
        <v>35.121428571428574</v>
      </c>
      <c r="P1623" s="5">
        <v>36.332142857142856</v>
      </c>
      <c r="Q1623" s="5">
        <v>37.496428571428574</v>
      </c>
      <c r="R1623" s="5">
        <v>37.171428571428571</v>
      </c>
      <c r="S1623" s="5">
        <v>36.842857142857142</v>
      </c>
      <c r="T1623" s="5">
        <v>36.521428571428572</v>
      </c>
      <c r="U1623" s="5">
        <v>35.157142857142858</v>
      </c>
      <c r="V1623" s="5">
        <v>33.785714285714285</v>
      </c>
      <c r="W1623" s="5">
        <v>32.442857142857143</v>
      </c>
      <c r="X1623" s="5">
        <v>32</v>
      </c>
      <c r="Y1623" s="5">
        <v>31.528571428571428</v>
      </c>
      <c r="Z1623" s="5">
        <v>31.089285714285715</v>
      </c>
      <c r="AA1623" s="5">
        <v>30.546428571428571</v>
      </c>
      <c r="AB1623" s="5">
        <v>30.021428571428572</v>
      </c>
    </row>
    <row r="1624" spans="1:28">
      <c r="A1624" s="2" t="s">
        <v>261</v>
      </c>
      <c r="B1624" s="2" t="s">
        <v>75</v>
      </c>
      <c r="C1624" s="2" t="s">
        <v>363</v>
      </c>
      <c r="D1624" s="2" t="str">
        <f t="shared" si="25"/>
        <v>New Jersey - Atlantic City-Mar</v>
      </c>
      <c r="E1624" s="5">
        <v>39.229032258064514</v>
      </c>
      <c r="F1624" s="5">
        <v>38.741935483870968</v>
      </c>
      <c r="G1624" s="5">
        <v>38.235483870967741</v>
      </c>
      <c r="H1624" s="5">
        <v>37.774193548387096</v>
      </c>
      <c r="I1624" s="5">
        <v>37.829032258064515</v>
      </c>
      <c r="J1624" s="5">
        <v>37.896774193548389</v>
      </c>
      <c r="K1624" s="5">
        <v>37.893548387096779</v>
      </c>
      <c r="L1624" s="5">
        <v>41.022580645161291</v>
      </c>
      <c r="M1624" s="5">
        <v>44.093548387096774</v>
      </c>
      <c r="N1624" s="5">
        <v>47.225806451612904</v>
      </c>
      <c r="O1624" s="5">
        <v>48.37096774193548</v>
      </c>
      <c r="P1624" s="5">
        <v>49.506451612903227</v>
      </c>
      <c r="Q1624" s="5">
        <v>50.661290322580648</v>
      </c>
      <c r="R1624" s="5">
        <v>50.303225806451614</v>
      </c>
      <c r="S1624" s="5">
        <v>49.945161290322581</v>
      </c>
      <c r="T1624" s="5">
        <v>49.606451612903221</v>
      </c>
      <c r="U1624" s="5">
        <v>47.62903225806452</v>
      </c>
      <c r="V1624" s="5">
        <v>45.693548387096776</v>
      </c>
      <c r="W1624" s="5">
        <v>43.732258064516131</v>
      </c>
      <c r="X1624" s="5">
        <v>42.70645161290323</v>
      </c>
      <c r="Y1624" s="5">
        <v>41.690322580645166</v>
      </c>
      <c r="Z1624" s="5">
        <v>40.651612903225811</v>
      </c>
      <c r="AA1624" s="5">
        <v>40.148387096774194</v>
      </c>
      <c r="AB1624" s="5">
        <v>39.667741935483875</v>
      </c>
    </row>
    <row r="1625" spans="1:28">
      <c r="A1625" s="2" t="s">
        <v>261</v>
      </c>
      <c r="B1625" s="2" t="s">
        <v>76</v>
      </c>
      <c r="C1625" s="2" t="s">
        <v>364</v>
      </c>
      <c r="D1625" s="2" t="str">
        <f t="shared" si="25"/>
        <v>New Jersey - Atlantic City-Apr</v>
      </c>
      <c r="E1625" s="5">
        <v>44.416666666666664</v>
      </c>
      <c r="F1625" s="5">
        <v>43.98</v>
      </c>
      <c r="G1625" s="5">
        <v>43.513333333333335</v>
      </c>
      <c r="H1625" s="5">
        <v>43.06</v>
      </c>
      <c r="I1625" s="5">
        <v>44.143333333333331</v>
      </c>
      <c r="J1625" s="5">
        <v>45.233333333333334</v>
      </c>
      <c r="K1625" s="5">
        <v>46.323333333333338</v>
      </c>
      <c r="L1625" s="5">
        <v>49.276666666666664</v>
      </c>
      <c r="M1625" s="5">
        <v>52.18666666666666</v>
      </c>
      <c r="N1625" s="5">
        <v>55.133333333333333</v>
      </c>
      <c r="O1625" s="5">
        <v>56.906666666666666</v>
      </c>
      <c r="P1625" s="5">
        <v>58.706666666666671</v>
      </c>
      <c r="Q1625" s="5">
        <v>60.47</v>
      </c>
      <c r="R1625" s="5">
        <v>60.363333333333337</v>
      </c>
      <c r="S1625" s="5">
        <v>60.296666666666667</v>
      </c>
      <c r="T1625" s="5">
        <v>60.18666666666666</v>
      </c>
      <c r="U1625" s="5">
        <v>57.796666666666667</v>
      </c>
      <c r="V1625" s="5">
        <v>55.38</v>
      </c>
      <c r="W1625" s="5">
        <v>52.99666666666667</v>
      </c>
      <c r="X1625" s="5">
        <v>51.18333333333333</v>
      </c>
      <c r="Y1625" s="5">
        <v>49.393333333333331</v>
      </c>
      <c r="Z1625" s="5">
        <v>47.613333333333337</v>
      </c>
      <c r="AA1625" s="5">
        <v>46.663333333333334</v>
      </c>
      <c r="AB1625" s="5">
        <v>45.676666666666662</v>
      </c>
    </row>
    <row r="1626" spans="1:28">
      <c r="A1626" s="2" t="s">
        <v>261</v>
      </c>
      <c r="B1626" s="2" t="s">
        <v>77</v>
      </c>
      <c r="C1626" s="2" t="s">
        <v>365</v>
      </c>
      <c r="D1626" s="2" t="str">
        <f t="shared" si="25"/>
        <v>New Jersey - Atlantic City-May</v>
      </c>
      <c r="E1626" s="5">
        <v>55.461290322580645</v>
      </c>
      <c r="F1626" s="5">
        <v>55.006451612903227</v>
      </c>
      <c r="G1626" s="5">
        <v>54.541935483870965</v>
      </c>
      <c r="H1626" s="5">
        <v>54.07741935483871</v>
      </c>
      <c r="I1626" s="5">
        <v>55.887096774193552</v>
      </c>
      <c r="J1626" s="5">
        <v>57.703225806451613</v>
      </c>
      <c r="K1626" s="5">
        <v>59.512903225806454</v>
      </c>
      <c r="L1626" s="5">
        <v>61.58387096774193</v>
      </c>
      <c r="M1626" s="5">
        <v>63.651612903225811</v>
      </c>
      <c r="N1626" s="5">
        <v>65.735483870967741</v>
      </c>
      <c r="O1626" s="5">
        <v>66.632258064516122</v>
      </c>
      <c r="P1626" s="5">
        <v>67.558064516129036</v>
      </c>
      <c r="Q1626" s="5">
        <v>68.467741935483872</v>
      </c>
      <c r="R1626" s="5">
        <v>68.332258064516139</v>
      </c>
      <c r="S1626" s="5">
        <v>68.248387096774181</v>
      </c>
      <c r="T1626" s="5">
        <v>68.138709677419357</v>
      </c>
      <c r="U1626" s="5">
        <v>66.235483870967741</v>
      </c>
      <c r="V1626" s="5">
        <v>64.345161290322579</v>
      </c>
      <c r="W1626" s="5">
        <v>62.409677419354843</v>
      </c>
      <c r="X1626" s="5">
        <v>60.858064516129026</v>
      </c>
      <c r="Y1626" s="5">
        <v>59.29032258064516</v>
      </c>
      <c r="Z1626" s="5">
        <v>57.716129032258067</v>
      </c>
      <c r="AA1626" s="5">
        <v>56.993548387096773</v>
      </c>
      <c r="AB1626" s="5">
        <v>56.248387096774195</v>
      </c>
    </row>
    <row r="1627" spans="1:28">
      <c r="A1627" s="2" t="s">
        <v>261</v>
      </c>
      <c r="B1627" s="2" t="s">
        <v>78</v>
      </c>
      <c r="C1627" s="2" t="s">
        <v>366</v>
      </c>
      <c r="D1627" s="2" t="str">
        <f t="shared" si="25"/>
        <v>New Jersey - Atlantic City-Jun</v>
      </c>
      <c r="E1627" s="5">
        <v>65.14</v>
      </c>
      <c r="F1627" s="5">
        <v>64.50333333333333</v>
      </c>
      <c r="G1627" s="5">
        <v>63.676666666666662</v>
      </c>
      <c r="H1627" s="5">
        <v>62.75</v>
      </c>
      <c r="I1627" s="5">
        <v>62.223333333333336</v>
      </c>
      <c r="J1627" s="5">
        <v>63.333333333333336</v>
      </c>
      <c r="K1627" s="5">
        <v>67.026666666666671</v>
      </c>
      <c r="L1627" s="5">
        <v>70.986666666666665</v>
      </c>
      <c r="M1627" s="5">
        <v>73.47</v>
      </c>
      <c r="N1627" s="5">
        <v>75.723333333333329</v>
      </c>
      <c r="O1627" s="5">
        <v>77.646666666666675</v>
      </c>
      <c r="P1627" s="5">
        <v>78.31</v>
      </c>
      <c r="Q1627" s="5">
        <v>78.936666666666667</v>
      </c>
      <c r="R1627" s="5">
        <v>79.28</v>
      </c>
      <c r="S1627" s="5">
        <v>79.663333333333341</v>
      </c>
      <c r="T1627" s="5">
        <v>78.426666666666677</v>
      </c>
      <c r="U1627" s="5">
        <v>77.016666666666666</v>
      </c>
      <c r="V1627" s="5">
        <v>75.900000000000006</v>
      </c>
      <c r="W1627" s="5">
        <v>73.726666666666674</v>
      </c>
      <c r="X1627" s="5">
        <v>70.930000000000007</v>
      </c>
      <c r="Y1627" s="5">
        <v>68.986666666666665</v>
      </c>
      <c r="Z1627" s="5">
        <v>68.13666666666667</v>
      </c>
      <c r="AA1627" s="5">
        <v>67.086666666666659</v>
      </c>
      <c r="AB1627" s="5">
        <v>66.11666666666666</v>
      </c>
    </row>
    <row r="1628" spans="1:28">
      <c r="A1628" s="2" t="s">
        <v>261</v>
      </c>
      <c r="B1628" s="2" t="s">
        <v>79</v>
      </c>
      <c r="C1628" s="2" t="s">
        <v>367</v>
      </c>
      <c r="D1628" s="2" t="str">
        <f t="shared" si="25"/>
        <v>New Jersey - Atlantic City-Jul</v>
      </c>
      <c r="E1628" s="5">
        <v>70.706451612903223</v>
      </c>
      <c r="F1628" s="5">
        <v>70.041935483870972</v>
      </c>
      <c r="G1628" s="5">
        <v>67.041935483870972</v>
      </c>
      <c r="H1628" s="5">
        <v>66.348387096774204</v>
      </c>
      <c r="I1628" s="5">
        <v>68.054838709677412</v>
      </c>
      <c r="J1628" s="5">
        <v>69.806451612903231</v>
      </c>
      <c r="K1628" s="5">
        <v>71.57741935483871</v>
      </c>
      <c r="L1628" s="5">
        <v>74.50322580645161</v>
      </c>
      <c r="M1628" s="5">
        <v>77.477419354838716</v>
      </c>
      <c r="N1628" s="5">
        <v>80.41612903225807</v>
      </c>
      <c r="O1628" s="5">
        <v>81.261290322580649</v>
      </c>
      <c r="P1628" s="5">
        <v>82.174193548387095</v>
      </c>
      <c r="Q1628" s="5">
        <v>83.0741935483871</v>
      </c>
      <c r="R1628" s="5">
        <v>82.448387096774198</v>
      </c>
      <c r="S1628" s="5">
        <v>81.809677419354841</v>
      </c>
      <c r="T1628" s="5">
        <v>81.183870967741925</v>
      </c>
      <c r="U1628" s="5">
        <v>79.41290322580646</v>
      </c>
      <c r="V1628" s="5">
        <v>77.596774193548384</v>
      </c>
      <c r="W1628" s="5">
        <v>75.819354838709685</v>
      </c>
      <c r="X1628" s="5">
        <v>74.116129032258058</v>
      </c>
      <c r="Y1628" s="5">
        <v>72.474193548387092</v>
      </c>
      <c r="Z1628" s="5">
        <v>70.777419354838713</v>
      </c>
      <c r="AA1628" s="5">
        <v>69.903225806451616</v>
      </c>
      <c r="AB1628" s="5">
        <v>69.067741935483866</v>
      </c>
    </row>
    <row r="1629" spans="1:28">
      <c r="A1629" s="2" t="s">
        <v>261</v>
      </c>
      <c r="B1629" s="2" t="s">
        <v>80</v>
      </c>
      <c r="C1629" s="2" t="s">
        <v>368</v>
      </c>
      <c r="D1629" s="2" t="str">
        <f t="shared" si="25"/>
        <v>New Jersey - Atlantic City-Aug</v>
      </c>
      <c r="E1629" s="5">
        <v>64.967741935483872</v>
      </c>
      <c r="F1629" s="5">
        <v>64.512903225806454</v>
      </c>
      <c r="G1629" s="5">
        <v>66.387096774193552</v>
      </c>
      <c r="H1629" s="5">
        <v>65.941935483870964</v>
      </c>
      <c r="I1629" s="5">
        <v>66.822580645161295</v>
      </c>
      <c r="J1629" s="5">
        <v>67.648387096774186</v>
      </c>
      <c r="K1629" s="5">
        <v>68.545161290322582</v>
      </c>
      <c r="L1629" s="5">
        <v>71.322580645161295</v>
      </c>
      <c r="M1629" s="5">
        <v>74.08387096774193</v>
      </c>
      <c r="N1629" s="5">
        <v>76.829032258064515</v>
      </c>
      <c r="O1629" s="5">
        <v>77.835483870967749</v>
      </c>
      <c r="P1629" s="5">
        <v>78.867741935483878</v>
      </c>
      <c r="Q1629" s="5">
        <v>79.861290322580643</v>
      </c>
      <c r="R1629" s="5">
        <v>79.245161290322571</v>
      </c>
      <c r="S1629" s="5">
        <v>78.616129032258058</v>
      </c>
      <c r="T1629" s="5">
        <v>78.012903225806454</v>
      </c>
      <c r="U1629" s="5">
        <v>76.177419354838705</v>
      </c>
      <c r="V1629" s="5">
        <v>74.361290322580643</v>
      </c>
      <c r="W1629" s="5">
        <v>72.454838709677418</v>
      </c>
      <c r="X1629" s="5">
        <v>71.103225806451604</v>
      </c>
      <c r="Y1629" s="5">
        <v>69.748387096774181</v>
      </c>
      <c r="Z1629" s="5">
        <v>68.409677419354836</v>
      </c>
      <c r="AA1629" s="5">
        <v>67.867741935483878</v>
      </c>
      <c r="AB1629" s="5">
        <v>67.354838709677423</v>
      </c>
    </row>
    <row r="1630" spans="1:28">
      <c r="A1630" s="2" t="s">
        <v>261</v>
      </c>
      <c r="B1630" s="2" t="s">
        <v>81</v>
      </c>
      <c r="C1630" s="2" t="s">
        <v>369</v>
      </c>
      <c r="D1630" s="2" t="str">
        <f t="shared" si="25"/>
        <v>New Jersey - Atlantic City-Sep</v>
      </c>
      <c r="E1630" s="5">
        <v>59.763333333333335</v>
      </c>
      <c r="F1630" s="5">
        <v>59.356666666666669</v>
      </c>
      <c r="G1630" s="5">
        <v>58.986666666666665</v>
      </c>
      <c r="H1630" s="5">
        <v>58.606666666666669</v>
      </c>
      <c r="I1630" s="5">
        <v>59.22</v>
      </c>
      <c r="J1630" s="5">
        <v>59.89</v>
      </c>
      <c r="K1630" s="5">
        <v>60.57</v>
      </c>
      <c r="L1630" s="5">
        <v>64.213333333333338</v>
      </c>
      <c r="M1630" s="5">
        <v>67.833333333333329</v>
      </c>
      <c r="N1630" s="5">
        <v>71.473333333333329</v>
      </c>
      <c r="O1630" s="5">
        <v>72.16</v>
      </c>
      <c r="P1630" s="5">
        <v>72.856666666666655</v>
      </c>
      <c r="Q1630" s="5">
        <v>73.540000000000006</v>
      </c>
      <c r="R1630" s="5">
        <v>72.95</v>
      </c>
      <c r="S1630" s="5">
        <v>72.44</v>
      </c>
      <c r="T1630" s="5">
        <v>71.846666666666664</v>
      </c>
      <c r="U1630" s="5">
        <v>69.756666666666661</v>
      </c>
      <c r="V1630" s="5">
        <v>67.64</v>
      </c>
      <c r="W1630" s="5">
        <v>65.583333333333329</v>
      </c>
      <c r="X1630" s="5">
        <v>64.286666666666662</v>
      </c>
      <c r="Y1630" s="5">
        <v>62.993333333333332</v>
      </c>
      <c r="Z1630" s="5">
        <v>61.696666666666673</v>
      </c>
      <c r="AA1630" s="5">
        <v>61.18333333333333</v>
      </c>
      <c r="AB1630" s="5">
        <v>60.693333333333335</v>
      </c>
    </row>
    <row r="1631" spans="1:28">
      <c r="A1631" s="2" t="s">
        <v>261</v>
      </c>
      <c r="B1631" s="2" t="s">
        <v>82</v>
      </c>
      <c r="C1631" s="2" t="s">
        <v>370</v>
      </c>
      <c r="D1631" s="2" t="str">
        <f t="shared" si="25"/>
        <v>New Jersey - Atlantic City-Oct</v>
      </c>
      <c r="E1631" s="5">
        <v>52.493548387096773</v>
      </c>
      <c r="F1631" s="5">
        <v>52.151612903225811</v>
      </c>
      <c r="G1631" s="5">
        <v>51.641935483870974</v>
      </c>
      <c r="H1631" s="5">
        <v>50.980645161290326</v>
      </c>
      <c r="I1631" s="5">
        <v>50.954838709677418</v>
      </c>
      <c r="J1631" s="5">
        <v>50.351612903225806</v>
      </c>
      <c r="K1631" s="5">
        <v>50.941935483870971</v>
      </c>
      <c r="L1631" s="5">
        <v>55.535483870967738</v>
      </c>
      <c r="M1631" s="5">
        <v>59.08064516129032</v>
      </c>
      <c r="N1631" s="5">
        <v>61.987096774193546</v>
      </c>
      <c r="O1631" s="5">
        <v>63.674193548387102</v>
      </c>
      <c r="P1631" s="5">
        <v>64.948387096774198</v>
      </c>
      <c r="Q1631" s="5">
        <v>65.445161290322574</v>
      </c>
      <c r="R1631" s="5">
        <v>65.554838709677426</v>
      </c>
      <c r="S1631" s="5">
        <v>65.170967741935485</v>
      </c>
      <c r="T1631" s="5">
        <v>63.606451612903221</v>
      </c>
      <c r="U1631" s="5">
        <v>61.506451612903227</v>
      </c>
      <c r="V1631" s="5">
        <v>58.016129032258064</v>
      </c>
      <c r="W1631" s="5">
        <v>55.396774193548389</v>
      </c>
      <c r="X1631" s="5">
        <v>54.574193548387093</v>
      </c>
      <c r="Y1631" s="5">
        <v>53.396774193548389</v>
      </c>
      <c r="Z1631" s="5">
        <v>52.741935483870968</v>
      </c>
      <c r="AA1631" s="5">
        <v>52.3</v>
      </c>
      <c r="AB1631" s="5">
        <v>52.12580645161291</v>
      </c>
    </row>
    <row r="1632" spans="1:28">
      <c r="A1632" s="2" t="s">
        <v>261</v>
      </c>
      <c r="B1632" s="2" t="s">
        <v>83</v>
      </c>
      <c r="C1632" s="2" t="s">
        <v>371</v>
      </c>
      <c r="D1632" s="2" t="str">
        <f t="shared" si="25"/>
        <v>New Jersey - Atlantic City-Nov</v>
      </c>
      <c r="E1632" s="5">
        <v>41.866666666666667</v>
      </c>
      <c r="F1632" s="5">
        <v>41.363333333333337</v>
      </c>
      <c r="G1632" s="5">
        <v>40.886666666666663</v>
      </c>
      <c r="H1632" s="5">
        <v>40.386666666666663</v>
      </c>
      <c r="I1632" s="5">
        <v>40.00333333333333</v>
      </c>
      <c r="J1632" s="5">
        <v>39.606666666666669</v>
      </c>
      <c r="K1632" s="5">
        <v>39.25</v>
      </c>
      <c r="L1632" s="5">
        <v>42</v>
      </c>
      <c r="M1632" s="5">
        <v>44.74</v>
      </c>
      <c r="N1632" s="5">
        <v>47.513333333333335</v>
      </c>
      <c r="O1632" s="5">
        <v>48.713333333333338</v>
      </c>
      <c r="P1632" s="5">
        <v>49.896666666666668</v>
      </c>
      <c r="Q1632" s="5">
        <v>51.106666666666669</v>
      </c>
      <c r="R1632" s="5">
        <v>50.56333333333334</v>
      </c>
      <c r="S1632" s="5">
        <v>50.103333333333332</v>
      </c>
      <c r="T1632" s="5">
        <v>49.56666666666667</v>
      </c>
      <c r="U1632" s="5">
        <v>47.783333333333331</v>
      </c>
      <c r="V1632" s="5">
        <v>46.033333333333331</v>
      </c>
      <c r="W1632" s="5">
        <v>44.25</v>
      </c>
      <c r="X1632" s="5">
        <v>43.743333333333332</v>
      </c>
      <c r="Y1632" s="5">
        <v>43.24666666666667</v>
      </c>
      <c r="Z1632" s="5">
        <v>42.78</v>
      </c>
      <c r="AA1632" s="5">
        <v>42.383333333333333</v>
      </c>
      <c r="AB1632" s="5">
        <v>42.00333333333333</v>
      </c>
    </row>
    <row r="1633" spans="1:28">
      <c r="A1633" s="2" t="s">
        <v>261</v>
      </c>
      <c r="B1633" s="2" t="s">
        <v>84</v>
      </c>
      <c r="C1633" s="2" t="s">
        <v>372</v>
      </c>
      <c r="D1633" s="2" t="str">
        <f t="shared" si="25"/>
        <v>New Jersey - Atlantic City-Dec</v>
      </c>
      <c r="E1633" s="5">
        <v>35.258064516129032</v>
      </c>
      <c r="F1633" s="5">
        <v>35.122580645161285</v>
      </c>
      <c r="G1633" s="5">
        <v>35</v>
      </c>
      <c r="H1633" s="5">
        <v>34.838709677419352</v>
      </c>
      <c r="I1633" s="5">
        <v>34.635483870967747</v>
      </c>
      <c r="J1633" s="5">
        <v>34.42258064516129</v>
      </c>
      <c r="K1633" s="5">
        <v>34.193548387096776</v>
      </c>
      <c r="L1633" s="5">
        <v>35.829032258064515</v>
      </c>
      <c r="M1633" s="5">
        <v>37.432258064516134</v>
      </c>
      <c r="N1633" s="5">
        <v>39.061290322580646</v>
      </c>
      <c r="O1633" s="5">
        <v>40.167741935483875</v>
      </c>
      <c r="P1633" s="5">
        <v>41.225806451612904</v>
      </c>
      <c r="Q1633" s="5">
        <v>42.345161290322579</v>
      </c>
      <c r="R1633" s="5">
        <v>42.122580645161285</v>
      </c>
      <c r="S1633" s="5">
        <v>41.9</v>
      </c>
      <c r="T1633" s="5">
        <v>41.680645161290322</v>
      </c>
      <c r="U1633" s="5">
        <v>40.338709677419352</v>
      </c>
      <c r="V1633" s="5">
        <v>39.009677419354837</v>
      </c>
      <c r="W1633" s="5">
        <v>37.683870967741939</v>
      </c>
      <c r="X1633" s="5">
        <v>37.358064516129026</v>
      </c>
      <c r="Y1633" s="5">
        <v>37.048387096774192</v>
      </c>
      <c r="Z1633" s="5">
        <v>36.70967741935484</v>
      </c>
      <c r="AA1633" s="5">
        <v>36.225806451612904</v>
      </c>
      <c r="AB1633" s="5">
        <v>35.70645161290323</v>
      </c>
    </row>
    <row r="1634" spans="1:28">
      <c r="A1634" s="2" t="s">
        <v>262</v>
      </c>
      <c r="B1634" s="2" t="s">
        <v>73</v>
      </c>
      <c r="C1634" s="2" t="s">
        <v>361</v>
      </c>
      <c r="D1634" s="2" t="str">
        <f t="shared" si="25"/>
        <v>New Jersey - Newark-Jan</v>
      </c>
      <c r="E1634" s="5">
        <v>27.729032258064517</v>
      </c>
      <c r="F1634" s="5">
        <v>27.1</v>
      </c>
      <c r="G1634" s="5">
        <v>26.77741935483871</v>
      </c>
      <c r="H1634" s="5">
        <v>26.261290322580646</v>
      </c>
      <c r="I1634" s="5">
        <v>25.796774193548387</v>
      </c>
      <c r="J1634" s="5">
        <v>25.438709677419357</v>
      </c>
      <c r="K1634" s="5">
        <v>25.483870967741936</v>
      </c>
      <c r="L1634" s="5">
        <v>25.832258064516129</v>
      </c>
      <c r="M1634" s="5">
        <v>26.783870967741933</v>
      </c>
      <c r="N1634" s="5">
        <v>28.590322580645161</v>
      </c>
      <c r="O1634" s="5">
        <v>30.325806451612905</v>
      </c>
      <c r="P1634" s="5">
        <v>31.945161290322581</v>
      </c>
      <c r="Q1634" s="5">
        <v>33.170967741935485</v>
      </c>
      <c r="R1634" s="5">
        <v>34.07741935483871</v>
      </c>
      <c r="S1634" s="5">
        <v>34.348387096774189</v>
      </c>
      <c r="T1634" s="5">
        <v>33.6</v>
      </c>
      <c r="U1634" s="5">
        <v>32.793548387096777</v>
      </c>
      <c r="V1634" s="5">
        <v>31.896774193548385</v>
      </c>
      <c r="W1634" s="5">
        <v>31.316129032258065</v>
      </c>
      <c r="X1634" s="5">
        <v>30.780645161290323</v>
      </c>
      <c r="Y1634" s="5">
        <v>30</v>
      </c>
      <c r="Z1634" s="5">
        <v>29.125806451612902</v>
      </c>
      <c r="AA1634" s="5">
        <v>28.880645161290321</v>
      </c>
      <c r="AB1634" s="5">
        <v>28.522580645161291</v>
      </c>
    </row>
    <row r="1635" spans="1:28">
      <c r="A1635" s="2" t="s">
        <v>262</v>
      </c>
      <c r="B1635" s="2" t="s">
        <v>74</v>
      </c>
      <c r="C1635" s="2" t="s">
        <v>362</v>
      </c>
      <c r="D1635" s="2" t="str">
        <f t="shared" si="25"/>
        <v>New Jersey - Newark-Feb</v>
      </c>
      <c r="E1635" s="5">
        <v>30.557142857142857</v>
      </c>
      <c r="F1635" s="5">
        <v>29.907142857142855</v>
      </c>
      <c r="G1635" s="5">
        <v>29.774999999999999</v>
      </c>
      <c r="H1635" s="5">
        <v>29.478571428571428</v>
      </c>
      <c r="I1635" s="5">
        <v>29.142857142857142</v>
      </c>
      <c r="J1635" s="5">
        <v>28.864285714285717</v>
      </c>
      <c r="K1635" s="5">
        <v>28.55</v>
      </c>
      <c r="L1635" s="5">
        <v>29.360714285714288</v>
      </c>
      <c r="M1635" s="5">
        <v>31.332142857142856</v>
      </c>
      <c r="N1635" s="5">
        <v>33.121428571428574</v>
      </c>
      <c r="O1635" s="5">
        <v>34.25</v>
      </c>
      <c r="P1635" s="5">
        <v>35.682142857142857</v>
      </c>
      <c r="Q1635" s="5">
        <v>37.13214285714286</v>
      </c>
      <c r="R1635" s="5">
        <v>37.771428571428565</v>
      </c>
      <c r="S1635" s="5">
        <v>38.13214285714286</v>
      </c>
      <c r="T1635" s="5">
        <v>38.178571428571431</v>
      </c>
      <c r="U1635" s="5">
        <v>37.56071428571429</v>
      </c>
      <c r="V1635" s="5">
        <v>36.653571428571425</v>
      </c>
      <c r="W1635" s="5">
        <v>35.510714285714286</v>
      </c>
      <c r="X1635" s="5">
        <v>34.6</v>
      </c>
      <c r="Y1635" s="5">
        <v>33.817857142857143</v>
      </c>
      <c r="Z1635" s="5">
        <v>33.107142857142854</v>
      </c>
      <c r="AA1635" s="5">
        <v>32.532142857142858</v>
      </c>
      <c r="AB1635" s="5">
        <v>31.828571428571429</v>
      </c>
    </row>
    <row r="1636" spans="1:28">
      <c r="A1636" s="2" t="s">
        <v>262</v>
      </c>
      <c r="B1636" s="2" t="s">
        <v>75</v>
      </c>
      <c r="C1636" s="2" t="s">
        <v>363</v>
      </c>
      <c r="D1636" s="2" t="str">
        <f t="shared" si="25"/>
        <v>New Jersey - Newark-Mar</v>
      </c>
      <c r="E1636" s="5">
        <v>38.280645161290323</v>
      </c>
      <c r="F1636" s="5">
        <v>37.5</v>
      </c>
      <c r="G1636" s="5">
        <v>37.122580645161285</v>
      </c>
      <c r="H1636" s="5">
        <v>36.664516129032258</v>
      </c>
      <c r="I1636" s="5">
        <v>36.235483870967741</v>
      </c>
      <c r="J1636" s="5">
        <v>35.829032258064515</v>
      </c>
      <c r="K1636" s="5">
        <v>35.993548387096773</v>
      </c>
      <c r="L1636" s="5">
        <v>37.741935483870968</v>
      </c>
      <c r="M1636" s="5">
        <v>39.570967741935483</v>
      </c>
      <c r="N1636" s="5">
        <v>41.219354838709677</v>
      </c>
      <c r="O1636" s="5">
        <v>43.067741935483866</v>
      </c>
      <c r="P1636" s="5">
        <v>44.809677419354834</v>
      </c>
      <c r="Q1636" s="5">
        <v>46.148387096774194</v>
      </c>
      <c r="R1636" s="5">
        <v>47.122580645161285</v>
      </c>
      <c r="S1636" s="5">
        <v>47.645161290322584</v>
      </c>
      <c r="T1636" s="5">
        <v>47.303225806451614</v>
      </c>
      <c r="U1636" s="5">
        <v>46.20967741935484</v>
      </c>
      <c r="V1636" s="5">
        <v>44.777419354838706</v>
      </c>
      <c r="W1636" s="5">
        <v>43.051612903225802</v>
      </c>
      <c r="X1636" s="5">
        <v>42.074193548387093</v>
      </c>
      <c r="Y1636" s="5">
        <v>41.093548387096774</v>
      </c>
      <c r="Z1636" s="5">
        <v>40.432258064516134</v>
      </c>
      <c r="AA1636" s="5">
        <v>39.725806451612904</v>
      </c>
      <c r="AB1636" s="5">
        <v>38.78709677419355</v>
      </c>
    </row>
    <row r="1637" spans="1:28">
      <c r="A1637" s="2" t="s">
        <v>262</v>
      </c>
      <c r="B1637" s="2" t="s">
        <v>76</v>
      </c>
      <c r="C1637" s="2" t="s">
        <v>364</v>
      </c>
      <c r="D1637" s="2" t="str">
        <f t="shared" si="25"/>
        <v>New Jersey - Newark-Apr</v>
      </c>
      <c r="E1637" s="5">
        <v>45.483333333333334</v>
      </c>
      <c r="F1637" s="5">
        <v>45.023333333333333</v>
      </c>
      <c r="G1637" s="5">
        <v>43.793333333333329</v>
      </c>
      <c r="H1637" s="5">
        <v>43.536666666666662</v>
      </c>
      <c r="I1637" s="5">
        <v>43.046666666666667</v>
      </c>
      <c r="J1637" s="5">
        <v>43.373333333333335</v>
      </c>
      <c r="K1637" s="5">
        <v>45.85</v>
      </c>
      <c r="L1637" s="5">
        <v>47.45</v>
      </c>
      <c r="M1637" s="5">
        <v>49.163333333333334</v>
      </c>
      <c r="N1637" s="5">
        <v>50.49</v>
      </c>
      <c r="O1637" s="5">
        <v>51.926666666666662</v>
      </c>
      <c r="P1637" s="5">
        <v>53.466666666666669</v>
      </c>
      <c r="Q1637" s="5">
        <v>54.92</v>
      </c>
      <c r="R1637" s="5">
        <v>55.833333333333336</v>
      </c>
      <c r="S1637" s="5">
        <v>55.856666666666669</v>
      </c>
      <c r="T1637" s="5">
        <v>55.766666666666666</v>
      </c>
      <c r="U1637" s="5">
        <v>55.366666666666667</v>
      </c>
      <c r="V1637" s="5">
        <v>54.36</v>
      </c>
      <c r="W1637" s="5">
        <v>52.766666666666666</v>
      </c>
      <c r="X1637" s="5">
        <v>51.31</v>
      </c>
      <c r="Y1637" s="5">
        <v>50.516666666666666</v>
      </c>
      <c r="Z1637" s="5">
        <v>49.516666666666666</v>
      </c>
      <c r="AA1637" s="5">
        <v>48.373333333333335</v>
      </c>
      <c r="AB1637" s="5">
        <v>46.93333333333333</v>
      </c>
    </row>
    <row r="1638" spans="1:28">
      <c r="A1638" s="2" t="s">
        <v>262</v>
      </c>
      <c r="B1638" s="2" t="s">
        <v>77</v>
      </c>
      <c r="C1638" s="2" t="s">
        <v>365</v>
      </c>
      <c r="D1638" s="2" t="str">
        <f t="shared" si="25"/>
        <v>New Jersey - Newark-May</v>
      </c>
      <c r="E1638" s="5">
        <v>58.50322580645161</v>
      </c>
      <c r="F1638" s="5">
        <v>57.974193548387099</v>
      </c>
      <c r="G1638" s="5">
        <v>57.441935483870971</v>
      </c>
      <c r="H1638" s="5">
        <v>56.716129032258067</v>
      </c>
      <c r="I1638" s="5">
        <v>56.319354838709678</v>
      </c>
      <c r="J1638" s="5">
        <v>57.58387096774193</v>
      </c>
      <c r="K1638" s="5">
        <v>59.193548387096776</v>
      </c>
      <c r="L1638" s="5">
        <v>61.361290322580643</v>
      </c>
      <c r="M1638" s="5">
        <v>63.641935483870974</v>
      </c>
      <c r="N1638" s="5">
        <v>64.903225806451616</v>
      </c>
      <c r="O1638" s="5">
        <v>66.022580645161298</v>
      </c>
      <c r="P1638" s="5">
        <v>66.758064516129039</v>
      </c>
      <c r="Q1638" s="5">
        <v>68.148387096774186</v>
      </c>
      <c r="R1638" s="5">
        <v>68.838709677419359</v>
      </c>
      <c r="S1638" s="5">
        <v>68.841935483870969</v>
      </c>
      <c r="T1638" s="5">
        <v>68.693548387096769</v>
      </c>
      <c r="U1638" s="5">
        <v>67.896774193548396</v>
      </c>
      <c r="V1638" s="5">
        <v>66.519354838709674</v>
      </c>
      <c r="W1638" s="5">
        <v>64.890322580645162</v>
      </c>
      <c r="X1638" s="5">
        <v>63.196774193548386</v>
      </c>
      <c r="Y1638" s="5">
        <v>62.267741935483869</v>
      </c>
      <c r="Z1638" s="5">
        <v>61.390322580645162</v>
      </c>
      <c r="AA1638" s="5">
        <v>60.325806451612898</v>
      </c>
      <c r="AB1638" s="5">
        <v>59.309677419354834</v>
      </c>
    </row>
    <row r="1639" spans="1:28">
      <c r="A1639" s="2" t="s">
        <v>262</v>
      </c>
      <c r="B1639" s="2" t="s">
        <v>78</v>
      </c>
      <c r="C1639" s="2" t="s">
        <v>366</v>
      </c>
      <c r="D1639" s="2" t="str">
        <f t="shared" si="25"/>
        <v>New Jersey - Newark-Jun</v>
      </c>
      <c r="E1639" s="5">
        <v>65.953333333333333</v>
      </c>
      <c r="F1639" s="5">
        <v>65.236666666666665</v>
      </c>
      <c r="G1639" s="5">
        <v>64.353333333333325</v>
      </c>
      <c r="H1639" s="5">
        <v>63.883333333333333</v>
      </c>
      <c r="I1639" s="5">
        <v>63.696666666666673</v>
      </c>
      <c r="J1639" s="5">
        <v>65.17</v>
      </c>
      <c r="K1639" s="5">
        <v>67.08</v>
      </c>
      <c r="L1639" s="5">
        <v>69.483333333333334</v>
      </c>
      <c r="M1639" s="5">
        <v>71.486666666666665</v>
      </c>
      <c r="N1639" s="5">
        <v>73.373333333333321</v>
      </c>
      <c r="O1639" s="5">
        <v>74.896666666666675</v>
      </c>
      <c r="P1639" s="5">
        <v>76.086666666666659</v>
      </c>
      <c r="Q1639" s="5">
        <v>76.806666666666658</v>
      </c>
      <c r="R1639" s="5">
        <v>77.459999999999994</v>
      </c>
      <c r="S1639" s="5">
        <v>77.196666666666673</v>
      </c>
      <c r="T1639" s="5">
        <v>77.043333333333337</v>
      </c>
      <c r="U1639" s="5">
        <v>75.819999999999993</v>
      </c>
      <c r="V1639" s="5">
        <v>74.62</v>
      </c>
      <c r="W1639" s="5">
        <v>72.86</v>
      </c>
      <c r="X1639" s="5">
        <v>71.416666666666671</v>
      </c>
      <c r="Y1639" s="5">
        <v>70.286666666666662</v>
      </c>
      <c r="Z1639" s="5">
        <v>69.16</v>
      </c>
      <c r="AA1639" s="5">
        <v>67.98</v>
      </c>
      <c r="AB1639" s="5">
        <v>67.093333333333334</v>
      </c>
    </row>
    <row r="1640" spans="1:28">
      <c r="A1640" s="2" t="s">
        <v>262</v>
      </c>
      <c r="B1640" s="2" t="s">
        <v>79</v>
      </c>
      <c r="C1640" s="2" t="s">
        <v>367</v>
      </c>
      <c r="D1640" s="2" t="str">
        <f t="shared" si="25"/>
        <v>New Jersey - Newark-Jul</v>
      </c>
      <c r="E1640" s="5">
        <v>73.706451612903223</v>
      </c>
      <c r="F1640" s="5">
        <v>72.980645161290326</v>
      </c>
      <c r="G1640" s="5">
        <v>69.874193548387098</v>
      </c>
      <c r="H1640" s="5">
        <v>69.258064516129039</v>
      </c>
      <c r="I1640" s="5">
        <v>69.025806451612908</v>
      </c>
      <c r="J1640" s="5">
        <v>69.541935483870972</v>
      </c>
      <c r="K1640" s="5">
        <v>71.348387096774204</v>
      </c>
      <c r="L1640" s="5">
        <v>73.348387096774204</v>
      </c>
      <c r="M1640" s="5">
        <v>75.596774193548384</v>
      </c>
      <c r="N1640" s="5">
        <v>77.409677419354836</v>
      </c>
      <c r="O1640" s="5">
        <v>79.348387096774204</v>
      </c>
      <c r="P1640" s="5">
        <v>80.545161290322582</v>
      </c>
      <c r="Q1640" s="5">
        <v>81.296774193548387</v>
      </c>
      <c r="R1640" s="5">
        <v>81.951612903225808</v>
      </c>
      <c r="S1640" s="5">
        <v>81.890322580645162</v>
      </c>
      <c r="T1640" s="5">
        <v>81.445161290322588</v>
      </c>
      <c r="U1640" s="5">
        <v>80.445161290322588</v>
      </c>
      <c r="V1640" s="5">
        <v>79.232258064516117</v>
      </c>
      <c r="W1640" s="5">
        <v>77.790322580645167</v>
      </c>
      <c r="X1640" s="5">
        <v>76.245161290322571</v>
      </c>
      <c r="Y1640" s="5">
        <v>75.029032258064518</v>
      </c>
      <c r="Z1640" s="5">
        <v>73.706451612903223</v>
      </c>
      <c r="AA1640" s="5">
        <v>72.819354838709685</v>
      </c>
      <c r="AB1640" s="5">
        <v>71.838709677419359</v>
      </c>
    </row>
    <row r="1641" spans="1:28">
      <c r="A1641" s="2" t="s">
        <v>262</v>
      </c>
      <c r="B1641" s="2" t="s">
        <v>80</v>
      </c>
      <c r="C1641" s="2" t="s">
        <v>368</v>
      </c>
      <c r="D1641" s="2" t="str">
        <f t="shared" si="25"/>
        <v>New Jersey - Newark-Aug</v>
      </c>
      <c r="E1641" s="5">
        <v>69.374193548387098</v>
      </c>
      <c r="F1641" s="5">
        <v>68.874193548387098</v>
      </c>
      <c r="G1641" s="5">
        <v>70.238709677419351</v>
      </c>
      <c r="H1641" s="5">
        <v>69.732258064516117</v>
      </c>
      <c r="I1641" s="5">
        <v>69.222580645161287</v>
      </c>
      <c r="J1641" s="5">
        <v>69.622580645161293</v>
      </c>
      <c r="K1641" s="5">
        <v>71.777419354838713</v>
      </c>
      <c r="L1641" s="5">
        <v>74.409677419354836</v>
      </c>
      <c r="M1641" s="5">
        <v>76.551612903225802</v>
      </c>
      <c r="N1641" s="5">
        <v>78.512903225806454</v>
      </c>
      <c r="O1641" s="5">
        <v>80.135483870967732</v>
      </c>
      <c r="P1641" s="5">
        <v>81.49677419354839</v>
      </c>
      <c r="Q1641" s="5">
        <v>82.261290322580649</v>
      </c>
      <c r="R1641" s="5">
        <v>82.254838709677429</v>
      </c>
      <c r="S1641" s="5">
        <v>81.858064516129033</v>
      </c>
      <c r="T1641" s="5">
        <v>80.967741935483872</v>
      </c>
      <c r="U1641" s="5">
        <v>80.161290322580641</v>
      </c>
      <c r="V1641" s="5">
        <v>78.935483870967744</v>
      </c>
      <c r="W1641" s="5">
        <v>77.616129032258058</v>
      </c>
      <c r="X1641" s="5">
        <v>76.409677419354836</v>
      </c>
      <c r="Y1641" s="5">
        <v>75.174193548387095</v>
      </c>
      <c r="Z1641" s="5">
        <v>74.474193548387092</v>
      </c>
      <c r="AA1641" s="5">
        <v>73.470967741935482</v>
      </c>
      <c r="AB1641" s="5">
        <v>72.470967741935482</v>
      </c>
    </row>
    <row r="1642" spans="1:28">
      <c r="A1642" s="2" t="s">
        <v>262</v>
      </c>
      <c r="B1642" s="2" t="s">
        <v>81</v>
      </c>
      <c r="C1642" s="2" t="s">
        <v>369</v>
      </c>
      <c r="D1642" s="2" t="str">
        <f t="shared" si="25"/>
        <v>New Jersey - Newark-Sep</v>
      </c>
      <c r="E1642" s="5">
        <v>63.39</v>
      </c>
      <c r="F1642" s="5">
        <v>62.213333333333338</v>
      </c>
      <c r="G1642" s="5">
        <v>61.803333333333327</v>
      </c>
      <c r="H1642" s="5">
        <v>61.23</v>
      </c>
      <c r="I1642" s="5">
        <v>60.77</v>
      </c>
      <c r="J1642" s="5">
        <v>60.18</v>
      </c>
      <c r="K1642" s="5">
        <v>61.77</v>
      </c>
      <c r="L1642" s="5">
        <v>64.353333333333325</v>
      </c>
      <c r="M1642" s="5">
        <v>67.056666666666672</v>
      </c>
      <c r="N1642" s="5">
        <v>69.48</v>
      </c>
      <c r="O1642" s="5">
        <v>71.456666666666663</v>
      </c>
      <c r="P1642" s="5">
        <v>72.97</v>
      </c>
      <c r="Q1642" s="5">
        <v>74.25333333333333</v>
      </c>
      <c r="R1642" s="5">
        <v>75.23</v>
      </c>
      <c r="S1642" s="5">
        <v>75.456666666666663</v>
      </c>
      <c r="T1642" s="5">
        <v>74.94</v>
      </c>
      <c r="U1642" s="5">
        <v>73.703333333333333</v>
      </c>
      <c r="V1642" s="5">
        <v>71.849999999999994</v>
      </c>
      <c r="W1642" s="5">
        <v>69.989999999999995</v>
      </c>
      <c r="X1642" s="5">
        <v>68.686666666666667</v>
      </c>
      <c r="Y1642" s="5">
        <v>67.286666666666662</v>
      </c>
      <c r="Z1642" s="5">
        <v>65.98</v>
      </c>
      <c r="AA1642" s="5">
        <v>64.989999999999995</v>
      </c>
      <c r="AB1642" s="5">
        <v>64.006666666666675</v>
      </c>
    </row>
    <row r="1643" spans="1:28">
      <c r="A1643" s="2" t="s">
        <v>262</v>
      </c>
      <c r="B1643" s="2" t="s">
        <v>82</v>
      </c>
      <c r="C1643" s="2" t="s">
        <v>370</v>
      </c>
      <c r="D1643" s="2" t="str">
        <f t="shared" si="25"/>
        <v>New Jersey - Newark-Oct</v>
      </c>
      <c r="E1643" s="5">
        <v>54.490322580645163</v>
      </c>
      <c r="F1643" s="5">
        <v>53.893548387096779</v>
      </c>
      <c r="G1643" s="5">
        <v>53.37096774193548</v>
      </c>
      <c r="H1643" s="5">
        <v>52.541935483870965</v>
      </c>
      <c r="I1643" s="5">
        <v>51.980645161290326</v>
      </c>
      <c r="J1643" s="5">
        <v>51.825806451612898</v>
      </c>
      <c r="K1643" s="5">
        <v>52.148387096774194</v>
      </c>
      <c r="L1643" s="5">
        <v>54.216129032258067</v>
      </c>
      <c r="M1643" s="5">
        <v>56.745161290322578</v>
      </c>
      <c r="N1643" s="5">
        <v>59.264516129032259</v>
      </c>
      <c r="O1643" s="5">
        <v>61.490322580645163</v>
      </c>
      <c r="P1643" s="5">
        <v>62.770967741935486</v>
      </c>
      <c r="Q1643" s="5">
        <v>64.303225806451621</v>
      </c>
      <c r="R1643" s="5">
        <v>65.122580645161293</v>
      </c>
      <c r="S1643" s="5">
        <v>65.251612903225805</v>
      </c>
      <c r="T1643" s="5">
        <v>64.648387096774186</v>
      </c>
      <c r="U1643" s="5">
        <v>63.174193548387102</v>
      </c>
      <c r="V1643" s="5">
        <v>61.487096774193546</v>
      </c>
      <c r="W1643" s="5">
        <v>60.329032258064515</v>
      </c>
      <c r="X1643" s="5">
        <v>58.958064516129035</v>
      </c>
      <c r="Y1643" s="5">
        <v>57.745161290322578</v>
      </c>
      <c r="Z1643" s="5">
        <v>56.535483870967738</v>
      </c>
      <c r="AA1643" s="5">
        <v>55.674193548387102</v>
      </c>
      <c r="AB1643" s="5">
        <v>54.703225806451613</v>
      </c>
    </row>
    <row r="1644" spans="1:28">
      <c r="A1644" s="2" t="s">
        <v>262</v>
      </c>
      <c r="B1644" s="2" t="s">
        <v>83</v>
      </c>
      <c r="C1644" s="2" t="s">
        <v>371</v>
      </c>
      <c r="D1644" s="2" t="str">
        <f t="shared" si="25"/>
        <v>New Jersey - Newark-Nov</v>
      </c>
      <c r="E1644" s="5">
        <v>42.886666666666663</v>
      </c>
      <c r="F1644" s="5">
        <v>42.52</v>
      </c>
      <c r="G1644" s="5">
        <v>42.18666666666666</v>
      </c>
      <c r="H1644" s="5">
        <v>41.82</v>
      </c>
      <c r="I1644" s="5">
        <v>41.526666666666664</v>
      </c>
      <c r="J1644" s="5">
        <v>41.236666666666665</v>
      </c>
      <c r="K1644" s="5">
        <v>40.943333333333335</v>
      </c>
      <c r="L1644" s="5">
        <v>42.93666666666666</v>
      </c>
      <c r="M1644" s="5">
        <v>44.926666666666662</v>
      </c>
      <c r="N1644" s="5">
        <v>46.926666666666662</v>
      </c>
      <c r="O1644" s="5">
        <v>48</v>
      </c>
      <c r="P1644" s="5">
        <v>49.07</v>
      </c>
      <c r="Q1644" s="5">
        <v>50.13</v>
      </c>
      <c r="R1644" s="5">
        <v>49.766666666666666</v>
      </c>
      <c r="S1644" s="5">
        <v>49.42</v>
      </c>
      <c r="T1644" s="5">
        <v>49.053333333333327</v>
      </c>
      <c r="U1644" s="5">
        <v>48.263333333333335</v>
      </c>
      <c r="V1644" s="5">
        <v>47.52</v>
      </c>
      <c r="W1644" s="5">
        <v>46.763333333333335</v>
      </c>
      <c r="X1644" s="5">
        <v>46.083333333333336</v>
      </c>
      <c r="Y1644" s="5">
        <v>45.476666666666667</v>
      </c>
      <c r="Z1644" s="5">
        <v>44.81333333333334</v>
      </c>
      <c r="AA1644" s="5">
        <v>44.026666666666664</v>
      </c>
      <c r="AB1644" s="5">
        <v>43.276666666666664</v>
      </c>
    </row>
    <row r="1645" spans="1:28">
      <c r="A1645" s="2" t="s">
        <v>262</v>
      </c>
      <c r="B1645" s="2" t="s">
        <v>84</v>
      </c>
      <c r="C1645" s="2" t="s">
        <v>372</v>
      </c>
      <c r="D1645" s="2" t="str">
        <f t="shared" si="25"/>
        <v>New Jersey - Newark-Dec</v>
      </c>
      <c r="E1645" s="5">
        <v>33.9</v>
      </c>
      <c r="F1645" s="5">
        <v>33.58064516129032</v>
      </c>
      <c r="G1645" s="5">
        <v>33.548387096774192</v>
      </c>
      <c r="H1645" s="5">
        <v>33.325806451612898</v>
      </c>
      <c r="I1645" s="5">
        <v>33.28709677419355</v>
      </c>
      <c r="J1645" s="5">
        <v>33.067741935483866</v>
      </c>
      <c r="K1645" s="5">
        <v>32.770967741935486</v>
      </c>
      <c r="L1645" s="5">
        <v>33.225806451612904</v>
      </c>
      <c r="M1645" s="5">
        <v>34.748387096774195</v>
      </c>
      <c r="N1645" s="5">
        <v>35.903225806451616</v>
      </c>
      <c r="O1645" s="5">
        <v>37.109677419354838</v>
      </c>
      <c r="P1645" s="5">
        <v>38.167741935483875</v>
      </c>
      <c r="Q1645" s="5">
        <v>39.112903225806448</v>
      </c>
      <c r="R1645" s="5">
        <v>39.4</v>
      </c>
      <c r="S1645" s="5">
        <v>39.167741935483875</v>
      </c>
      <c r="T1645" s="5">
        <v>38.703225806451613</v>
      </c>
      <c r="U1645" s="5">
        <v>37.180645161290322</v>
      </c>
      <c r="V1645" s="5">
        <v>36.345161290322579</v>
      </c>
      <c r="W1645" s="5">
        <v>35.935483870967744</v>
      </c>
      <c r="X1645" s="5">
        <v>35.49677419354839</v>
      </c>
      <c r="Y1645" s="5">
        <v>35.032258064516128</v>
      </c>
      <c r="Z1645" s="5">
        <v>34.470967741935482</v>
      </c>
      <c r="AA1645" s="5">
        <v>33.925806451612907</v>
      </c>
      <c r="AB1645" s="5">
        <v>33.725806451612904</v>
      </c>
    </row>
    <row r="1646" spans="1:28">
      <c r="A1646" s="2" t="s">
        <v>263</v>
      </c>
      <c r="B1646" s="2" t="s">
        <v>73</v>
      </c>
      <c r="C1646" s="2" t="s">
        <v>361</v>
      </c>
      <c r="D1646" s="2" t="str">
        <f t="shared" si="25"/>
        <v>New Mexico - Albuquerque-Jan</v>
      </c>
      <c r="E1646" s="5">
        <v>30.535483870967742</v>
      </c>
      <c r="F1646" s="5">
        <v>29.574193548387097</v>
      </c>
      <c r="G1646" s="5">
        <v>28.77741935483871</v>
      </c>
      <c r="H1646" s="5">
        <v>28.122580645161289</v>
      </c>
      <c r="I1646" s="5">
        <v>27.254838709677419</v>
      </c>
      <c r="J1646" s="5">
        <v>27.287096774193547</v>
      </c>
      <c r="K1646" s="5">
        <v>26.587096774193551</v>
      </c>
      <c r="L1646" s="5">
        <v>27.506451612903227</v>
      </c>
      <c r="M1646" s="5">
        <v>31.919354838709676</v>
      </c>
      <c r="N1646" s="5">
        <v>36.261290322580642</v>
      </c>
      <c r="O1646" s="5">
        <v>39.9</v>
      </c>
      <c r="P1646" s="5">
        <v>42.50322580645161</v>
      </c>
      <c r="Q1646" s="5">
        <v>44.612903225806448</v>
      </c>
      <c r="R1646" s="5">
        <v>46.596774193548384</v>
      </c>
      <c r="S1646" s="5">
        <v>47.322580645161288</v>
      </c>
      <c r="T1646" s="5">
        <v>47.006451612903227</v>
      </c>
      <c r="U1646" s="5">
        <v>44.974193548387099</v>
      </c>
      <c r="V1646" s="5">
        <v>40.812903225806451</v>
      </c>
      <c r="W1646" s="5">
        <v>38.045161290322582</v>
      </c>
      <c r="X1646" s="5">
        <v>36.403225806451616</v>
      </c>
      <c r="Y1646" s="5">
        <v>35.216129032258067</v>
      </c>
      <c r="Z1646" s="5">
        <v>33.251612903225805</v>
      </c>
      <c r="AA1646" s="5">
        <v>32.125806451612902</v>
      </c>
      <c r="AB1646" s="5">
        <v>31.270967741935483</v>
      </c>
    </row>
    <row r="1647" spans="1:28">
      <c r="A1647" s="2" t="s">
        <v>263</v>
      </c>
      <c r="B1647" s="2" t="s">
        <v>74</v>
      </c>
      <c r="C1647" s="2" t="s">
        <v>362</v>
      </c>
      <c r="D1647" s="2" t="str">
        <f t="shared" si="25"/>
        <v>New Mexico - Albuquerque-Feb</v>
      </c>
      <c r="E1647" s="5">
        <v>32.807142857142857</v>
      </c>
      <c r="F1647" s="5">
        <v>32.171428571428571</v>
      </c>
      <c r="G1647" s="5">
        <v>31.782142857142855</v>
      </c>
      <c r="H1647" s="5">
        <v>31.192857142857143</v>
      </c>
      <c r="I1647" s="5">
        <v>30.839285714285715</v>
      </c>
      <c r="J1647" s="5">
        <v>30.00714285714286</v>
      </c>
      <c r="K1647" s="5">
        <v>29.464285714285715</v>
      </c>
      <c r="L1647" s="5">
        <v>32.075000000000003</v>
      </c>
      <c r="M1647" s="5">
        <v>35.61785714285714</v>
      </c>
      <c r="N1647" s="5">
        <v>39.421428571428571</v>
      </c>
      <c r="O1647" s="5">
        <v>43.582142857142856</v>
      </c>
      <c r="P1647" s="5">
        <v>46.807142857142857</v>
      </c>
      <c r="Q1647" s="5">
        <v>50.160714285714285</v>
      </c>
      <c r="R1647" s="5">
        <v>51.975000000000001</v>
      </c>
      <c r="S1647" s="5">
        <v>53.135714285714286</v>
      </c>
      <c r="T1647" s="5">
        <v>53.1</v>
      </c>
      <c r="U1647" s="5">
        <v>51.56071428571429</v>
      </c>
      <c r="V1647" s="5">
        <v>46.510714285714286</v>
      </c>
      <c r="W1647" s="5">
        <v>42.932142857142857</v>
      </c>
      <c r="X1647" s="5">
        <v>40.792857142857144</v>
      </c>
      <c r="Y1647" s="5">
        <v>39.003571428571426</v>
      </c>
      <c r="Z1647" s="5">
        <v>37.260714285714286</v>
      </c>
      <c r="AA1647" s="5">
        <v>36.592857142857142</v>
      </c>
      <c r="AB1647" s="5">
        <v>34.646428571428572</v>
      </c>
    </row>
    <row r="1648" spans="1:28">
      <c r="A1648" s="2" t="s">
        <v>263</v>
      </c>
      <c r="B1648" s="2" t="s">
        <v>75</v>
      </c>
      <c r="C1648" s="2" t="s">
        <v>363</v>
      </c>
      <c r="D1648" s="2" t="str">
        <f t="shared" si="25"/>
        <v>New Mexico - Albuquerque-Mar</v>
      </c>
      <c r="E1648" s="5">
        <v>38.025806451612901</v>
      </c>
      <c r="F1648" s="5">
        <v>36.693548387096776</v>
      </c>
      <c r="G1648" s="5">
        <v>35.516129032258064</v>
      </c>
      <c r="H1648" s="5">
        <v>34.832258064516125</v>
      </c>
      <c r="I1648" s="5">
        <v>34.109677419354838</v>
      </c>
      <c r="J1648" s="5">
        <v>33.845161290322579</v>
      </c>
      <c r="K1648" s="5">
        <v>34.890322580645162</v>
      </c>
      <c r="L1648" s="5">
        <v>39.267741935483869</v>
      </c>
      <c r="M1648" s="5">
        <v>43.41935483870968</v>
      </c>
      <c r="N1648" s="5">
        <v>46.325806451612898</v>
      </c>
      <c r="O1648" s="5">
        <v>49.564516129032256</v>
      </c>
      <c r="P1648" s="5">
        <v>51.909677419354843</v>
      </c>
      <c r="Q1648" s="5">
        <v>54.296774193548387</v>
      </c>
      <c r="R1648" s="5">
        <v>55.535483870967738</v>
      </c>
      <c r="S1648" s="5">
        <v>56.393548387096779</v>
      </c>
      <c r="T1648" s="5">
        <v>56.564516129032256</v>
      </c>
      <c r="U1648" s="5">
        <v>56.029032258064518</v>
      </c>
      <c r="V1648" s="5">
        <v>52.993548387096773</v>
      </c>
      <c r="W1648" s="5">
        <v>49.396774193548389</v>
      </c>
      <c r="X1648" s="5">
        <v>46.303225806451614</v>
      </c>
      <c r="Y1648" s="5">
        <v>44.561290322580646</v>
      </c>
      <c r="Z1648" s="5">
        <v>42.7</v>
      </c>
      <c r="AA1648" s="5">
        <v>40.751612903225805</v>
      </c>
      <c r="AB1648" s="5">
        <v>39.690322580645166</v>
      </c>
    </row>
    <row r="1649" spans="1:28">
      <c r="A1649" s="2" t="s">
        <v>263</v>
      </c>
      <c r="B1649" s="2" t="s">
        <v>76</v>
      </c>
      <c r="C1649" s="2" t="s">
        <v>364</v>
      </c>
      <c r="D1649" s="2" t="str">
        <f t="shared" si="25"/>
        <v>New Mexico - Albuquerque-Apr</v>
      </c>
      <c r="E1649" s="5">
        <v>48.126666666666665</v>
      </c>
      <c r="F1649" s="5">
        <v>46.776666666666664</v>
      </c>
      <c r="G1649" s="5">
        <v>45.59</v>
      </c>
      <c r="H1649" s="5">
        <v>44.383333333333333</v>
      </c>
      <c r="I1649" s="5">
        <v>43.17</v>
      </c>
      <c r="J1649" s="5">
        <v>45.223333333333336</v>
      </c>
      <c r="K1649" s="5">
        <v>47.296666666666667</v>
      </c>
      <c r="L1649" s="5">
        <v>49.353333333333332</v>
      </c>
      <c r="M1649" s="5">
        <v>53.38</v>
      </c>
      <c r="N1649" s="5">
        <v>57.383333333333333</v>
      </c>
      <c r="O1649" s="5">
        <v>61.393333333333331</v>
      </c>
      <c r="P1649" s="5">
        <v>63.123333333333335</v>
      </c>
      <c r="Q1649" s="5">
        <v>64.903333333333336</v>
      </c>
      <c r="R1649" s="5">
        <v>66.64</v>
      </c>
      <c r="S1649" s="5">
        <v>66.180000000000007</v>
      </c>
      <c r="T1649" s="5">
        <v>65.736666666666665</v>
      </c>
      <c r="U1649" s="5">
        <v>65.290000000000006</v>
      </c>
      <c r="V1649" s="5">
        <v>62.5</v>
      </c>
      <c r="W1649" s="5">
        <v>59.71</v>
      </c>
      <c r="X1649" s="5">
        <v>56.906666666666666</v>
      </c>
      <c r="Y1649" s="5">
        <v>54.92</v>
      </c>
      <c r="Z1649" s="5">
        <v>53.02</v>
      </c>
      <c r="AA1649" s="5">
        <v>51.083333333333336</v>
      </c>
      <c r="AB1649" s="5">
        <v>49.7</v>
      </c>
    </row>
    <row r="1650" spans="1:28">
      <c r="A1650" s="2" t="s">
        <v>263</v>
      </c>
      <c r="B1650" s="2" t="s">
        <v>77</v>
      </c>
      <c r="C1650" s="2" t="s">
        <v>365</v>
      </c>
      <c r="D1650" s="2" t="str">
        <f t="shared" si="25"/>
        <v>New Mexico - Albuquerque-May</v>
      </c>
      <c r="E1650" s="5">
        <v>57.461290322580645</v>
      </c>
      <c r="F1650" s="5">
        <v>56.087096774193547</v>
      </c>
      <c r="G1650" s="5">
        <v>54.564516129032256</v>
      </c>
      <c r="H1650" s="5">
        <v>53.722580645161294</v>
      </c>
      <c r="I1650" s="5">
        <v>52.319354838709678</v>
      </c>
      <c r="J1650" s="5">
        <v>52.441935483870971</v>
      </c>
      <c r="K1650" s="5">
        <v>57.00322580645161</v>
      </c>
      <c r="L1650" s="5">
        <v>61.687096774193549</v>
      </c>
      <c r="M1650" s="5">
        <v>65.667741935483875</v>
      </c>
      <c r="N1650" s="5">
        <v>68.906451612903226</v>
      </c>
      <c r="O1650" s="5">
        <v>71.900000000000006</v>
      </c>
      <c r="P1650" s="5">
        <v>74.512903225806454</v>
      </c>
      <c r="Q1650" s="5">
        <v>77.064516129032256</v>
      </c>
      <c r="R1650" s="5">
        <v>78.683870967741925</v>
      </c>
      <c r="S1650" s="5">
        <v>78.703225806451613</v>
      </c>
      <c r="T1650" s="5">
        <v>78.245161290322571</v>
      </c>
      <c r="U1650" s="5">
        <v>77.383870967741942</v>
      </c>
      <c r="V1650" s="5">
        <v>75.964516129032262</v>
      </c>
      <c r="W1650" s="5">
        <v>71.935483870967744</v>
      </c>
      <c r="X1650" s="5">
        <v>68.274193548387103</v>
      </c>
      <c r="Y1650" s="5">
        <v>65.770967741935493</v>
      </c>
      <c r="Z1650" s="5">
        <v>63.116129032258058</v>
      </c>
      <c r="AA1650" s="5">
        <v>61.119354838709675</v>
      </c>
      <c r="AB1650" s="5">
        <v>59.396774193548389</v>
      </c>
    </row>
    <row r="1651" spans="1:28">
      <c r="A1651" s="2" t="s">
        <v>263</v>
      </c>
      <c r="B1651" s="2" t="s">
        <v>78</v>
      </c>
      <c r="C1651" s="2" t="s">
        <v>366</v>
      </c>
      <c r="D1651" s="2" t="str">
        <f t="shared" si="25"/>
        <v>New Mexico - Albuquerque-Jun</v>
      </c>
      <c r="E1651" s="5">
        <v>64.196666666666673</v>
      </c>
      <c r="F1651" s="5">
        <v>62.883333333333333</v>
      </c>
      <c r="G1651" s="5">
        <v>61.523333333333333</v>
      </c>
      <c r="H1651" s="5">
        <v>60.17</v>
      </c>
      <c r="I1651" s="5">
        <v>58.81333333333334</v>
      </c>
      <c r="J1651" s="5">
        <v>62.473333333333336</v>
      </c>
      <c r="K1651" s="5">
        <v>66.209999999999994</v>
      </c>
      <c r="L1651" s="5">
        <v>69.936666666666667</v>
      </c>
      <c r="M1651" s="5">
        <v>73.17</v>
      </c>
      <c r="N1651" s="5">
        <v>76.353333333333325</v>
      </c>
      <c r="O1651" s="5">
        <v>79.599999999999994</v>
      </c>
      <c r="P1651" s="5">
        <v>81.543333333333337</v>
      </c>
      <c r="Q1651" s="5">
        <v>83.46</v>
      </c>
      <c r="R1651" s="5">
        <v>85.403333333333336</v>
      </c>
      <c r="S1651" s="5">
        <v>85.256666666666661</v>
      </c>
      <c r="T1651" s="5">
        <v>85.13666666666667</v>
      </c>
      <c r="U1651" s="5">
        <v>85.00333333333333</v>
      </c>
      <c r="V1651" s="5">
        <v>81.53</v>
      </c>
      <c r="W1651" s="5">
        <v>78.056666666666658</v>
      </c>
      <c r="X1651" s="5">
        <v>74.583333333333329</v>
      </c>
      <c r="Y1651" s="5">
        <v>72.093333333333334</v>
      </c>
      <c r="Z1651" s="5">
        <v>69.676666666666677</v>
      </c>
      <c r="AA1651" s="5">
        <v>67.209999999999994</v>
      </c>
      <c r="AB1651" s="5">
        <v>65.926666666666662</v>
      </c>
    </row>
    <row r="1652" spans="1:28">
      <c r="A1652" s="2" t="s">
        <v>263</v>
      </c>
      <c r="B1652" s="2" t="s">
        <v>79</v>
      </c>
      <c r="C1652" s="2" t="s">
        <v>367</v>
      </c>
      <c r="D1652" s="2" t="str">
        <f t="shared" si="25"/>
        <v>New Mexico - Albuquerque-Jul</v>
      </c>
      <c r="E1652" s="5">
        <v>73.122580645161293</v>
      </c>
      <c r="F1652" s="5">
        <v>72.325806451612905</v>
      </c>
      <c r="G1652" s="5">
        <v>69.167741935483861</v>
      </c>
      <c r="H1652" s="5">
        <v>67.983870967741936</v>
      </c>
      <c r="I1652" s="5">
        <v>66.848387096774204</v>
      </c>
      <c r="J1652" s="5">
        <v>67.57741935483871</v>
      </c>
      <c r="K1652" s="5">
        <v>70.561290322580646</v>
      </c>
      <c r="L1652" s="5">
        <v>74.477419354838716</v>
      </c>
      <c r="M1652" s="5">
        <v>77.619354838709668</v>
      </c>
      <c r="N1652" s="5">
        <v>80.645161290322577</v>
      </c>
      <c r="O1652" s="5">
        <v>83.361290322580643</v>
      </c>
      <c r="P1652" s="5">
        <v>86.241935483870961</v>
      </c>
      <c r="Q1652" s="5">
        <v>88.3</v>
      </c>
      <c r="R1652" s="5">
        <v>90.216129032258053</v>
      </c>
      <c r="S1652" s="5">
        <v>89.619354838709668</v>
      </c>
      <c r="T1652" s="5">
        <v>88.470967741935482</v>
      </c>
      <c r="U1652" s="5">
        <v>87.132258064516122</v>
      </c>
      <c r="V1652" s="5">
        <v>84.306451612903231</v>
      </c>
      <c r="W1652" s="5">
        <v>81.58709677419354</v>
      </c>
      <c r="X1652" s="5">
        <v>78.348387096774204</v>
      </c>
      <c r="Y1652" s="5">
        <v>76.554838709677412</v>
      </c>
      <c r="Z1652" s="5">
        <v>74.651612903225796</v>
      </c>
      <c r="AA1652" s="5">
        <v>73.470967741935482</v>
      </c>
      <c r="AB1652" s="5">
        <v>71.870967741935488</v>
      </c>
    </row>
    <row r="1653" spans="1:28">
      <c r="A1653" s="2" t="s">
        <v>263</v>
      </c>
      <c r="B1653" s="2" t="s">
        <v>80</v>
      </c>
      <c r="C1653" s="2" t="s">
        <v>368</v>
      </c>
      <c r="D1653" s="2" t="str">
        <f t="shared" si="25"/>
        <v>New Mexico - Albuquerque-Aug</v>
      </c>
      <c r="E1653" s="5">
        <v>65.474193548387092</v>
      </c>
      <c r="F1653" s="5">
        <v>64.351612903225814</v>
      </c>
      <c r="G1653" s="5">
        <v>65.716129032258067</v>
      </c>
      <c r="H1653" s="5">
        <v>64.593548387096774</v>
      </c>
      <c r="I1653" s="5">
        <v>63.516129032258064</v>
      </c>
      <c r="J1653" s="5">
        <v>65.383870967741942</v>
      </c>
      <c r="K1653" s="5">
        <v>67.274193548387103</v>
      </c>
      <c r="L1653" s="5">
        <v>69.161290322580641</v>
      </c>
      <c r="M1653" s="5">
        <v>72.664516129032251</v>
      </c>
      <c r="N1653" s="5">
        <v>76.229032258064507</v>
      </c>
      <c r="O1653" s="5">
        <v>79.738709677419351</v>
      </c>
      <c r="P1653" s="5">
        <v>81.7</v>
      </c>
      <c r="Q1653" s="5">
        <v>83.638709677419357</v>
      </c>
      <c r="R1653" s="5">
        <v>85.616129032258058</v>
      </c>
      <c r="S1653" s="5">
        <v>85.254838709677429</v>
      </c>
      <c r="T1653" s="5">
        <v>84.867741935483878</v>
      </c>
      <c r="U1653" s="5">
        <v>84.516129032258064</v>
      </c>
      <c r="V1653" s="5">
        <v>81.2</v>
      </c>
      <c r="W1653" s="5">
        <v>77.896774193548396</v>
      </c>
      <c r="X1653" s="5">
        <v>74.593548387096774</v>
      </c>
      <c r="Y1653" s="5">
        <v>72.974193548387092</v>
      </c>
      <c r="Z1653" s="5">
        <v>71.361290322580643</v>
      </c>
      <c r="AA1653" s="5">
        <v>69.758064516129039</v>
      </c>
      <c r="AB1653" s="5">
        <v>68.651612903225796</v>
      </c>
    </row>
    <row r="1654" spans="1:28">
      <c r="A1654" s="2" t="s">
        <v>263</v>
      </c>
      <c r="B1654" s="2" t="s">
        <v>81</v>
      </c>
      <c r="C1654" s="2" t="s">
        <v>369</v>
      </c>
      <c r="D1654" s="2" t="str">
        <f t="shared" si="25"/>
        <v>New Mexico - Albuquerque-Sep</v>
      </c>
      <c r="E1654" s="5">
        <v>62.656666666666666</v>
      </c>
      <c r="F1654" s="5">
        <v>61.456666666666671</v>
      </c>
      <c r="G1654" s="5">
        <v>60.38</v>
      </c>
      <c r="H1654" s="5">
        <v>59.776666666666664</v>
      </c>
      <c r="I1654" s="5">
        <v>58.8</v>
      </c>
      <c r="J1654" s="5">
        <v>57.85</v>
      </c>
      <c r="K1654" s="5">
        <v>61.276666666666664</v>
      </c>
      <c r="L1654" s="5">
        <v>65.13666666666667</v>
      </c>
      <c r="M1654" s="5">
        <v>68.216666666666669</v>
      </c>
      <c r="N1654" s="5">
        <v>71.41</v>
      </c>
      <c r="O1654" s="5">
        <v>74.396666666666675</v>
      </c>
      <c r="P1654" s="5">
        <v>76.876666666666679</v>
      </c>
      <c r="Q1654" s="5">
        <v>78.88666666666667</v>
      </c>
      <c r="R1654" s="5">
        <v>80.543333333333337</v>
      </c>
      <c r="S1654" s="5">
        <v>80.760000000000005</v>
      </c>
      <c r="T1654" s="5">
        <v>80.31</v>
      </c>
      <c r="U1654" s="5">
        <v>78.803333333333327</v>
      </c>
      <c r="V1654" s="5">
        <v>74.95</v>
      </c>
      <c r="W1654" s="5">
        <v>71.026666666666671</v>
      </c>
      <c r="X1654" s="5">
        <v>68.56</v>
      </c>
      <c r="Y1654" s="5">
        <v>66.843333333333334</v>
      </c>
      <c r="Z1654" s="5">
        <v>65.696666666666673</v>
      </c>
      <c r="AA1654" s="5">
        <v>64.739999999999995</v>
      </c>
      <c r="AB1654" s="5">
        <v>63.413333333333334</v>
      </c>
    </row>
    <row r="1655" spans="1:28">
      <c r="A1655" s="2" t="s">
        <v>263</v>
      </c>
      <c r="B1655" s="2" t="s">
        <v>82</v>
      </c>
      <c r="C1655" s="2" t="s">
        <v>370</v>
      </c>
      <c r="D1655" s="2" t="str">
        <f t="shared" si="25"/>
        <v>New Mexico - Albuquerque-Oct</v>
      </c>
      <c r="E1655" s="5">
        <v>50.812903225806451</v>
      </c>
      <c r="F1655" s="5">
        <v>49.116129032258058</v>
      </c>
      <c r="G1655" s="5">
        <v>48.512903225806454</v>
      </c>
      <c r="H1655" s="5">
        <v>47.529032258064518</v>
      </c>
      <c r="I1655" s="5">
        <v>46.6</v>
      </c>
      <c r="J1655" s="5">
        <v>45.9</v>
      </c>
      <c r="K1655" s="5">
        <v>46.42258064516129</v>
      </c>
      <c r="L1655" s="5">
        <v>49.925806451612907</v>
      </c>
      <c r="M1655" s="5">
        <v>54.087096774193547</v>
      </c>
      <c r="N1655" s="5">
        <v>58.096774193548384</v>
      </c>
      <c r="O1655" s="5">
        <v>61.270967741935486</v>
      </c>
      <c r="P1655" s="5">
        <v>64.193548387096769</v>
      </c>
      <c r="Q1655" s="5">
        <v>65.987096774193546</v>
      </c>
      <c r="R1655" s="5">
        <v>67.167741935483861</v>
      </c>
      <c r="S1655" s="5">
        <v>67.819354838709685</v>
      </c>
      <c r="T1655" s="5">
        <v>67.206451612903223</v>
      </c>
      <c r="U1655" s="5">
        <v>65.938709677419354</v>
      </c>
      <c r="V1655" s="5">
        <v>61.71290322580645</v>
      </c>
      <c r="W1655" s="5">
        <v>58.79354838709677</v>
      </c>
      <c r="X1655" s="5">
        <v>55.603225806451611</v>
      </c>
      <c r="Y1655" s="5">
        <v>54.86774193548387</v>
      </c>
      <c r="Z1655" s="5">
        <v>53.464516129032262</v>
      </c>
      <c r="AA1655" s="5">
        <v>52.377419354838715</v>
      </c>
      <c r="AB1655" s="5">
        <v>50.819354838709678</v>
      </c>
    </row>
    <row r="1656" spans="1:28">
      <c r="A1656" s="2" t="s">
        <v>263</v>
      </c>
      <c r="B1656" s="2" t="s">
        <v>83</v>
      </c>
      <c r="C1656" s="2" t="s">
        <v>371</v>
      </c>
      <c r="D1656" s="2" t="str">
        <f t="shared" si="25"/>
        <v>New Mexico - Albuquerque-Nov</v>
      </c>
      <c r="E1656" s="5">
        <v>38.520000000000003</v>
      </c>
      <c r="F1656" s="5">
        <v>37.57</v>
      </c>
      <c r="G1656" s="5">
        <v>37.176666666666662</v>
      </c>
      <c r="H1656" s="5">
        <v>36.473333333333336</v>
      </c>
      <c r="I1656" s="5">
        <v>35.446666666666673</v>
      </c>
      <c r="J1656" s="5">
        <v>34.413333333333334</v>
      </c>
      <c r="K1656" s="5">
        <v>33.823333333333338</v>
      </c>
      <c r="L1656" s="5">
        <v>35.383333333333333</v>
      </c>
      <c r="M1656" s="5">
        <v>39.409999999999997</v>
      </c>
      <c r="N1656" s="5">
        <v>43.466666666666669</v>
      </c>
      <c r="O1656" s="5">
        <v>46.986666666666665</v>
      </c>
      <c r="P1656" s="5">
        <v>49.85</v>
      </c>
      <c r="Q1656" s="5">
        <v>52.09</v>
      </c>
      <c r="R1656" s="5">
        <v>53.856666666666669</v>
      </c>
      <c r="S1656" s="5">
        <v>54.573333333333338</v>
      </c>
      <c r="T1656" s="5">
        <v>54.27</v>
      </c>
      <c r="U1656" s="5">
        <v>52.77</v>
      </c>
      <c r="V1656" s="5">
        <v>49.27</v>
      </c>
      <c r="W1656" s="5">
        <v>47.06</v>
      </c>
      <c r="X1656" s="5">
        <v>45</v>
      </c>
      <c r="Y1656" s="5">
        <v>42.803333333333327</v>
      </c>
      <c r="Z1656" s="5">
        <v>41.863333333333337</v>
      </c>
      <c r="AA1656" s="5">
        <v>40.479999999999997</v>
      </c>
      <c r="AB1656" s="5">
        <v>38.846666666666671</v>
      </c>
    </row>
    <row r="1657" spans="1:28">
      <c r="A1657" s="2" t="s">
        <v>263</v>
      </c>
      <c r="B1657" s="2" t="s">
        <v>84</v>
      </c>
      <c r="C1657" s="2" t="s">
        <v>372</v>
      </c>
      <c r="D1657" s="2" t="str">
        <f t="shared" si="25"/>
        <v>New Mexico - Albuquerque-Dec</v>
      </c>
      <c r="E1657" s="5">
        <v>29.761290322580646</v>
      </c>
      <c r="F1657" s="5">
        <v>29.396774193548385</v>
      </c>
      <c r="G1657" s="5">
        <v>28.238709677419354</v>
      </c>
      <c r="H1657" s="5">
        <v>27.693548387096776</v>
      </c>
      <c r="I1657" s="5">
        <v>26.951612903225808</v>
      </c>
      <c r="J1657" s="5">
        <v>25.4</v>
      </c>
      <c r="K1657" s="5">
        <v>25.480645161290322</v>
      </c>
      <c r="L1657" s="5">
        <v>27.051612903225806</v>
      </c>
      <c r="M1657" s="5">
        <v>31.861290322580647</v>
      </c>
      <c r="N1657" s="5">
        <v>35.638709677419357</v>
      </c>
      <c r="O1657" s="5">
        <v>39.354838709677416</v>
      </c>
      <c r="P1657" s="5">
        <v>42.196774193548386</v>
      </c>
      <c r="Q1657" s="5">
        <v>44.558064516129029</v>
      </c>
      <c r="R1657" s="5">
        <v>46.735483870967741</v>
      </c>
      <c r="S1657" s="5">
        <v>47.961290322580645</v>
      </c>
      <c r="T1657" s="5">
        <v>47.251612903225805</v>
      </c>
      <c r="U1657" s="5">
        <v>43.006451612903227</v>
      </c>
      <c r="V1657" s="5">
        <v>38.325806451612898</v>
      </c>
      <c r="W1657" s="5">
        <v>35.609677419354838</v>
      </c>
      <c r="X1657" s="5">
        <v>34.770967741935486</v>
      </c>
      <c r="Y1657" s="5">
        <v>33.490322580645163</v>
      </c>
      <c r="Z1657" s="5">
        <v>31.535483870967742</v>
      </c>
      <c r="AA1657" s="5">
        <v>30.690322580645162</v>
      </c>
      <c r="AB1657" s="5">
        <v>30.093548387096774</v>
      </c>
    </row>
    <row r="1658" spans="1:28">
      <c r="A1658" s="2" t="s">
        <v>264</v>
      </c>
      <c r="B1658" s="2" t="s">
        <v>73</v>
      </c>
      <c r="C1658" s="2" t="s">
        <v>361</v>
      </c>
      <c r="D1658" s="2" t="str">
        <f t="shared" si="25"/>
        <v>New Mexico - Tucumcari-Jan</v>
      </c>
      <c r="E1658" s="5">
        <v>33.258064516129032</v>
      </c>
      <c r="F1658" s="5">
        <v>32.403225806451616</v>
      </c>
      <c r="G1658" s="5">
        <v>31.822580645161292</v>
      </c>
      <c r="H1658" s="5">
        <v>31.248387096774195</v>
      </c>
      <c r="I1658" s="5">
        <v>30.680645161290322</v>
      </c>
      <c r="J1658" s="5">
        <v>31.06451612903226</v>
      </c>
      <c r="K1658" s="5">
        <v>31.406451612903226</v>
      </c>
      <c r="L1658" s="5">
        <v>31.793548387096774</v>
      </c>
      <c r="M1658" s="5">
        <v>36.561290322580646</v>
      </c>
      <c r="N1658" s="5">
        <v>41.36774193548387</v>
      </c>
      <c r="O1658" s="5">
        <v>46.119354838709675</v>
      </c>
      <c r="P1658" s="5">
        <v>48.522580645161291</v>
      </c>
      <c r="Q1658" s="5">
        <v>50.91935483870968</v>
      </c>
      <c r="R1658" s="5">
        <v>53.319354838709678</v>
      </c>
      <c r="S1658" s="5">
        <v>51.841935483870962</v>
      </c>
      <c r="T1658" s="5">
        <v>50.354838709677416</v>
      </c>
      <c r="U1658" s="5">
        <v>48.883870967741942</v>
      </c>
      <c r="V1658" s="5">
        <v>45.429032258064517</v>
      </c>
      <c r="W1658" s="5">
        <v>42.041935483870965</v>
      </c>
      <c r="X1658" s="5">
        <v>38.654838709677421</v>
      </c>
      <c r="Y1658" s="5">
        <v>37.41612903225807</v>
      </c>
      <c r="Z1658" s="5">
        <v>36.200000000000003</v>
      </c>
      <c r="AA1658" s="5">
        <v>34.983870967741936</v>
      </c>
      <c r="AB1658" s="5">
        <v>34.200000000000003</v>
      </c>
    </row>
    <row r="1659" spans="1:28">
      <c r="A1659" s="2" t="s">
        <v>264</v>
      </c>
      <c r="B1659" s="2" t="s">
        <v>74</v>
      </c>
      <c r="C1659" s="2" t="s">
        <v>362</v>
      </c>
      <c r="D1659" s="2" t="str">
        <f t="shared" si="25"/>
        <v>New Mexico - Tucumcari-Feb</v>
      </c>
      <c r="E1659" s="5">
        <v>33.135714285714286</v>
      </c>
      <c r="F1659" s="5">
        <v>32.360714285714288</v>
      </c>
      <c r="G1659" s="5">
        <v>32.717857142857142</v>
      </c>
      <c r="H1659" s="5">
        <v>32.13214285714286</v>
      </c>
      <c r="I1659" s="5">
        <v>30.807142857142857</v>
      </c>
      <c r="J1659" s="5">
        <v>30.839285714285715</v>
      </c>
      <c r="K1659" s="5">
        <v>30.685714285714287</v>
      </c>
      <c r="L1659" s="5">
        <v>33.174999999999997</v>
      </c>
      <c r="M1659" s="5">
        <v>39.296428571428571</v>
      </c>
      <c r="N1659" s="5">
        <v>43.385714285714286</v>
      </c>
      <c r="O1659" s="5">
        <v>46.807142857142857</v>
      </c>
      <c r="P1659" s="5">
        <v>49.93571428571429</v>
      </c>
      <c r="Q1659" s="5">
        <v>52.174999999999997</v>
      </c>
      <c r="R1659" s="5">
        <v>53.228571428571435</v>
      </c>
      <c r="S1659" s="5">
        <v>53.646428571428565</v>
      </c>
      <c r="T1659" s="5">
        <v>53.25714285714286</v>
      </c>
      <c r="U1659" s="5">
        <v>51.260714285714286</v>
      </c>
      <c r="V1659" s="5">
        <v>45.55</v>
      </c>
      <c r="W1659" s="5">
        <v>41.86071428571428</v>
      </c>
      <c r="X1659" s="5">
        <v>39.296428571428571</v>
      </c>
      <c r="Y1659" s="5">
        <v>37.592857142857142</v>
      </c>
      <c r="Z1659" s="5">
        <v>35.735714285714288</v>
      </c>
      <c r="AA1659" s="5">
        <v>34.096428571428575</v>
      </c>
      <c r="AB1659" s="5">
        <v>33.307142857142857</v>
      </c>
    </row>
    <row r="1660" spans="1:28">
      <c r="A1660" s="2" t="s">
        <v>264</v>
      </c>
      <c r="B1660" s="2" t="s">
        <v>75</v>
      </c>
      <c r="C1660" s="2" t="s">
        <v>363</v>
      </c>
      <c r="D1660" s="2" t="str">
        <f t="shared" si="25"/>
        <v>New Mexico - Tucumcari-Mar</v>
      </c>
      <c r="E1660" s="5">
        <v>38.954838709677418</v>
      </c>
      <c r="F1660" s="5">
        <v>37.954838709677418</v>
      </c>
      <c r="G1660" s="5">
        <v>36.961290322580645</v>
      </c>
      <c r="H1660" s="5">
        <v>35.974193548387099</v>
      </c>
      <c r="I1660" s="5">
        <v>34.951612903225808</v>
      </c>
      <c r="J1660" s="5">
        <v>36.86774193548387</v>
      </c>
      <c r="K1660" s="5">
        <v>38.858064516129026</v>
      </c>
      <c r="L1660" s="5">
        <v>40.832258064516125</v>
      </c>
      <c r="M1660" s="5">
        <v>45.245161290322578</v>
      </c>
      <c r="N1660" s="5">
        <v>49.664516129032258</v>
      </c>
      <c r="O1660" s="5">
        <v>54.08387096774193</v>
      </c>
      <c r="P1660" s="5">
        <v>56.167741935483875</v>
      </c>
      <c r="Q1660" s="5">
        <v>58.245161290322578</v>
      </c>
      <c r="R1660" s="5">
        <v>60.332258064516125</v>
      </c>
      <c r="S1660" s="5">
        <v>59.251612903225805</v>
      </c>
      <c r="T1660" s="5">
        <v>58.203225806451613</v>
      </c>
      <c r="U1660" s="5">
        <v>57.12580645161291</v>
      </c>
      <c r="V1660" s="5">
        <v>53.364516129032253</v>
      </c>
      <c r="W1660" s="5">
        <v>49.574193548387093</v>
      </c>
      <c r="X1660" s="5">
        <v>45.829032258064515</v>
      </c>
      <c r="Y1660" s="5">
        <v>44.316129032258061</v>
      </c>
      <c r="Z1660" s="5">
        <v>42.8</v>
      </c>
      <c r="AA1660" s="5">
        <v>41.29354838709677</v>
      </c>
      <c r="AB1660" s="5">
        <v>40.335483870967742</v>
      </c>
    </row>
    <row r="1661" spans="1:28">
      <c r="A1661" s="2" t="s">
        <v>264</v>
      </c>
      <c r="B1661" s="2" t="s">
        <v>76</v>
      </c>
      <c r="C1661" s="2" t="s">
        <v>364</v>
      </c>
      <c r="D1661" s="2" t="str">
        <f t="shared" si="25"/>
        <v>New Mexico - Tucumcari-Apr</v>
      </c>
      <c r="E1661" s="5">
        <v>46.123333333333335</v>
      </c>
      <c r="F1661" s="5">
        <v>45.123333333333335</v>
      </c>
      <c r="G1661" s="5">
        <v>43.993333333333332</v>
      </c>
      <c r="H1661" s="5">
        <v>42.88</v>
      </c>
      <c r="I1661" s="5">
        <v>41.69</v>
      </c>
      <c r="J1661" s="5">
        <v>44.78</v>
      </c>
      <c r="K1661" s="5">
        <v>47.923333333333332</v>
      </c>
      <c r="L1661" s="5">
        <v>51.09</v>
      </c>
      <c r="M1661" s="5">
        <v>54.483333333333334</v>
      </c>
      <c r="N1661" s="5">
        <v>57.896666666666668</v>
      </c>
      <c r="O1661" s="5">
        <v>61.286666666666662</v>
      </c>
      <c r="P1661" s="5">
        <v>63.363333333333337</v>
      </c>
      <c r="Q1661" s="5">
        <v>65.446666666666673</v>
      </c>
      <c r="R1661" s="5">
        <v>67.526666666666671</v>
      </c>
      <c r="S1661" s="5">
        <v>66.976666666666659</v>
      </c>
      <c r="T1661" s="5">
        <v>66.423333333333332</v>
      </c>
      <c r="U1661" s="5">
        <v>65.86666666666666</v>
      </c>
      <c r="V1661" s="5">
        <v>61.83</v>
      </c>
      <c r="W1661" s="5">
        <v>57.663333333333334</v>
      </c>
      <c r="X1661" s="5">
        <v>53.61</v>
      </c>
      <c r="Y1661" s="5">
        <v>51.886666666666663</v>
      </c>
      <c r="Z1661" s="5">
        <v>50.2</v>
      </c>
      <c r="AA1661" s="5">
        <v>48.50333333333333</v>
      </c>
      <c r="AB1661" s="5">
        <v>47.546666666666667</v>
      </c>
    </row>
    <row r="1662" spans="1:28">
      <c r="A1662" s="2" t="s">
        <v>264</v>
      </c>
      <c r="B1662" s="2" t="s">
        <v>77</v>
      </c>
      <c r="C1662" s="2" t="s">
        <v>365</v>
      </c>
      <c r="D1662" s="2" t="str">
        <f t="shared" si="25"/>
        <v>New Mexico - Tucumcari-May</v>
      </c>
      <c r="E1662" s="5">
        <v>57.803225806451614</v>
      </c>
      <c r="F1662" s="5">
        <v>56.664516129032258</v>
      </c>
      <c r="G1662" s="5">
        <v>55.548387096774192</v>
      </c>
      <c r="H1662" s="5">
        <v>54.37419354838709</v>
      </c>
      <c r="I1662" s="5">
        <v>53.232258064516131</v>
      </c>
      <c r="J1662" s="5">
        <v>56.690322580645166</v>
      </c>
      <c r="K1662" s="5">
        <v>60.177419354838712</v>
      </c>
      <c r="L1662" s="5">
        <v>63.690322580645166</v>
      </c>
      <c r="M1662" s="5">
        <v>66.99354838709678</v>
      </c>
      <c r="N1662" s="5">
        <v>70.319354838709685</v>
      </c>
      <c r="O1662" s="5">
        <v>73.616129032258058</v>
      </c>
      <c r="P1662" s="5">
        <v>75.012903225806454</v>
      </c>
      <c r="Q1662" s="5">
        <v>76.41935483870968</v>
      </c>
      <c r="R1662" s="5">
        <v>77.809677419354841</v>
      </c>
      <c r="S1662" s="5">
        <v>77.322580645161295</v>
      </c>
      <c r="T1662" s="5">
        <v>76.803225806451621</v>
      </c>
      <c r="U1662" s="5">
        <v>76.309677419354841</v>
      </c>
      <c r="V1662" s="5">
        <v>72.783870967741947</v>
      </c>
      <c r="W1662" s="5">
        <v>69.193548387096769</v>
      </c>
      <c r="X1662" s="5">
        <v>65.638709677419357</v>
      </c>
      <c r="Y1662" s="5">
        <v>63.896774193548389</v>
      </c>
      <c r="Z1662" s="5">
        <v>62.145161290322584</v>
      </c>
      <c r="AA1662" s="5">
        <v>60.441935483870971</v>
      </c>
      <c r="AB1662" s="5">
        <v>59.319354838709678</v>
      </c>
    </row>
    <row r="1663" spans="1:28">
      <c r="A1663" s="2" t="s">
        <v>264</v>
      </c>
      <c r="B1663" s="2" t="s">
        <v>78</v>
      </c>
      <c r="C1663" s="2" t="s">
        <v>366</v>
      </c>
      <c r="D1663" s="2" t="str">
        <f t="shared" si="25"/>
        <v>New Mexico - Tucumcari-Jun</v>
      </c>
      <c r="E1663" s="5">
        <v>66.97</v>
      </c>
      <c r="F1663" s="5">
        <v>65.63333333333334</v>
      </c>
      <c r="G1663" s="5">
        <v>64.88</v>
      </c>
      <c r="H1663" s="5">
        <v>64.083333333333329</v>
      </c>
      <c r="I1663" s="5">
        <v>63.3</v>
      </c>
      <c r="J1663" s="5">
        <v>66.99666666666667</v>
      </c>
      <c r="K1663" s="5">
        <v>70.733333333333334</v>
      </c>
      <c r="L1663" s="5">
        <v>74.473333333333329</v>
      </c>
      <c r="M1663" s="5">
        <v>77.59</v>
      </c>
      <c r="N1663" s="5">
        <v>80.693333333333342</v>
      </c>
      <c r="O1663" s="5">
        <v>83.806666666666658</v>
      </c>
      <c r="P1663" s="5">
        <v>85.903333333333336</v>
      </c>
      <c r="Q1663" s="5">
        <v>87.973333333333329</v>
      </c>
      <c r="R1663" s="5">
        <v>90.046666666666667</v>
      </c>
      <c r="S1663" s="5">
        <v>89.36333333333333</v>
      </c>
      <c r="T1663" s="5">
        <v>88.666666666666671</v>
      </c>
      <c r="U1663" s="5">
        <v>87.973333333333329</v>
      </c>
      <c r="V1663" s="5">
        <v>84.263333333333335</v>
      </c>
      <c r="W1663" s="5">
        <v>80.533333333333331</v>
      </c>
      <c r="X1663" s="5">
        <v>76.816666666666663</v>
      </c>
      <c r="Y1663" s="5">
        <v>74.47</v>
      </c>
      <c r="Z1663" s="5">
        <v>72.126666666666679</v>
      </c>
      <c r="AA1663" s="5">
        <v>69.816666666666663</v>
      </c>
      <c r="AB1663" s="5">
        <v>68.50333333333333</v>
      </c>
    </row>
    <row r="1664" spans="1:28">
      <c r="A1664" s="2" t="s">
        <v>264</v>
      </c>
      <c r="B1664" s="2" t="s">
        <v>79</v>
      </c>
      <c r="C1664" s="2" t="s">
        <v>367</v>
      </c>
      <c r="D1664" s="2" t="str">
        <f t="shared" si="25"/>
        <v>New Mexico - Tucumcari-Jul</v>
      </c>
      <c r="E1664" s="5">
        <v>74.887096774193552</v>
      </c>
      <c r="F1664" s="5">
        <v>73.929032258064524</v>
      </c>
      <c r="G1664" s="5">
        <v>70.896774193548396</v>
      </c>
      <c r="H1664" s="5">
        <v>70.054838709677412</v>
      </c>
      <c r="I1664" s="5">
        <v>69.196774193548379</v>
      </c>
      <c r="J1664" s="5">
        <v>71.983870967741936</v>
      </c>
      <c r="K1664" s="5">
        <v>74.751612903225819</v>
      </c>
      <c r="L1664" s="5">
        <v>77.532258064516128</v>
      </c>
      <c r="M1664" s="5">
        <v>80.593548387096774</v>
      </c>
      <c r="N1664" s="5">
        <v>83.641935483870967</v>
      </c>
      <c r="O1664" s="5">
        <v>86.696774193548379</v>
      </c>
      <c r="P1664" s="5">
        <v>88.4</v>
      </c>
      <c r="Q1664" s="5">
        <v>90.103225806451604</v>
      </c>
      <c r="R1664" s="5">
        <v>91.796774193548387</v>
      </c>
      <c r="S1664" s="5">
        <v>91.132258064516122</v>
      </c>
      <c r="T1664" s="5">
        <v>90.490322580645156</v>
      </c>
      <c r="U1664" s="5">
        <v>89.819354838709685</v>
      </c>
      <c r="V1664" s="5">
        <v>86.477419354838716</v>
      </c>
      <c r="W1664" s="5">
        <v>83.061290322580646</v>
      </c>
      <c r="X1664" s="5">
        <v>79.658064516129031</v>
      </c>
      <c r="Y1664" s="5">
        <v>77.948387096774198</v>
      </c>
      <c r="Z1664" s="5">
        <v>76.296774193548387</v>
      </c>
      <c r="AA1664" s="5">
        <v>74.616129032258058</v>
      </c>
      <c r="AB1664" s="5">
        <v>73.622580645161293</v>
      </c>
    </row>
    <row r="1665" spans="1:28">
      <c r="A1665" s="2" t="s">
        <v>264</v>
      </c>
      <c r="B1665" s="2" t="s">
        <v>80</v>
      </c>
      <c r="C1665" s="2" t="s">
        <v>368</v>
      </c>
      <c r="D1665" s="2" t="str">
        <f t="shared" si="25"/>
        <v>New Mexico - Tucumcari-Aug</v>
      </c>
      <c r="E1665" s="5">
        <v>65.0741935483871</v>
      </c>
      <c r="F1665" s="5">
        <v>64.151612903225811</v>
      </c>
      <c r="G1665" s="5">
        <v>65.596774193548384</v>
      </c>
      <c r="H1665" s="5">
        <v>64.812903225806451</v>
      </c>
      <c r="I1665" s="5">
        <v>64.048387096774192</v>
      </c>
      <c r="J1665" s="5">
        <v>66.941935483870964</v>
      </c>
      <c r="K1665" s="5">
        <v>69.796774193548387</v>
      </c>
      <c r="L1665" s="5">
        <v>72.709677419354833</v>
      </c>
      <c r="M1665" s="5">
        <v>76.293548387096777</v>
      </c>
      <c r="N1665" s="5">
        <v>79.848387096774204</v>
      </c>
      <c r="O1665" s="5">
        <v>83.409677419354836</v>
      </c>
      <c r="P1665" s="5">
        <v>84.906451612903226</v>
      </c>
      <c r="Q1665" s="5">
        <v>86.4</v>
      </c>
      <c r="R1665" s="5">
        <v>87.880645161290332</v>
      </c>
      <c r="S1665" s="5">
        <v>86.903225806451616</v>
      </c>
      <c r="T1665" s="5">
        <v>85.967741935483872</v>
      </c>
      <c r="U1665" s="5">
        <v>84.987096774193546</v>
      </c>
      <c r="V1665" s="5">
        <v>81.08709677419354</v>
      </c>
      <c r="W1665" s="5">
        <v>77.187096774193549</v>
      </c>
      <c r="X1665" s="5">
        <v>73.387096774193552</v>
      </c>
      <c r="Y1665" s="5">
        <v>71.958064516129028</v>
      </c>
      <c r="Z1665" s="5">
        <v>70.474193548387092</v>
      </c>
      <c r="AA1665" s="5">
        <v>68.99354838709678</v>
      </c>
      <c r="AB1665" s="5">
        <v>68.064516129032256</v>
      </c>
    </row>
    <row r="1666" spans="1:28">
      <c r="A1666" s="2" t="s">
        <v>264</v>
      </c>
      <c r="B1666" s="2" t="s">
        <v>81</v>
      </c>
      <c r="C1666" s="2" t="s">
        <v>369</v>
      </c>
      <c r="D1666" s="2" t="str">
        <f t="shared" si="25"/>
        <v>New Mexico - Tucumcari-Sep</v>
      </c>
      <c r="E1666" s="5">
        <v>62.24</v>
      </c>
      <c r="F1666" s="5">
        <v>61.6</v>
      </c>
      <c r="G1666" s="5">
        <v>60.84</v>
      </c>
      <c r="H1666" s="5">
        <v>59.87</v>
      </c>
      <c r="I1666" s="5">
        <v>59.163333333333334</v>
      </c>
      <c r="J1666" s="5">
        <v>58.72</v>
      </c>
      <c r="K1666" s="5">
        <v>61.68</v>
      </c>
      <c r="L1666" s="5">
        <v>65.94</v>
      </c>
      <c r="M1666" s="5">
        <v>69.13333333333334</v>
      </c>
      <c r="N1666" s="5">
        <v>72.493333333333339</v>
      </c>
      <c r="O1666" s="5">
        <v>74.986666666666665</v>
      </c>
      <c r="P1666" s="5">
        <v>76.88666666666667</v>
      </c>
      <c r="Q1666" s="5">
        <v>78.42</v>
      </c>
      <c r="R1666" s="5">
        <v>79.67</v>
      </c>
      <c r="S1666" s="5">
        <v>79.77</v>
      </c>
      <c r="T1666" s="5">
        <v>79.52</v>
      </c>
      <c r="U1666" s="5">
        <v>77.166666666666671</v>
      </c>
      <c r="V1666" s="5">
        <v>72.653333333333336</v>
      </c>
      <c r="W1666" s="5">
        <v>69.306666666666658</v>
      </c>
      <c r="X1666" s="5">
        <v>66.956666666666663</v>
      </c>
      <c r="Y1666" s="5">
        <v>65.506666666666675</v>
      </c>
      <c r="Z1666" s="5">
        <v>64.489999999999995</v>
      </c>
      <c r="AA1666" s="5">
        <v>63.67</v>
      </c>
      <c r="AB1666" s="5">
        <v>62.806666666666665</v>
      </c>
    </row>
    <row r="1667" spans="1:28">
      <c r="A1667" s="2" t="s">
        <v>264</v>
      </c>
      <c r="B1667" s="2" t="s">
        <v>82</v>
      </c>
      <c r="C1667" s="2" t="s">
        <v>370</v>
      </c>
      <c r="D1667" s="2" t="str">
        <f t="shared" ref="D1667:D1730" si="26">CONCATENATE(A1667,"-",B1667)</f>
        <v>New Mexico - Tucumcari-Oct</v>
      </c>
      <c r="E1667" s="5">
        <v>50.067741935483866</v>
      </c>
      <c r="F1667" s="5">
        <v>49.067741935483866</v>
      </c>
      <c r="G1667" s="5">
        <v>48.254838709677422</v>
      </c>
      <c r="H1667" s="5">
        <v>47.467741935483872</v>
      </c>
      <c r="I1667" s="5">
        <v>46.677419354838712</v>
      </c>
      <c r="J1667" s="5">
        <v>49.061290322580646</v>
      </c>
      <c r="K1667" s="5">
        <v>51.467741935483872</v>
      </c>
      <c r="L1667" s="5">
        <v>53.845161290322579</v>
      </c>
      <c r="M1667" s="5">
        <v>57.487096774193546</v>
      </c>
      <c r="N1667" s="5">
        <v>61.154838709677421</v>
      </c>
      <c r="O1667" s="5">
        <v>64.806451612903231</v>
      </c>
      <c r="P1667" s="5">
        <v>65.903225806451616</v>
      </c>
      <c r="Q1667" s="5">
        <v>66.958064516129028</v>
      </c>
      <c r="R1667" s="5">
        <v>68.061290322580646</v>
      </c>
      <c r="S1667" s="5">
        <v>66.909677419354836</v>
      </c>
      <c r="T1667" s="5">
        <v>65.774193548387103</v>
      </c>
      <c r="U1667" s="5">
        <v>64.629032258064512</v>
      </c>
      <c r="V1667" s="5">
        <v>61.480645161290326</v>
      </c>
      <c r="W1667" s="5">
        <v>58.377419354838715</v>
      </c>
      <c r="X1667" s="5">
        <v>55.251612903225805</v>
      </c>
      <c r="Y1667" s="5">
        <v>54.116129032258058</v>
      </c>
      <c r="Z1667" s="5">
        <v>52.974193548387099</v>
      </c>
      <c r="AA1667" s="5">
        <v>51.835483870967742</v>
      </c>
      <c r="AB1667" s="5">
        <v>50.838709677419352</v>
      </c>
    </row>
    <row r="1668" spans="1:28">
      <c r="A1668" s="2" t="s">
        <v>264</v>
      </c>
      <c r="B1668" s="2" t="s">
        <v>83</v>
      </c>
      <c r="C1668" s="2" t="s">
        <v>371</v>
      </c>
      <c r="D1668" s="2" t="str">
        <f t="shared" si="26"/>
        <v>New Mexico - Tucumcari-Nov</v>
      </c>
      <c r="E1668" s="5">
        <v>41.19</v>
      </c>
      <c r="F1668" s="5">
        <v>40.603333333333332</v>
      </c>
      <c r="G1668" s="5">
        <v>39.979999999999997</v>
      </c>
      <c r="H1668" s="5">
        <v>39.35</v>
      </c>
      <c r="I1668" s="5">
        <v>38.68</v>
      </c>
      <c r="J1668" s="5">
        <v>39.926666666666662</v>
      </c>
      <c r="K1668" s="5">
        <v>41.17</v>
      </c>
      <c r="L1668" s="5">
        <v>42.426666666666662</v>
      </c>
      <c r="M1668" s="5">
        <v>46.51</v>
      </c>
      <c r="N1668" s="5">
        <v>50.553333333333327</v>
      </c>
      <c r="O1668" s="5">
        <v>54.63</v>
      </c>
      <c r="P1668" s="5">
        <v>56.346666666666671</v>
      </c>
      <c r="Q1668" s="5">
        <v>58.076666666666668</v>
      </c>
      <c r="R1668" s="5">
        <v>59.8</v>
      </c>
      <c r="S1668" s="5">
        <v>57.373333333333335</v>
      </c>
      <c r="T1668" s="5">
        <v>54.976666666666667</v>
      </c>
      <c r="U1668" s="5">
        <v>52.553333333333327</v>
      </c>
      <c r="V1668" s="5">
        <v>49.976666666666667</v>
      </c>
      <c r="W1668" s="5">
        <v>47.393333333333331</v>
      </c>
      <c r="X1668" s="5">
        <v>44.82</v>
      </c>
      <c r="Y1668" s="5">
        <v>43.79</v>
      </c>
      <c r="Z1668" s="5">
        <v>42.776666666666664</v>
      </c>
      <c r="AA1668" s="5">
        <v>41.763333333333335</v>
      </c>
      <c r="AB1668" s="5">
        <v>41.193333333333335</v>
      </c>
    </row>
    <row r="1669" spans="1:28">
      <c r="A1669" s="2" t="s">
        <v>264</v>
      </c>
      <c r="B1669" s="2" t="s">
        <v>84</v>
      </c>
      <c r="C1669" s="2" t="s">
        <v>372</v>
      </c>
      <c r="D1669" s="2" t="str">
        <f t="shared" si="26"/>
        <v>New Mexico - Tucumcari-Dec</v>
      </c>
      <c r="E1669" s="5">
        <v>31.964516129032258</v>
      </c>
      <c r="F1669" s="5">
        <v>30.954838709677421</v>
      </c>
      <c r="G1669" s="5">
        <v>30.522580645161291</v>
      </c>
      <c r="H1669" s="5">
        <v>30.125806451612902</v>
      </c>
      <c r="I1669" s="5">
        <v>29.72258064516129</v>
      </c>
      <c r="J1669" s="5">
        <v>30.432258064516127</v>
      </c>
      <c r="K1669" s="5">
        <v>31.164516129032258</v>
      </c>
      <c r="L1669" s="5">
        <v>31.851612903225806</v>
      </c>
      <c r="M1669" s="5">
        <v>36.390322580645162</v>
      </c>
      <c r="N1669" s="5">
        <v>40.903225806451616</v>
      </c>
      <c r="O1669" s="5">
        <v>45.432258064516134</v>
      </c>
      <c r="P1669" s="5">
        <v>47.516129032258064</v>
      </c>
      <c r="Q1669" s="5">
        <v>49.616129032258058</v>
      </c>
      <c r="R1669" s="5">
        <v>51.71290322580645</v>
      </c>
      <c r="S1669" s="5">
        <v>48.816129032258061</v>
      </c>
      <c r="T1669" s="5">
        <v>45.925806451612907</v>
      </c>
      <c r="U1669" s="5">
        <v>43.032258064516128</v>
      </c>
      <c r="V1669" s="5">
        <v>40.858064516129026</v>
      </c>
      <c r="W1669" s="5">
        <v>38.722580645161294</v>
      </c>
      <c r="X1669" s="5">
        <v>36.554838709677419</v>
      </c>
      <c r="Y1669" s="5">
        <v>35.493548387096773</v>
      </c>
      <c r="Z1669" s="5">
        <v>34.432258064516134</v>
      </c>
      <c r="AA1669" s="5">
        <v>33.37096774193548</v>
      </c>
      <c r="AB1669" s="5">
        <v>32.335483870967742</v>
      </c>
    </row>
    <row r="1670" spans="1:28">
      <c r="A1670" s="2" t="s">
        <v>265</v>
      </c>
      <c r="B1670" s="2" t="s">
        <v>73</v>
      </c>
      <c r="C1670" s="2" t="s">
        <v>361</v>
      </c>
      <c r="D1670" s="2" t="str">
        <f t="shared" si="26"/>
        <v>New York - Albany-Jan</v>
      </c>
      <c r="E1670" s="5">
        <v>20.467741935483872</v>
      </c>
      <c r="F1670" s="5">
        <v>20.303225806451611</v>
      </c>
      <c r="G1670" s="5">
        <v>19.635483870967743</v>
      </c>
      <c r="H1670" s="5">
        <v>19.458064516129035</v>
      </c>
      <c r="I1670" s="5">
        <v>19.303225806451611</v>
      </c>
      <c r="J1670" s="5">
        <v>19.158064516129031</v>
      </c>
      <c r="K1670" s="5">
        <v>18.861290322580647</v>
      </c>
      <c r="L1670" s="5">
        <v>19.080645161290324</v>
      </c>
      <c r="M1670" s="5">
        <v>20.903225806451612</v>
      </c>
      <c r="N1670" s="5">
        <v>23.103225806451615</v>
      </c>
      <c r="O1670" s="5">
        <v>24.083870967741937</v>
      </c>
      <c r="P1670" s="5">
        <v>25.109677419354838</v>
      </c>
      <c r="Q1670" s="5">
        <v>26.335483870967742</v>
      </c>
      <c r="R1670" s="5">
        <v>27.058064516129029</v>
      </c>
      <c r="S1670" s="5">
        <v>27.445161290322581</v>
      </c>
      <c r="T1670" s="5">
        <v>27.258064516129032</v>
      </c>
      <c r="U1670" s="5">
        <v>25.987096774193549</v>
      </c>
      <c r="V1670" s="5">
        <v>24.961290322580645</v>
      </c>
      <c r="W1670" s="5">
        <v>24.058064516129029</v>
      </c>
      <c r="X1670" s="5">
        <v>23.383870967741935</v>
      </c>
      <c r="Y1670" s="5">
        <v>22.658064516129031</v>
      </c>
      <c r="Z1670" s="5">
        <v>21.977419354838709</v>
      </c>
      <c r="AA1670" s="5">
        <v>21.896774193548385</v>
      </c>
      <c r="AB1670" s="5">
        <v>21.4</v>
      </c>
    </row>
    <row r="1671" spans="1:28">
      <c r="A1671" s="2" t="s">
        <v>265</v>
      </c>
      <c r="B1671" s="2" t="s">
        <v>74</v>
      </c>
      <c r="C1671" s="2" t="s">
        <v>362</v>
      </c>
      <c r="D1671" s="2" t="str">
        <f t="shared" si="26"/>
        <v>New York - Albany-Feb</v>
      </c>
      <c r="E1671" s="5">
        <v>22.953571428571429</v>
      </c>
      <c r="F1671" s="5">
        <v>22.635714285714283</v>
      </c>
      <c r="G1671" s="5">
        <v>21.99285714285714</v>
      </c>
      <c r="H1671" s="5">
        <v>22.010714285714283</v>
      </c>
      <c r="I1671" s="5">
        <v>21.671428571428571</v>
      </c>
      <c r="J1671" s="5">
        <v>21.485714285714288</v>
      </c>
      <c r="K1671" s="5">
        <v>20.835714285714285</v>
      </c>
      <c r="L1671" s="5">
        <v>21.435714285714287</v>
      </c>
      <c r="M1671" s="5">
        <v>23.62142857142857</v>
      </c>
      <c r="N1671" s="5">
        <v>25.61785714285714</v>
      </c>
      <c r="O1671" s="5">
        <v>26.939285714285713</v>
      </c>
      <c r="P1671" s="5">
        <v>28.146428571428572</v>
      </c>
      <c r="Q1671" s="5">
        <v>28.774999999999999</v>
      </c>
      <c r="R1671" s="5">
        <v>29.439285714285713</v>
      </c>
      <c r="S1671" s="5">
        <v>30.282142857142855</v>
      </c>
      <c r="T1671" s="5">
        <v>30.039285714285715</v>
      </c>
      <c r="U1671" s="5">
        <v>29.446428571428573</v>
      </c>
      <c r="V1671" s="5">
        <v>27.814285714285713</v>
      </c>
      <c r="W1671" s="5">
        <v>26.892857142857142</v>
      </c>
      <c r="X1671" s="5">
        <v>25.485714285714288</v>
      </c>
      <c r="Y1671" s="5">
        <v>24.739285714285717</v>
      </c>
      <c r="Z1671" s="5">
        <v>24.375</v>
      </c>
      <c r="AA1671" s="5">
        <v>23.8</v>
      </c>
      <c r="AB1671" s="5">
        <v>23.017857142857142</v>
      </c>
    </row>
    <row r="1672" spans="1:28">
      <c r="A1672" s="2" t="s">
        <v>265</v>
      </c>
      <c r="B1672" s="2" t="s">
        <v>75</v>
      </c>
      <c r="C1672" s="2" t="s">
        <v>363</v>
      </c>
      <c r="D1672" s="2" t="str">
        <f t="shared" si="26"/>
        <v>New York - Albany-Mar</v>
      </c>
      <c r="E1672" s="5">
        <v>30.612903225806452</v>
      </c>
      <c r="F1672" s="5">
        <v>30.093548387096774</v>
      </c>
      <c r="G1672" s="5">
        <v>29.606451612903225</v>
      </c>
      <c r="H1672" s="5">
        <v>29.135483870967743</v>
      </c>
      <c r="I1672" s="5">
        <v>29.270967741935483</v>
      </c>
      <c r="J1672" s="5">
        <v>29.393548387096775</v>
      </c>
      <c r="K1672" s="5">
        <v>29.535483870967742</v>
      </c>
      <c r="L1672" s="5">
        <v>31.651612903225807</v>
      </c>
      <c r="M1672" s="5">
        <v>33.79354838709677</v>
      </c>
      <c r="N1672" s="5">
        <v>35.91612903225807</v>
      </c>
      <c r="O1672" s="5">
        <v>37.358064516129026</v>
      </c>
      <c r="P1672" s="5">
        <v>38.758064516129032</v>
      </c>
      <c r="Q1672" s="5">
        <v>40.225806451612904</v>
      </c>
      <c r="R1672" s="5">
        <v>40.732258064516131</v>
      </c>
      <c r="S1672" s="5">
        <v>41.238709677419358</v>
      </c>
      <c r="T1672" s="5">
        <v>41.770967741935486</v>
      </c>
      <c r="U1672" s="5">
        <v>40.019354838709674</v>
      </c>
      <c r="V1672" s="5">
        <v>38.28709677419355</v>
      </c>
      <c r="W1672" s="5">
        <v>36.545161290322582</v>
      </c>
      <c r="X1672" s="5">
        <v>35.325806451612898</v>
      </c>
      <c r="Y1672" s="5">
        <v>34.154838709677421</v>
      </c>
      <c r="Z1672" s="5">
        <v>32.951612903225808</v>
      </c>
      <c r="AA1672" s="5">
        <v>32.248387096774195</v>
      </c>
      <c r="AB1672" s="5">
        <v>31.590322580645161</v>
      </c>
    </row>
    <row r="1673" spans="1:28">
      <c r="A1673" s="2" t="s">
        <v>265</v>
      </c>
      <c r="B1673" s="2" t="s">
        <v>76</v>
      </c>
      <c r="C1673" s="2" t="s">
        <v>364</v>
      </c>
      <c r="D1673" s="2" t="str">
        <f t="shared" si="26"/>
        <v>New York - Albany-Apr</v>
      </c>
      <c r="E1673" s="5">
        <v>38.663333333333334</v>
      </c>
      <c r="F1673" s="5">
        <v>37.993333333333332</v>
      </c>
      <c r="G1673" s="5">
        <v>37.323333333333338</v>
      </c>
      <c r="H1673" s="5">
        <v>36.619999999999997</v>
      </c>
      <c r="I1673" s="5">
        <v>37.340000000000003</v>
      </c>
      <c r="J1673" s="5">
        <v>38.07</v>
      </c>
      <c r="K1673" s="5">
        <v>38.81333333333334</v>
      </c>
      <c r="L1673" s="5">
        <v>40.86</v>
      </c>
      <c r="M1673" s="5">
        <v>42.93666666666666</v>
      </c>
      <c r="N1673" s="5">
        <v>44.99666666666667</v>
      </c>
      <c r="O1673" s="5">
        <v>46.623333333333335</v>
      </c>
      <c r="P1673" s="5">
        <v>48.25</v>
      </c>
      <c r="Q1673" s="5">
        <v>49.86</v>
      </c>
      <c r="R1673" s="5">
        <v>50.39</v>
      </c>
      <c r="S1673" s="5">
        <v>50.896666666666668</v>
      </c>
      <c r="T1673" s="5">
        <v>51.43333333333333</v>
      </c>
      <c r="U1673" s="5">
        <v>49.476666666666667</v>
      </c>
      <c r="V1673" s="5">
        <v>47.56</v>
      </c>
      <c r="W1673" s="5">
        <v>45.516666666666666</v>
      </c>
      <c r="X1673" s="5">
        <v>44.07</v>
      </c>
      <c r="Y1673" s="5">
        <v>42.63</v>
      </c>
      <c r="Z1673" s="5">
        <v>41.263333333333335</v>
      </c>
      <c r="AA1673" s="5">
        <v>40.423333333333332</v>
      </c>
      <c r="AB1673" s="5">
        <v>39.643333333333331</v>
      </c>
    </row>
    <row r="1674" spans="1:28">
      <c r="A1674" s="2" t="s">
        <v>265</v>
      </c>
      <c r="B1674" s="2" t="s">
        <v>77</v>
      </c>
      <c r="C1674" s="2" t="s">
        <v>365</v>
      </c>
      <c r="D1674" s="2" t="str">
        <f t="shared" si="26"/>
        <v>New York - Albany-May</v>
      </c>
      <c r="E1674" s="5">
        <v>53.483870967741936</v>
      </c>
      <c r="F1674" s="5">
        <v>52.335483870967742</v>
      </c>
      <c r="G1674" s="5">
        <v>51.545161290322582</v>
      </c>
      <c r="H1674" s="5">
        <v>50.664516129032258</v>
      </c>
      <c r="I1674" s="5">
        <v>49.980645161290326</v>
      </c>
      <c r="J1674" s="5">
        <v>51.616129032258058</v>
      </c>
      <c r="K1674" s="5">
        <v>55.28709677419355</v>
      </c>
      <c r="L1674" s="5">
        <v>58.109677419354838</v>
      </c>
      <c r="M1674" s="5">
        <v>60.893548387096779</v>
      </c>
      <c r="N1674" s="5">
        <v>63.103225806451611</v>
      </c>
      <c r="O1674" s="5">
        <v>64.970967741935482</v>
      </c>
      <c r="P1674" s="5">
        <v>66.874193548387098</v>
      </c>
      <c r="Q1674" s="5">
        <v>68.554838709677412</v>
      </c>
      <c r="R1674" s="5">
        <v>69.754838709677429</v>
      </c>
      <c r="S1674" s="5">
        <v>70.458064516129028</v>
      </c>
      <c r="T1674" s="5">
        <v>70.4258064516129</v>
      </c>
      <c r="U1674" s="5">
        <v>69.216129032258053</v>
      </c>
      <c r="V1674" s="5">
        <v>67.732258064516117</v>
      </c>
      <c r="W1674" s="5">
        <v>65.245161290322571</v>
      </c>
      <c r="X1674" s="5">
        <v>62.42258064516129</v>
      </c>
      <c r="Y1674" s="5">
        <v>60.525806451612901</v>
      </c>
      <c r="Z1674" s="5">
        <v>58.9</v>
      </c>
      <c r="AA1674" s="5">
        <v>56.758064516129032</v>
      </c>
      <c r="AB1674" s="5">
        <v>55.319354838709678</v>
      </c>
    </row>
    <row r="1675" spans="1:28">
      <c r="A1675" s="2" t="s">
        <v>265</v>
      </c>
      <c r="B1675" s="2" t="s">
        <v>78</v>
      </c>
      <c r="C1675" s="2" t="s">
        <v>366</v>
      </c>
      <c r="D1675" s="2" t="str">
        <f t="shared" si="26"/>
        <v>New York - Albany-Jun</v>
      </c>
      <c r="E1675" s="5">
        <v>59.586666666666666</v>
      </c>
      <c r="F1675" s="5">
        <v>58.73</v>
      </c>
      <c r="G1675" s="5">
        <v>58.123333333333335</v>
      </c>
      <c r="H1675" s="5">
        <v>57.656666666666666</v>
      </c>
      <c r="I1675" s="5">
        <v>57.64</v>
      </c>
      <c r="J1675" s="5">
        <v>60.466666666666669</v>
      </c>
      <c r="K1675" s="5">
        <v>63.25333333333333</v>
      </c>
      <c r="L1675" s="5">
        <v>65.583333333333329</v>
      </c>
      <c r="M1675" s="5">
        <v>67.706666666666663</v>
      </c>
      <c r="N1675" s="5">
        <v>70.423333333333332</v>
      </c>
      <c r="O1675" s="5">
        <v>72.24666666666667</v>
      </c>
      <c r="P1675" s="5">
        <v>73.786666666666662</v>
      </c>
      <c r="Q1675" s="5">
        <v>74.626666666666679</v>
      </c>
      <c r="R1675" s="5">
        <v>75.13333333333334</v>
      </c>
      <c r="S1675" s="5">
        <v>75.373333333333321</v>
      </c>
      <c r="T1675" s="5">
        <v>75.506666666666661</v>
      </c>
      <c r="U1675" s="5">
        <v>73.553333333333327</v>
      </c>
      <c r="V1675" s="5">
        <v>71.930000000000007</v>
      </c>
      <c r="W1675" s="5">
        <v>69.343333333333334</v>
      </c>
      <c r="X1675" s="5">
        <v>66.056666666666672</v>
      </c>
      <c r="Y1675" s="5">
        <v>63.806666666666665</v>
      </c>
      <c r="Z1675" s="5">
        <v>62.793333333333329</v>
      </c>
      <c r="AA1675" s="5">
        <v>61.31</v>
      </c>
      <c r="AB1675" s="5">
        <v>60.896666666666668</v>
      </c>
    </row>
    <row r="1676" spans="1:28">
      <c r="A1676" s="2" t="s">
        <v>265</v>
      </c>
      <c r="B1676" s="2" t="s">
        <v>79</v>
      </c>
      <c r="C1676" s="2" t="s">
        <v>367</v>
      </c>
      <c r="D1676" s="2" t="str">
        <f t="shared" si="26"/>
        <v>New York - Albany-Jul</v>
      </c>
      <c r="E1676" s="5">
        <v>67.438709677419354</v>
      </c>
      <c r="F1676" s="5">
        <v>66.319354838709685</v>
      </c>
      <c r="G1676" s="5">
        <v>63.516129032258064</v>
      </c>
      <c r="H1676" s="5">
        <v>62.651612903225811</v>
      </c>
      <c r="I1676" s="5">
        <v>62.345161290322579</v>
      </c>
      <c r="J1676" s="5">
        <v>64.219354838709677</v>
      </c>
      <c r="K1676" s="5">
        <v>67.099999999999994</v>
      </c>
      <c r="L1676" s="5">
        <v>69.8</v>
      </c>
      <c r="M1676" s="5">
        <v>72.480645161290326</v>
      </c>
      <c r="N1676" s="5">
        <v>74.754838709677429</v>
      </c>
      <c r="O1676" s="5">
        <v>76.980645161290326</v>
      </c>
      <c r="P1676" s="5">
        <v>78.793548387096777</v>
      </c>
      <c r="Q1676" s="5">
        <v>79.235483870967741</v>
      </c>
      <c r="R1676" s="5">
        <v>80.038709677419348</v>
      </c>
      <c r="S1676" s="5">
        <v>79.983870967741936</v>
      </c>
      <c r="T1676" s="5">
        <v>79.661290322580641</v>
      </c>
      <c r="U1676" s="5">
        <v>78.548387096774192</v>
      </c>
      <c r="V1676" s="5">
        <v>77.370967741935488</v>
      </c>
      <c r="W1676" s="5">
        <v>75.177419354838705</v>
      </c>
      <c r="X1676" s="5">
        <v>72.525806451612908</v>
      </c>
      <c r="Y1676" s="5">
        <v>70.216129032258053</v>
      </c>
      <c r="Z1676" s="5">
        <v>68.490322580645156</v>
      </c>
      <c r="AA1676" s="5">
        <v>67.2</v>
      </c>
      <c r="AB1676" s="5">
        <v>66.225806451612897</v>
      </c>
    </row>
    <row r="1677" spans="1:28">
      <c r="A1677" s="2" t="s">
        <v>265</v>
      </c>
      <c r="B1677" s="2" t="s">
        <v>80</v>
      </c>
      <c r="C1677" s="2" t="s">
        <v>368</v>
      </c>
      <c r="D1677" s="2" t="str">
        <f t="shared" si="26"/>
        <v>New York - Albany-Aug</v>
      </c>
      <c r="E1677" s="5">
        <v>59.91612903225807</v>
      </c>
      <c r="F1677" s="5">
        <v>59.041935483870965</v>
      </c>
      <c r="G1677" s="5">
        <v>60.109677419354838</v>
      </c>
      <c r="H1677" s="5">
        <v>59.190322580645166</v>
      </c>
      <c r="I1677" s="5">
        <v>60.829032258064515</v>
      </c>
      <c r="J1677" s="5">
        <v>62.454838709677418</v>
      </c>
      <c r="K1677" s="5">
        <v>64.167741935483875</v>
      </c>
      <c r="L1677" s="5">
        <v>67.241935483870961</v>
      </c>
      <c r="M1677" s="5">
        <v>70.312903225806451</v>
      </c>
      <c r="N1677" s="5">
        <v>73.393548387096772</v>
      </c>
      <c r="O1677" s="5">
        <v>75.358064516129033</v>
      </c>
      <c r="P1677" s="5">
        <v>77.312903225806451</v>
      </c>
      <c r="Q1677" s="5">
        <v>79.274193548387103</v>
      </c>
      <c r="R1677" s="5">
        <v>79.0741935483871</v>
      </c>
      <c r="S1677" s="5">
        <v>78.877419354838707</v>
      </c>
      <c r="T1677" s="5">
        <v>78.674193548387095</v>
      </c>
      <c r="U1677" s="5">
        <v>76.377419354838707</v>
      </c>
      <c r="V1677" s="5">
        <v>74.109677419354838</v>
      </c>
      <c r="W1677" s="5">
        <v>71.738709677419351</v>
      </c>
      <c r="X1677" s="5">
        <v>69.622580645161293</v>
      </c>
      <c r="Y1677" s="5">
        <v>67.512903225806454</v>
      </c>
      <c r="Z1677" s="5">
        <v>65.445161290322574</v>
      </c>
      <c r="AA1677" s="5">
        <v>64.206451612903223</v>
      </c>
      <c r="AB1677" s="5">
        <v>63.019354838709674</v>
      </c>
    </row>
    <row r="1678" spans="1:28">
      <c r="A1678" s="2" t="s">
        <v>265</v>
      </c>
      <c r="B1678" s="2" t="s">
        <v>81</v>
      </c>
      <c r="C1678" s="2" t="s">
        <v>369</v>
      </c>
      <c r="D1678" s="2" t="str">
        <f t="shared" si="26"/>
        <v>New York - Albany-Sep</v>
      </c>
      <c r="E1678" s="5">
        <v>55.886666666666663</v>
      </c>
      <c r="F1678" s="5">
        <v>55.05</v>
      </c>
      <c r="G1678" s="5">
        <v>54.553333333333327</v>
      </c>
      <c r="H1678" s="5">
        <v>54.06</v>
      </c>
      <c r="I1678" s="5">
        <v>53.38</v>
      </c>
      <c r="J1678" s="5">
        <v>53.31666666666667</v>
      </c>
      <c r="K1678" s="5">
        <v>55.623333333333335</v>
      </c>
      <c r="L1678" s="5">
        <v>58.643333333333331</v>
      </c>
      <c r="M1678" s="5">
        <v>61.73</v>
      </c>
      <c r="N1678" s="5">
        <v>64.566666666666663</v>
      </c>
      <c r="O1678" s="5">
        <v>66.540000000000006</v>
      </c>
      <c r="P1678" s="5">
        <v>68.290000000000006</v>
      </c>
      <c r="Q1678" s="5">
        <v>69.739999999999995</v>
      </c>
      <c r="R1678" s="5">
        <v>70.416666666666671</v>
      </c>
      <c r="S1678" s="5">
        <v>70.38333333333334</v>
      </c>
      <c r="T1678" s="5">
        <v>70.026666666666671</v>
      </c>
      <c r="U1678" s="5">
        <v>68.28</v>
      </c>
      <c r="V1678" s="5">
        <v>65.083333333333329</v>
      </c>
      <c r="W1678" s="5">
        <v>62.273333333333333</v>
      </c>
      <c r="X1678" s="5">
        <v>60.46</v>
      </c>
      <c r="Y1678" s="5">
        <v>59.133333333333333</v>
      </c>
      <c r="Z1678" s="5">
        <v>58.43666666666666</v>
      </c>
      <c r="AA1678" s="5">
        <v>57.196666666666673</v>
      </c>
      <c r="AB1678" s="5">
        <v>56.613333333333337</v>
      </c>
    </row>
    <row r="1679" spans="1:28">
      <c r="A1679" s="2" t="s">
        <v>265</v>
      </c>
      <c r="B1679" s="2" t="s">
        <v>82</v>
      </c>
      <c r="C1679" s="2" t="s">
        <v>370</v>
      </c>
      <c r="D1679" s="2" t="str">
        <f t="shared" si="26"/>
        <v>New York - Albany-Oct</v>
      </c>
      <c r="E1679" s="5">
        <v>43.86774193548387</v>
      </c>
      <c r="F1679" s="5">
        <v>43.032258064516128</v>
      </c>
      <c r="G1679" s="5">
        <v>42.490322580645163</v>
      </c>
      <c r="H1679" s="5">
        <v>41.812903225806451</v>
      </c>
      <c r="I1679" s="5">
        <v>40.983870967741936</v>
      </c>
      <c r="J1679" s="5">
        <v>40.548387096774192</v>
      </c>
      <c r="K1679" s="5">
        <v>41.654838709677421</v>
      </c>
      <c r="L1679" s="5">
        <v>46.012903225806454</v>
      </c>
      <c r="M1679" s="5">
        <v>49.37419354838709</v>
      </c>
      <c r="N1679" s="5">
        <v>52.409677419354843</v>
      </c>
      <c r="O1679" s="5">
        <v>54.91935483870968</v>
      </c>
      <c r="P1679" s="5">
        <v>57.316129032258061</v>
      </c>
      <c r="Q1679" s="5">
        <v>58.861290322580643</v>
      </c>
      <c r="R1679" s="5">
        <v>59.145161290322584</v>
      </c>
      <c r="S1679" s="5">
        <v>59.541935483870965</v>
      </c>
      <c r="T1679" s="5">
        <v>58.3</v>
      </c>
      <c r="U1679" s="5">
        <v>55.406451612903226</v>
      </c>
      <c r="V1679" s="5">
        <v>51.754838709677422</v>
      </c>
      <c r="W1679" s="5">
        <v>50.20967741935484</v>
      </c>
      <c r="X1679" s="5">
        <v>48.364516129032253</v>
      </c>
      <c r="Y1679" s="5">
        <v>47.093548387096774</v>
      </c>
      <c r="Z1679" s="5">
        <v>46.306451612903224</v>
      </c>
      <c r="AA1679" s="5">
        <v>45.7</v>
      </c>
      <c r="AB1679" s="5">
        <v>44.832258064516125</v>
      </c>
    </row>
    <row r="1680" spans="1:28">
      <c r="A1680" s="2" t="s">
        <v>265</v>
      </c>
      <c r="B1680" s="2" t="s">
        <v>83</v>
      </c>
      <c r="C1680" s="2" t="s">
        <v>371</v>
      </c>
      <c r="D1680" s="2" t="str">
        <f t="shared" si="26"/>
        <v>New York - Albany-Nov</v>
      </c>
      <c r="E1680" s="5">
        <v>36.096666666666671</v>
      </c>
      <c r="F1680" s="5">
        <v>35.703333333333333</v>
      </c>
      <c r="G1680" s="5">
        <v>35.42</v>
      </c>
      <c r="H1680" s="5">
        <v>35.15</v>
      </c>
      <c r="I1680" s="5">
        <v>35.213333333333338</v>
      </c>
      <c r="J1680" s="5">
        <v>35.113333333333337</v>
      </c>
      <c r="K1680" s="5">
        <v>34.966666666666669</v>
      </c>
      <c r="L1680" s="5">
        <v>35.770000000000003</v>
      </c>
      <c r="M1680" s="5">
        <v>37.116666666666667</v>
      </c>
      <c r="N1680" s="5">
        <v>39.033333333333331</v>
      </c>
      <c r="O1680" s="5">
        <v>40.773333333333333</v>
      </c>
      <c r="P1680" s="5">
        <v>42.43</v>
      </c>
      <c r="Q1680" s="5">
        <v>43.766666666666666</v>
      </c>
      <c r="R1680" s="5">
        <v>44.443333333333335</v>
      </c>
      <c r="S1680" s="5">
        <v>44.106666666666669</v>
      </c>
      <c r="T1680" s="5">
        <v>43.036666666666662</v>
      </c>
      <c r="U1680" s="5">
        <v>40.25333333333333</v>
      </c>
      <c r="V1680" s="5">
        <v>38.796666666666667</v>
      </c>
      <c r="W1680" s="5">
        <v>37.703333333333333</v>
      </c>
      <c r="X1680" s="5">
        <v>36.386666666666663</v>
      </c>
      <c r="Y1680" s="5">
        <v>35.743333333333332</v>
      </c>
      <c r="Z1680" s="5">
        <v>35.696666666666673</v>
      </c>
      <c r="AA1680" s="5">
        <v>35.946666666666673</v>
      </c>
      <c r="AB1680" s="5">
        <v>35.703333333333333</v>
      </c>
    </row>
    <row r="1681" spans="1:28">
      <c r="A1681" s="2" t="s">
        <v>265</v>
      </c>
      <c r="B1681" s="2" t="s">
        <v>84</v>
      </c>
      <c r="C1681" s="2" t="s">
        <v>372</v>
      </c>
      <c r="D1681" s="2" t="str">
        <f t="shared" si="26"/>
        <v>New York - Albany-Dec</v>
      </c>
      <c r="E1681" s="5">
        <v>23.954838709677421</v>
      </c>
      <c r="F1681" s="5">
        <v>23.751612903225805</v>
      </c>
      <c r="G1681" s="5">
        <v>23.835483870967742</v>
      </c>
      <c r="H1681" s="5">
        <v>23.4</v>
      </c>
      <c r="I1681" s="5">
        <v>22.858064516129033</v>
      </c>
      <c r="J1681" s="5">
        <v>22.92258064516129</v>
      </c>
      <c r="K1681" s="5">
        <v>23.096774193548388</v>
      </c>
      <c r="L1681" s="5">
        <v>23.380645161290321</v>
      </c>
      <c r="M1681" s="5">
        <v>24.264516129032259</v>
      </c>
      <c r="N1681" s="5">
        <v>25.57741935483871</v>
      </c>
      <c r="O1681" s="5">
        <v>26.832258064516129</v>
      </c>
      <c r="P1681" s="5">
        <v>27.880645161290321</v>
      </c>
      <c r="Q1681" s="5">
        <v>28.909677419354839</v>
      </c>
      <c r="R1681" s="5">
        <v>29.441935483870971</v>
      </c>
      <c r="S1681" s="5">
        <v>29.458064516129035</v>
      </c>
      <c r="T1681" s="5">
        <v>28.93548387096774</v>
      </c>
      <c r="U1681" s="5">
        <v>28.035483870967742</v>
      </c>
      <c r="V1681" s="5">
        <v>27.396774193548385</v>
      </c>
      <c r="W1681" s="5">
        <v>26.477419354838709</v>
      </c>
      <c r="X1681" s="5">
        <v>26.054838709677419</v>
      </c>
      <c r="Y1681" s="5">
        <v>25.661290322580644</v>
      </c>
      <c r="Z1681" s="5">
        <v>25.103225806451615</v>
      </c>
      <c r="AA1681" s="5">
        <v>24.541935483870965</v>
      </c>
      <c r="AB1681" s="5">
        <v>24.316129032258065</v>
      </c>
    </row>
    <row r="1682" spans="1:28">
      <c r="A1682" s="2" t="s">
        <v>266</v>
      </c>
      <c r="B1682" s="2" t="s">
        <v>73</v>
      </c>
      <c r="C1682" s="2" t="s">
        <v>361</v>
      </c>
      <c r="D1682" s="2" t="str">
        <f t="shared" si="26"/>
        <v>New York - Binghamton-Jan</v>
      </c>
      <c r="E1682" s="5">
        <v>21.951612903225808</v>
      </c>
      <c r="F1682" s="5">
        <v>21.5</v>
      </c>
      <c r="G1682" s="5">
        <v>21.396774193548385</v>
      </c>
      <c r="H1682" s="5">
        <v>21.174193548387095</v>
      </c>
      <c r="I1682" s="5">
        <v>21.141935483870967</v>
      </c>
      <c r="J1682" s="5">
        <v>21.183870967741935</v>
      </c>
      <c r="K1682" s="5">
        <v>21.067741935483873</v>
      </c>
      <c r="L1682" s="5">
        <v>21.093548387096774</v>
      </c>
      <c r="M1682" s="5">
        <v>21.970967741935485</v>
      </c>
      <c r="N1682" s="5">
        <v>23.306451612903224</v>
      </c>
      <c r="O1682" s="5">
        <v>24.870967741935484</v>
      </c>
      <c r="P1682" s="5">
        <v>25.932258064516127</v>
      </c>
      <c r="Q1682" s="5">
        <v>26.316129032258065</v>
      </c>
      <c r="R1682" s="5">
        <v>27.041935483870965</v>
      </c>
      <c r="S1682" s="5">
        <v>26.974193548387099</v>
      </c>
      <c r="T1682" s="5">
        <v>26.3</v>
      </c>
      <c r="U1682" s="5">
        <v>25.225806451612904</v>
      </c>
      <c r="V1682" s="5">
        <v>24.087096774193551</v>
      </c>
      <c r="W1682" s="5">
        <v>23.483870967741936</v>
      </c>
      <c r="X1682" s="5">
        <v>22.964516129032258</v>
      </c>
      <c r="Y1682" s="5">
        <v>22.27741935483871</v>
      </c>
      <c r="Z1682" s="5">
        <v>21.964516129032258</v>
      </c>
      <c r="AA1682" s="5">
        <v>21.603225806451615</v>
      </c>
      <c r="AB1682" s="5">
        <v>21.445161290322581</v>
      </c>
    </row>
    <row r="1683" spans="1:28">
      <c r="A1683" s="2" t="s">
        <v>266</v>
      </c>
      <c r="B1683" s="2" t="s">
        <v>74</v>
      </c>
      <c r="C1683" s="2" t="s">
        <v>362</v>
      </c>
      <c r="D1683" s="2" t="str">
        <f t="shared" si="26"/>
        <v>New York - Binghamton-Feb</v>
      </c>
      <c r="E1683" s="5">
        <v>20.05</v>
      </c>
      <c r="F1683" s="5">
        <v>19.74642857142857</v>
      </c>
      <c r="G1683" s="5">
        <v>19.446428571428573</v>
      </c>
      <c r="H1683" s="5">
        <v>19.142857142857142</v>
      </c>
      <c r="I1683" s="5">
        <v>18.832142857142856</v>
      </c>
      <c r="J1683" s="5">
        <v>18.49285714285714</v>
      </c>
      <c r="K1683" s="5">
        <v>18.157142857142855</v>
      </c>
      <c r="L1683" s="5">
        <v>19.196428571428573</v>
      </c>
      <c r="M1683" s="5">
        <v>20.214285714285715</v>
      </c>
      <c r="N1683" s="5">
        <v>21.25</v>
      </c>
      <c r="O1683" s="5">
        <v>22.721428571428572</v>
      </c>
      <c r="P1683" s="5">
        <v>24.146428571428572</v>
      </c>
      <c r="Q1683" s="5">
        <v>25.614285714285717</v>
      </c>
      <c r="R1683" s="5">
        <v>25.921428571428571</v>
      </c>
      <c r="S1683" s="5">
        <v>26.228571428571428</v>
      </c>
      <c r="T1683" s="5">
        <v>26.546428571428571</v>
      </c>
      <c r="U1683" s="5">
        <v>25.6</v>
      </c>
      <c r="V1683" s="5">
        <v>24.678571428571427</v>
      </c>
      <c r="W1683" s="5">
        <v>23.739285714285717</v>
      </c>
      <c r="X1683" s="5">
        <v>23.189285714285713</v>
      </c>
      <c r="Y1683" s="5">
        <v>22.664285714285715</v>
      </c>
      <c r="Z1683" s="5">
        <v>22.107142857142858</v>
      </c>
      <c r="AA1683" s="5">
        <v>21.660714285714285</v>
      </c>
      <c r="AB1683" s="5">
        <v>21.221428571428572</v>
      </c>
    </row>
    <row r="1684" spans="1:28">
      <c r="A1684" s="2" t="s">
        <v>266</v>
      </c>
      <c r="B1684" s="2" t="s">
        <v>75</v>
      </c>
      <c r="C1684" s="2" t="s">
        <v>363</v>
      </c>
      <c r="D1684" s="2" t="str">
        <f t="shared" si="26"/>
        <v>New York - Binghamton-Mar</v>
      </c>
      <c r="E1684" s="5">
        <v>30.793548387096774</v>
      </c>
      <c r="F1684" s="5">
        <v>30.477419354838709</v>
      </c>
      <c r="G1684" s="5">
        <v>30.212903225806453</v>
      </c>
      <c r="H1684" s="5">
        <v>29.890322580645162</v>
      </c>
      <c r="I1684" s="5">
        <v>29.683870967741935</v>
      </c>
      <c r="J1684" s="5">
        <v>29.509677419354837</v>
      </c>
      <c r="K1684" s="5">
        <v>29.319354838709678</v>
      </c>
      <c r="L1684" s="5">
        <v>30.63225806451613</v>
      </c>
      <c r="M1684" s="5">
        <v>31.951612903225808</v>
      </c>
      <c r="N1684" s="5">
        <v>33.261290322580642</v>
      </c>
      <c r="O1684" s="5">
        <v>34.658064516129038</v>
      </c>
      <c r="P1684" s="5">
        <v>36.064516129032256</v>
      </c>
      <c r="Q1684" s="5">
        <v>37.454838709677418</v>
      </c>
      <c r="R1684" s="5">
        <v>37.725806451612904</v>
      </c>
      <c r="S1684" s="5">
        <v>37.958064516129035</v>
      </c>
      <c r="T1684" s="5">
        <v>38.232258064516131</v>
      </c>
      <c r="U1684" s="5">
        <v>37.13225806451613</v>
      </c>
      <c r="V1684" s="5">
        <v>36.054838709677419</v>
      </c>
      <c r="W1684" s="5">
        <v>35.00322580645161</v>
      </c>
      <c r="X1684" s="5">
        <v>33.941935483870971</v>
      </c>
      <c r="Y1684" s="5">
        <v>32.977419354838709</v>
      </c>
      <c r="Z1684" s="5">
        <v>31.925806451612903</v>
      </c>
      <c r="AA1684" s="5">
        <v>31.522580645161291</v>
      </c>
      <c r="AB1684" s="5">
        <v>31.125806451612902</v>
      </c>
    </row>
    <row r="1685" spans="1:28">
      <c r="A1685" s="2" t="s">
        <v>266</v>
      </c>
      <c r="B1685" s="2" t="s">
        <v>76</v>
      </c>
      <c r="C1685" s="2" t="s">
        <v>364</v>
      </c>
      <c r="D1685" s="2" t="str">
        <f t="shared" si="26"/>
        <v>New York - Binghamton-Apr</v>
      </c>
      <c r="E1685" s="5">
        <v>39.573333333333338</v>
      </c>
      <c r="F1685" s="5">
        <v>38.983333333333334</v>
      </c>
      <c r="G1685" s="5">
        <v>38.43</v>
      </c>
      <c r="H1685" s="5">
        <v>37.803333333333327</v>
      </c>
      <c r="I1685" s="5">
        <v>37.956666666666671</v>
      </c>
      <c r="J1685" s="5">
        <v>38.116666666666667</v>
      </c>
      <c r="K1685" s="5">
        <v>38.276666666666664</v>
      </c>
      <c r="L1685" s="5">
        <v>40.43</v>
      </c>
      <c r="M1685" s="5">
        <v>42.583333333333336</v>
      </c>
      <c r="N1685" s="5">
        <v>44.733333333333334</v>
      </c>
      <c r="O1685" s="5">
        <v>46.42</v>
      </c>
      <c r="P1685" s="5">
        <v>48.116666666666667</v>
      </c>
      <c r="Q1685" s="5">
        <v>49.79</v>
      </c>
      <c r="R1685" s="5">
        <v>49.943333333333335</v>
      </c>
      <c r="S1685" s="5">
        <v>50.03</v>
      </c>
      <c r="T1685" s="5">
        <v>50.18</v>
      </c>
      <c r="U1685" s="5">
        <v>48.44</v>
      </c>
      <c r="V1685" s="5">
        <v>46.74</v>
      </c>
      <c r="W1685" s="5">
        <v>44.913333333333334</v>
      </c>
      <c r="X1685" s="5">
        <v>43.74</v>
      </c>
      <c r="Y1685" s="5">
        <v>42.633333333333333</v>
      </c>
      <c r="Z1685" s="5">
        <v>41.49666666666667</v>
      </c>
      <c r="AA1685" s="5">
        <v>40.93</v>
      </c>
      <c r="AB1685" s="5">
        <v>40.476666666666667</v>
      </c>
    </row>
    <row r="1686" spans="1:28">
      <c r="A1686" s="2" t="s">
        <v>266</v>
      </c>
      <c r="B1686" s="2" t="s">
        <v>77</v>
      </c>
      <c r="C1686" s="2" t="s">
        <v>365</v>
      </c>
      <c r="D1686" s="2" t="str">
        <f t="shared" si="26"/>
        <v>New York - Binghamton-May</v>
      </c>
      <c r="E1686" s="5">
        <v>49.112903225806448</v>
      </c>
      <c r="F1686" s="5">
        <v>48.383870967741942</v>
      </c>
      <c r="G1686" s="5">
        <v>47.329032258064515</v>
      </c>
      <c r="H1686" s="5">
        <v>46.648387096774194</v>
      </c>
      <c r="I1686" s="5">
        <v>45.951612903225808</v>
      </c>
      <c r="J1686" s="5">
        <v>46.693548387096776</v>
      </c>
      <c r="K1686" s="5">
        <v>48.551612903225802</v>
      </c>
      <c r="L1686" s="5">
        <v>51.37096774193548</v>
      </c>
      <c r="M1686" s="5">
        <v>54.1</v>
      </c>
      <c r="N1686" s="5">
        <v>56.58064516129032</v>
      </c>
      <c r="O1686" s="5">
        <v>58.170967741935485</v>
      </c>
      <c r="P1686" s="5">
        <v>58.819354838709678</v>
      </c>
      <c r="Q1686" s="5">
        <v>59.79354838709677</v>
      </c>
      <c r="R1686" s="5">
        <v>61.096774193548384</v>
      </c>
      <c r="S1686" s="5">
        <v>61.606451612903221</v>
      </c>
      <c r="T1686" s="5">
        <v>61.445161290322581</v>
      </c>
      <c r="U1686" s="5">
        <v>60.00322580645161</v>
      </c>
      <c r="V1686" s="5">
        <v>58.767741935483869</v>
      </c>
      <c r="W1686" s="5">
        <v>56.754838709677422</v>
      </c>
      <c r="X1686" s="5">
        <v>54.86774193548387</v>
      </c>
      <c r="Y1686" s="5">
        <v>53.435483870967744</v>
      </c>
      <c r="Z1686" s="5">
        <v>52.283870967741933</v>
      </c>
      <c r="AA1686" s="5">
        <v>51.103225806451611</v>
      </c>
      <c r="AB1686" s="5">
        <v>50.190322580645166</v>
      </c>
    </row>
    <row r="1687" spans="1:28">
      <c r="A1687" s="2" t="s">
        <v>266</v>
      </c>
      <c r="B1687" s="2" t="s">
        <v>78</v>
      </c>
      <c r="C1687" s="2" t="s">
        <v>366</v>
      </c>
      <c r="D1687" s="2" t="str">
        <f t="shared" si="26"/>
        <v>New York - Binghamton-Jun</v>
      </c>
      <c r="E1687" s="5">
        <v>58.793333333333329</v>
      </c>
      <c r="F1687" s="5">
        <v>58.043333333333329</v>
      </c>
      <c r="G1687" s="5">
        <v>57.31666666666667</v>
      </c>
      <c r="H1687" s="5">
        <v>56.543333333333329</v>
      </c>
      <c r="I1687" s="5">
        <v>56.81</v>
      </c>
      <c r="J1687" s="5">
        <v>57.01</v>
      </c>
      <c r="K1687" s="5">
        <v>57.27</v>
      </c>
      <c r="L1687" s="5">
        <v>59.71</v>
      </c>
      <c r="M1687" s="5">
        <v>62.153333333333329</v>
      </c>
      <c r="N1687" s="5">
        <v>64.599999999999994</v>
      </c>
      <c r="O1687" s="5">
        <v>66.066666666666663</v>
      </c>
      <c r="P1687" s="5">
        <v>67.56</v>
      </c>
      <c r="Q1687" s="5">
        <v>69.033333333333331</v>
      </c>
      <c r="R1687" s="5">
        <v>69.176666666666677</v>
      </c>
      <c r="S1687" s="5">
        <v>69.319999999999993</v>
      </c>
      <c r="T1687" s="5">
        <v>69.463333333333338</v>
      </c>
      <c r="U1687" s="5">
        <v>68.456666666666663</v>
      </c>
      <c r="V1687" s="5">
        <v>67.443333333333328</v>
      </c>
      <c r="W1687" s="5">
        <v>66.406666666666666</v>
      </c>
      <c r="X1687" s="5">
        <v>64.686666666666667</v>
      </c>
      <c r="Y1687" s="5">
        <v>62.963333333333338</v>
      </c>
      <c r="Z1687" s="5">
        <v>61.1</v>
      </c>
      <c r="AA1687" s="5">
        <v>60.3</v>
      </c>
      <c r="AB1687" s="5">
        <v>59.5</v>
      </c>
    </row>
    <row r="1688" spans="1:28">
      <c r="A1688" s="2" t="s">
        <v>266</v>
      </c>
      <c r="B1688" s="2" t="s">
        <v>79</v>
      </c>
      <c r="C1688" s="2" t="s">
        <v>367</v>
      </c>
      <c r="D1688" s="2" t="str">
        <f t="shared" si="26"/>
        <v>New York - Binghamton-Jul</v>
      </c>
      <c r="E1688" s="5">
        <v>65.0741935483871</v>
      </c>
      <c r="F1688" s="5">
        <v>64.832258064516125</v>
      </c>
      <c r="G1688" s="5">
        <v>61.964516129032262</v>
      </c>
      <c r="H1688" s="5">
        <v>61.487096774193546</v>
      </c>
      <c r="I1688" s="5">
        <v>61.13225806451613</v>
      </c>
      <c r="J1688" s="5">
        <v>61.812903225806451</v>
      </c>
      <c r="K1688" s="5">
        <v>63.42258064516129</v>
      </c>
      <c r="L1688" s="5">
        <v>65.735483870967741</v>
      </c>
      <c r="M1688" s="5">
        <v>67.758064516129039</v>
      </c>
      <c r="N1688" s="5">
        <v>69.712903225806443</v>
      </c>
      <c r="O1688" s="5">
        <v>71.341935483870969</v>
      </c>
      <c r="P1688" s="5">
        <v>72.545161290322582</v>
      </c>
      <c r="Q1688" s="5">
        <v>73.612903225806448</v>
      </c>
      <c r="R1688" s="5">
        <v>74.393548387096772</v>
      </c>
      <c r="S1688" s="5">
        <v>74.212903225806443</v>
      </c>
      <c r="T1688" s="5">
        <v>74.216129032258053</v>
      </c>
      <c r="U1688" s="5">
        <v>73.0741935483871</v>
      </c>
      <c r="V1688" s="5">
        <v>72.267741935483883</v>
      </c>
      <c r="W1688" s="5">
        <v>70.667741935483861</v>
      </c>
      <c r="X1688" s="5">
        <v>68.529032258064518</v>
      </c>
      <c r="Y1688" s="5">
        <v>67.038709677419348</v>
      </c>
      <c r="Z1688" s="5">
        <v>65.903225806451616</v>
      </c>
      <c r="AA1688" s="5">
        <v>65.00322580645161</v>
      </c>
      <c r="AB1688" s="5">
        <v>64.116129032258058</v>
      </c>
    </row>
    <row r="1689" spans="1:28">
      <c r="A1689" s="2" t="s">
        <v>266</v>
      </c>
      <c r="B1689" s="2" t="s">
        <v>80</v>
      </c>
      <c r="C1689" s="2" t="s">
        <v>368</v>
      </c>
      <c r="D1689" s="2" t="str">
        <f t="shared" si="26"/>
        <v>New York - Binghamton-Aug</v>
      </c>
      <c r="E1689" s="5">
        <v>58.483870967741936</v>
      </c>
      <c r="F1689" s="5">
        <v>57.887096774193552</v>
      </c>
      <c r="G1689" s="5">
        <v>59.254838709677422</v>
      </c>
      <c r="H1689" s="5">
        <v>58.658064516129038</v>
      </c>
      <c r="I1689" s="5">
        <v>59.103225806451611</v>
      </c>
      <c r="J1689" s="5">
        <v>59.532258064516128</v>
      </c>
      <c r="K1689" s="5">
        <v>59.977419354838709</v>
      </c>
      <c r="L1689" s="5">
        <v>62.558064516129029</v>
      </c>
      <c r="M1689" s="5">
        <v>65.099999999999994</v>
      </c>
      <c r="N1689" s="5">
        <v>67.674193548387095</v>
      </c>
      <c r="O1689" s="5">
        <v>69.277419354838713</v>
      </c>
      <c r="P1689" s="5">
        <v>70.883870967741942</v>
      </c>
      <c r="Q1689" s="5">
        <v>72.5</v>
      </c>
      <c r="R1689" s="5">
        <v>72.393548387096772</v>
      </c>
      <c r="S1689" s="5">
        <v>72.280645161290323</v>
      </c>
      <c r="T1689" s="5">
        <v>72.193548387096769</v>
      </c>
      <c r="U1689" s="5">
        <v>70.593548387096774</v>
      </c>
      <c r="V1689" s="5">
        <v>68.935483870967744</v>
      </c>
      <c r="W1689" s="5">
        <v>67.287096774193557</v>
      </c>
      <c r="X1689" s="5">
        <v>65.867741935483878</v>
      </c>
      <c r="Y1689" s="5">
        <v>64.487096774193546</v>
      </c>
      <c r="Z1689" s="5">
        <v>63.112903225806448</v>
      </c>
      <c r="AA1689" s="5">
        <v>62.177419354838712</v>
      </c>
      <c r="AB1689" s="5">
        <v>61.21290322580645</v>
      </c>
    </row>
    <row r="1690" spans="1:28">
      <c r="A1690" s="2" t="s">
        <v>266</v>
      </c>
      <c r="B1690" s="2" t="s">
        <v>81</v>
      </c>
      <c r="C1690" s="2" t="s">
        <v>369</v>
      </c>
      <c r="D1690" s="2" t="str">
        <f t="shared" si="26"/>
        <v>New York - Binghamton-Sep</v>
      </c>
      <c r="E1690" s="5">
        <v>57.5</v>
      </c>
      <c r="F1690" s="5">
        <v>56.94</v>
      </c>
      <c r="G1690" s="5">
        <v>56.41</v>
      </c>
      <c r="H1690" s="5">
        <v>55.83</v>
      </c>
      <c r="I1690" s="5">
        <v>55.706666666666671</v>
      </c>
      <c r="J1690" s="5">
        <v>55.606666666666669</v>
      </c>
      <c r="K1690" s="5">
        <v>55.483333333333334</v>
      </c>
      <c r="L1690" s="5">
        <v>57.583333333333336</v>
      </c>
      <c r="M1690" s="5">
        <v>59.71</v>
      </c>
      <c r="N1690" s="5">
        <v>61.8</v>
      </c>
      <c r="O1690" s="5">
        <v>63.196666666666673</v>
      </c>
      <c r="P1690" s="5">
        <v>64.553333333333327</v>
      </c>
      <c r="Q1690" s="5">
        <v>65.953333333333333</v>
      </c>
      <c r="R1690" s="5">
        <v>66.353333333333325</v>
      </c>
      <c r="S1690" s="5">
        <v>66.733333333333334</v>
      </c>
      <c r="T1690" s="5">
        <v>67.13333333333334</v>
      </c>
      <c r="U1690" s="5">
        <v>65.473333333333329</v>
      </c>
      <c r="V1690" s="5">
        <v>63.756666666666668</v>
      </c>
      <c r="W1690" s="5">
        <v>62.086666666666666</v>
      </c>
      <c r="X1690" s="5">
        <v>61.103333333333332</v>
      </c>
      <c r="Y1690" s="5">
        <v>60.11</v>
      </c>
      <c r="Z1690" s="5">
        <v>59.14</v>
      </c>
      <c r="AA1690" s="5">
        <v>58.513333333333335</v>
      </c>
      <c r="AB1690" s="5">
        <v>57.91</v>
      </c>
    </row>
    <row r="1691" spans="1:28">
      <c r="A1691" s="2" t="s">
        <v>266</v>
      </c>
      <c r="B1691" s="2" t="s">
        <v>82</v>
      </c>
      <c r="C1691" s="2" t="s">
        <v>370</v>
      </c>
      <c r="D1691" s="2" t="str">
        <f t="shared" si="26"/>
        <v>New York - Binghamton-Oct</v>
      </c>
      <c r="E1691" s="5">
        <v>44.62580645161291</v>
      </c>
      <c r="F1691" s="5">
        <v>44.145161290322584</v>
      </c>
      <c r="G1691" s="5">
        <v>43.687096774193549</v>
      </c>
      <c r="H1691" s="5">
        <v>43.187096774193549</v>
      </c>
      <c r="I1691" s="5">
        <v>42.819354838709678</v>
      </c>
      <c r="J1691" s="5">
        <v>42.470967741935482</v>
      </c>
      <c r="K1691" s="5">
        <v>42.074193548387093</v>
      </c>
      <c r="L1691" s="5">
        <v>44.36774193548387</v>
      </c>
      <c r="M1691" s="5">
        <v>46.661290322580648</v>
      </c>
      <c r="N1691" s="5">
        <v>48.967741935483872</v>
      </c>
      <c r="O1691" s="5">
        <v>50.641935483870974</v>
      </c>
      <c r="P1691" s="5">
        <v>52.312903225806451</v>
      </c>
      <c r="Q1691" s="5">
        <v>53.993548387096773</v>
      </c>
      <c r="R1691" s="5">
        <v>54.096774193548384</v>
      </c>
      <c r="S1691" s="5">
        <v>54.193548387096776</v>
      </c>
      <c r="T1691" s="5">
        <v>54.3</v>
      </c>
      <c r="U1691" s="5">
        <v>52.616129032258058</v>
      </c>
      <c r="V1691" s="5">
        <v>50.935483870967744</v>
      </c>
      <c r="W1691" s="5">
        <v>49.219354838709677</v>
      </c>
      <c r="X1691" s="5">
        <v>48.325806451612898</v>
      </c>
      <c r="Y1691" s="5">
        <v>47.412903225806453</v>
      </c>
      <c r="Z1691" s="5">
        <v>46.525806451612901</v>
      </c>
      <c r="AA1691" s="5">
        <v>45.812903225806451</v>
      </c>
      <c r="AB1691" s="5">
        <v>45.08387096774193</v>
      </c>
    </row>
    <row r="1692" spans="1:28">
      <c r="A1692" s="2" t="s">
        <v>266</v>
      </c>
      <c r="B1692" s="2" t="s">
        <v>83</v>
      </c>
      <c r="C1692" s="2" t="s">
        <v>371</v>
      </c>
      <c r="D1692" s="2" t="str">
        <f t="shared" si="26"/>
        <v>New York - Binghamton-Nov</v>
      </c>
      <c r="E1692" s="5">
        <v>34.806666666666665</v>
      </c>
      <c r="F1692" s="5">
        <v>34.409999999999997</v>
      </c>
      <c r="G1692" s="5">
        <v>34.103333333333332</v>
      </c>
      <c r="H1692" s="5">
        <v>33.93</v>
      </c>
      <c r="I1692" s="5">
        <v>33.423333333333332</v>
      </c>
      <c r="J1692" s="5">
        <v>33.229999999999997</v>
      </c>
      <c r="K1692" s="5">
        <v>32.81666666666667</v>
      </c>
      <c r="L1692" s="5">
        <v>33.543333333333329</v>
      </c>
      <c r="M1692" s="5">
        <v>34.226666666666667</v>
      </c>
      <c r="N1692" s="5">
        <v>35.556666666666665</v>
      </c>
      <c r="O1692" s="5">
        <v>36.93666666666666</v>
      </c>
      <c r="P1692" s="5">
        <v>37.78</v>
      </c>
      <c r="Q1692" s="5">
        <v>38.296666666666667</v>
      </c>
      <c r="R1692" s="5">
        <v>38.703333333333333</v>
      </c>
      <c r="S1692" s="5">
        <v>39.18</v>
      </c>
      <c r="T1692" s="5">
        <v>38.736666666666665</v>
      </c>
      <c r="U1692" s="5">
        <v>37.333333333333336</v>
      </c>
      <c r="V1692" s="5">
        <v>36.74</v>
      </c>
      <c r="W1692" s="5">
        <v>36.493333333333332</v>
      </c>
      <c r="X1692" s="5">
        <v>36.00333333333333</v>
      </c>
      <c r="Y1692" s="5">
        <v>35.533333333333331</v>
      </c>
      <c r="Z1692" s="5">
        <v>35.413333333333334</v>
      </c>
      <c r="AA1692" s="5">
        <v>34.866666666666667</v>
      </c>
      <c r="AB1692" s="5">
        <v>34.396666666666668</v>
      </c>
    </row>
    <row r="1693" spans="1:28">
      <c r="A1693" s="2" t="s">
        <v>266</v>
      </c>
      <c r="B1693" s="2" t="s">
        <v>84</v>
      </c>
      <c r="C1693" s="2" t="s">
        <v>372</v>
      </c>
      <c r="D1693" s="2" t="str">
        <f t="shared" si="26"/>
        <v>New York - Binghamton-Dec</v>
      </c>
      <c r="E1693" s="5">
        <v>25.29032258064516</v>
      </c>
      <c r="F1693" s="5">
        <v>25.287096774193547</v>
      </c>
      <c r="G1693" s="5">
        <v>25.122580645161289</v>
      </c>
      <c r="H1693" s="5">
        <v>24.941935483870971</v>
      </c>
      <c r="I1693" s="5">
        <v>24.887096774193548</v>
      </c>
      <c r="J1693" s="5">
        <v>24.92258064516129</v>
      </c>
      <c r="K1693" s="5">
        <v>24.770967741935483</v>
      </c>
      <c r="L1693" s="5">
        <v>24.925806451612903</v>
      </c>
      <c r="M1693" s="5">
        <v>25.641935483870967</v>
      </c>
      <c r="N1693" s="5">
        <v>26.977419354838709</v>
      </c>
      <c r="O1693" s="5">
        <v>28.345161290322583</v>
      </c>
      <c r="P1693" s="5">
        <v>28.967741935483872</v>
      </c>
      <c r="Q1693" s="5">
        <v>29.370967741935484</v>
      </c>
      <c r="R1693" s="5">
        <v>29.425806451612903</v>
      </c>
      <c r="S1693" s="5">
        <v>29.312903225806455</v>
      </c>
      <c r="T1693" s="5">
        <v>28.658064516129031</v>
      </c>
      <c r="U1693" s="5">
        <v>27.809677419354838</v>
      </c>
      <c r="V1693" s="5">
        <v>27.332258064516129</v>
      </c>
      <c r="W1693" s="5">
        <v>27.138709677419353</v>
      </c>
      <c r="X1693" s="5">
        <v>26.812903225806455</v>
      </c>
      <c r="Y1693" s="5">
        <v>26.43548387096774</v>
      </c>
      <c r="Z1693" s="5">
        <v>26.174193548387095</v>
      </c>
      <c r="AA1693" s="5">
        <v>25.77741935483871</v>
      </c>
      <c r="AB1693" s="5">
        <v>25.7</v>
      </c>
    </row>
    <row r="1694" spans="1:28">
      <c r="A1694" s="2" t="s">
        <v>267</v>
      </c>
      <c r="B1694" s="2" t="s">
        <v>73</v>
      </c>
      <c r="C1694" s="2" t="s">
        <v>361</v>
      </c>
      <c r="D1694" s="2" t="str">
        <f t="shared" si="26"/>
        <v>New York - Buffalo-Jan</v>
      </c>
      <c r="E1694" s="5">
        <v>25.119354838709679</v>
      </c>
      <c r="F1694" s="5">
        <v>25.125806451612902</v>
      </c>
      <c r="G1694" s="5">
        <v>24.822580645161292</v>
      </c>
      <c r="H1694" s="5">
        <v>24.503225806451614</v>
      </c>
      <c r="I1694" s="5">
        <v>23.925806451612903</v>
      </c>
      <c r="J1694" s="5">
        <v>23.509677419354837</v>
      </c>
      <c r="K1694" s="5">
        <v>23.545161290322579</v>
      </c>
      <c r="L1694" s="5">
        <v>23.587096774193551</v>
      </c>
      <c r="M1694" s="5">
        <v>24.125806451612902</v>
      </c>
      <c r="N1694" s="5">
        <v>25.42258064516129</v>
      </c>
      <c r="O1694" s="5">
        <v>27.019354838709678</v>
      </c>
      <c r="P1694" s="5">
        <v>28.116129032258065</v>
      </c>
      <c r="Q1694" s="5">
        <v>28.545161290322579</v>
      </c>
      <c r="R1694" s="5">
        <v>28.767741935483869</v>
      </c>
      <c r="S1694" s="5">
        <v>28.93548387096774</v>
      </c>
      <c r="T1694" s="5">
        <v>28.622580645161289</v>
      </c>
      <c r="U1694" s="5">
        <v>27.961290322580645</v>
      </c>
      <c r="V1694" s="5">
        <v>26.93548387096774</v>
      </c>
      <c r="W1694" s="5">
        <v>26.180645161290322</v>
      </c>
      <c r="X1694" s="5">
        <v>25.445161290322581</v>
      </c>
      <c r="Y1694" s="5">
        <v>25.303225806451611</v>
      </c>
      <c r="Z1694" s="5">
        <v>24.835483870967742</v>
      </c>
      <c r="AA1694" s="5">
        <v>24.945161290322581</v>
      </c>
      <c r="AB1694" s="5">
        <v>24.893548387096775</v>
      </c>
    </row>
    <row r="1695" spans="1:28">
      <c r="A1695" s="2" t="s">
        <v>267</v>
      </c>
      <c r="B1695" s="2" t="s">
        <v>74</v>
      </c>
      <c r="C1695" s="2" t="s">
        <v>362</v>
      </c>
      <c r="D1695" s="2" t="str">
        <f t="shared" si="26"/>
        <v>New York - Buffalo-Feb</v>
      </c>
      <c r="E1695" s="5">
        <v>20.557142857142857</v>
      </c>
      <c r="F1695" s="5">
        <v>20.310714285714287</v>
      </c>
      <c r="G1695" s="5">
        <v>20.539285714285715</v>
      </c>
      <c r="H1695" s="5">
        <v>20.017857142857142</v>
      </c>
      <c r="I1695" s="5">
        <v>20.24642857142857</v>
      </c>
      <c r="J1695" s="5">
        <v>20.37857142857143</v>
      </c>
      <c r="K1695" s="5">
        <v>20.057142857142857</v>
      </c>
      <c r="L1695" s="5">
        <v>19.678571428571427</v>
      </c>
      <c r="M1695" s="5">
        <v>20.639285714285712</v>
      </c>
      <c r="N1695" s="5">
        <v>21.982142857142858</v>
      </c>
      <c r="O1695" s="5">
        <v>23.25357142857143</v>
      </c>
      <c r="P1695" s="5">
        <v>24.332142857142856</v>
      </c>
      <c r="Q1695" s="5">
        <v>25.096428571428572</v>
      </c>
      <c r="R1695" s="5">
        <v>25.682142857142857</v>
      </c>
      <c r="S1695" s="5">
        <v>25.760714285714283</v>
      </c>
      <c r="T1695" s="5">
        <v>25.50357142857143</v>
      </c>
      <c r="U1695" s="5">
        <v>24.792857142857144</v>
      </c>
      <c r="V1695" s="5">
        <v>23.62857142857143</v>
      </c>
      <c r="W1695" s="5">
        <v>22.65</v>
      </c>
      <c r="X1695" s="5">
        <v>21.939285714285713</v>
      </c>
      <c r="Y1695" s="5">
        <v>21.75714285714286</v>
      </c>
      <c r="Z1695" s="5">
        <v>21.289285714285715</v>
      </c>
      <c r="AA1695" s="5">
        <v>21.035714285714285</v>
      </c>
      <c r="AB1695" s="5">
        <v>20.835714285714285</v>
      </c>
    </row>
    <row r="1696" spans="1:28">
      <c r="A1696" s="2" t="s">
        <v>267</v>
      </c>
      <c r="B1696" s="2" t="s">
        <v>75</v>
      </c>
      <c r="C1696" s="2" t="s">
        <v>363</v>
      </c>
      <c r="D1696" s="2" t="str">
        <f t="shared" si="26"/>
        <v>New York - Buffalo-Mar</v>
      </c>
      <c r="E1696" s="5">
        <v>32.700000000000003</v>
      </c>
      <c r="F1696" s="5">
        <v>32.477419354838709</v>
      </c>
      <c r="G1696" s="5">
        <v>32.274193548387096</v>
      </c>
      <c r="H1696" s="5">
        <v>32.07741935483871</v>
      </c>
      <c r="I1696" s="5">
        <v>32.087096774193547</v>
      </c>
      <c r="J1696" s="5">
        <v>32.141935483870967</v>
      </c>
      <c r="K1696" s="5">
        <v>32.145161290322584</v>
      </c>
      <c r="L1696" s="5">
        <v>33.63225806451613</v>
      </c>
      <c r="M1696" s="5">
        <v>35.13225806451613</v>
      </c>
      <c r="N1696" s="5">
        <v>36.661290322580648</v>
      </c>
      <c r="O1696" s="5">
        <v>37.719354838709677</v>
      </c>
      <c r="P1696" s="5">
        <v>38.761290322580642</v>
      </c>
      <c r="Q1696" s="5">
        <v>39.825806451612898</v>
      </c>
      <c r="R1696" s="5">
        <v>39.935483870967744</v>
      </c>
      <c r="S1696" s="5">
        <v>40.061290322580646</v>
      </c>
      <c r="T1696" s="5">
        <v>40.158064516129038</v>
      </c>
      <c r="U1696" s="5">
        <v>39.116129032258058</v>
      </c>
      <c r="V1696" s="5">
        <v>38.035483870967738</v>
      </c>
      <c r="W1696" s="5">
        <v>36.935483870967744</v>
      </c>
      <c r="X1696" s="5">
        <v>36.112903225806448</v>
      </c>
      <c r="Y1696" s="5">
        <v>35.361290322580643</v>
      </c>
      <c r="Z1696" s="5">
        <v>34.638709677419357</v>
      </c>
      <c r="AA1696" s="5">
        <v>34.241935483870968</v>
      </c>
      <c r="AB1696" s="5">
        <v>33.906451612903226</v>
      </c>
    </row>
    <row r="1697" spans="1:28">
      <c r="A1697" s="2" t="s">
        <v>267</v>
      </c>
      <c r="B1697" s="2" t="s">
        <v>76</v>
      </c>
      <c r="C1697" s="2" t="s">
        <v>364</v>
      </c>
      <c r="D1697" s="2" t="str">
        <f t="shared" si="26"/>
        <v>New York - Buffalo-Apr</v>
      </c>
      <c r="E1697" s="5">
        <v>42.34</v>
      </c>
      <c r="F1697" s="5">
        <v>41.81333333333334</v>
      </c>
      <c r="G1697" s="5">
        <v>41.31333333333334</v>
      </c>
      <c r="H1697" s="5">
        <v>40.806666666666665</v>
      </c>
      <c r="I1697" s="5">
        <v>40.963333333333338</v>
      </c>
      <c r="J1697" s="5">
        <v>41.106666666666669</v>
      </c>
      <c r="K1697" s="5">
        <v>41.28</v>
      </c>
      <c r="L1697" s="5">
        <v>43.243333333333332</v>
      </c>
      <c r="M1697" s="5">
        <v>45.18666666666666</v>
      </c>
      <c r="N1697" s="5">
        <v>47.153333333333329</v>
      </c>
      <c r="O1697" s="5">
        <v>48.223333333333336</v>
      </c>
      <c r="P1697" s="5">
        <v>49.31666666666667</v>
      </c>
      <c r="Q1697" s="5">
        <v>50.38</v>
      </c>
      <c r="R1697" s="5">
        <v>50.646666666666668</v>
      </c>
      <c r="S1697" s="5">
        <v>50.866666666666667</v>
      </c>
      <c r="T1697" s="5">
        <v>51.146666666666668</v>
      </c>
      <c r="U1697" s="5">
        <v>50.033333333333331</v>
      </c>
      <c r="V1697" s="5">
        <v>48.926666666666662</v>
      </c>
      <c r="W1697" s="5">
        <v>47.743333333333332</v>
      </c>
      <c r="X1697" s="5">
        <v>46.676666666666662</v>
      </c>
      <c r="Y1697" s="5">
        <v>45.616666666666667</v>
      </c>
      <c r="Z1697" s="5">
        <v>44.593333333333334</v>
      </c>
      <c r="AA1697" s="5">
        <v>43.846666666666671</v>
      </c>
      <c r="AB1697" s="5">
        <v>43.13</v>
      </c>
    </row>
    <row r="1698" spans="1:28">
      <c r="A1698" s="2" t="s">
        <v>267</v>
      </c>
      <c r="B1698" s="2" t="s">
        <v>77</v>
      </c>
      <c r="C1698" s="2" t="s">
        <v>365</v>
      </c>
      <c r="D1698" s="2" t="str">
        <f t="shared" si="26"/>
        <v>New York - Buffalo-May</v>
      </c>
      <c r="E1698" s="5">
        <v>52.62580645161291</v>
      </c>
      <c r="F1698" s="5">
        <v>51.983870967741936</v>
      </c>
      <c r="G1698" s="5">
        <v>51.061290322580646</v>
      </c>
      <c r="H1698" s="5">
        <v>51.067741935483866</v>
      </c>
      <c r="I1698" s="5">
        <v>50.448387096774198</v>
      </c>
      <c r="J1698" s="5">
        <v>50.806451612903224</v>
      </c>
      <c r="K1698" s="5">
        <v>52.861290322580643</v>
      </c>
      <c r="L1698" s="5">
        <v>55.516129032258064</v>
      </c>
      <c r="M1698" s="5">
        <v>58.296774193548387</v>
      </c>
      <c r="N1698" s="5">
        <v>60.451612903225808</v>
      </c>
      <c r="O1698" s="5">
        <v>62.087096774193547</v>
      </c>
      <c r="P1698" s="5">
        <v>63.429032258064517</v>
      </c>
      <c r="Q1698" s="5">
        <v>64.632258064516122</v>
      </c>
      <c r="R1698" s="5">
        <v>65.509677419354844</v>
      </c>
      <c r="S1698" s="5">
        <v>65.103225806451618</v>
      </c>
      <c r="T1698" s="5">
        <v>64.516129032258064</v>
      </c>
      <c r="U1698" s="5">
        <v>63.490322580645163</v>
      </c>
      <c r="V1698" s="5">
        <v>61.609677419354838</v>
      </c>
      <c r="W1698" s="5">
        <v>59.774193548387096</v>
      </c>
      <c r="X1698" s="5">
        <v>57.5</v>
      </c>
      <c r="Y1698" s="5">
        <v>56.183870967741939</v>
      </c>
      <c r="Z1698" s="5">
        <v>55.2</v>
      </c>
      <c r="AA1698" s="5">
        <v>54.309677419354834</v>
      </c>
      <c r="AB1698" s="5">
        <v>53.567741935483866</v>
      </c>
    </row>
    <row r="1699" spans="1:28">
      <c r="A1699" s="2" t="s">
        <v>267</v>
      </c>
      <c r="B1699" s="2" t="s">
        <v>78</v>
      </c>
      <c r="C1699" s="2" t="s">
        <v>366</v>
      </c>
      <c r="D1699" s="2" t="str">
        <f t="shared" si="26"/>
        <v>New York - Buffalo-Jun</v>
      </c>
      <c r="E1699" s="5">
        <v>60.626666666666665</v>
      </c>
      <c r="F1699" s="5">
        <v>59.99</v>
      </c>
      <c r="G1699" s="5">
        <v>59.116666666666667</v>
      </c>
      <c r="H1699" s="5">
        <v>58.483333333333334</v>
      </c>
      <c r="I1699" s="5">
        <v>58.206666666666671</v>
      </c>
      <c r="J1699" s="5">
        <v>59.38</v>
      </c>
      <c r="K1699" s="5">
        <v>61.71</v>
      </c>
      <c r="L1699" s="5">
        <v>64.543333333333337</v>
      </c>
      <c r="M1699" s="5">
        <v>66.936666666666667</v>
      </c>
      <c r="N1699" s="5">
        <v>69.073333333333323</v>
      </c>
      <c r="O1699" s="5">
        <v>70.666666666666671</v>
      </c>
      <c r="P1699" s="5">
        <v>72.056666666666658</v>
      </c>
      <c r="Q1699" s="5">
        <v>72.966666666666669</v>
      </c>
      <c r="R1699" s="5">
        <v>73.010000000000005</v>
      </c>
      <c r="S1699" s="5">
        <v>73.463333333333338</v>
      </c>
      <c r="T1699" s="5">
        <v>73.263333333333335</v>
      </c>
      <c r="U1699" s="5">
        <v>71.766666666666666</v>
      </c>
      <c r="V1699" s="5">
        <v>70.61333333333333</v>
      </c>
      <c r="W1699" s="5">
        <v>69.13666666666667</v>
      </c>
      <c r="X1699" s="5">
        <v>66.896666666666675</v>
      </c>
      <c r="Y1699" s="5">
        <v>65.076666666666668</v>
      </c>
      <c r="Z1699" s="5">
        <v>63.663333333333334</v>
      </c>
      <c r="AA1699" s="5">
        <v>62.356666666666669</v>
      </c>
      <c r="AB1699" s="5">
        <v>61.626666666666665</v>
      </c>
    </row>
    <row r="1700" spans="1:28">
      <c r="A1700" s="2" t="s">
        <v>267</v>
      </c>
      <c r="B1700" s="2" t="s">
        <v>79</v>
      </c>
      <c r="C1700" s="2" t="s">
        <v>367</v>
      </c>
      <c r="D1700" s="2" t="str">
        <f t="shared" si="26"/>
        <v>New York - Buffalo-Jul</v>
      </c>
      <c r="E1700" s="5">
        <v>68.851612903225814</v>
      </c>
      <c r="F1700" s="5">
        <v>67.722580645161287</v>
      </c>
      <c r="G1700" s="5">
        <v>64.9258064516129</v>
      </c>
      <c r="H1700" s="5">
        <v>63.764516129032259</v>
      </c>
      <c r="I1700" s="5">
        <v>63.251612903225805</v>
      </c>
      <c r="J1700" s="5">
        <v>64.061290322580646</v>
      </c>
      <c r="K1700" s="5">
        <v>66.593548387096774</v>
      </c>
      <c r="L1700" s="5">
        <v>70.209677419354833</v>
      </c>
      <c r="M1700" s="5">
        <v>73.016129032258064</v>
      </c>
      <c r="N1700" s="5">
        <v>74.838709677419359</v>
      </c>
      <c r="O1700" s="5">
        <v>75.990322580645156</v>
      </c>
      <c r="P1700" s="5">
        <v>77.216129032258053</v>
      </c>
      <c r="Q1700" s="5">
        <v>78.122580645161293</v>
      </c>
      <c r="R1700" s="5">
        <v>78.851612903225814</v>
      </c>
      <c r="S1700" s="5">
        <v>79.154838709677421</v>
      </c>
      <c r="T1700" s="5">
        <v>79.048387096774192</v>
      </c>
      <c r="U1700" s="5">
        <v>78.99677419354839</v>
      </c>
      <c r="V1700" s="5">
        <v>77.670967741935485</v>
      </c>
      <c r="W1700" s="5">
        <v>76.229032258064507</v>
      </c>
      <c r="X1700" s="5">
        <v>73.170967741935485</v>
      </c>
      <c r="Y1700" s="5">
        <v>71.306451612903231</v>
      </c>
      <c r="Z1700" s="5">
        <v>70.00322580645161</v>
      </c>
      <c r="AA1700" s="5">
        <v>68.770967741935493</v>
      </c>
      <c r="AB1700" s="5">
        <v>67.370967741935488</v>
      </c>
    </row>
    <row r="1701" spans="1:28">
      <c r="A1701" s="2" t="s">
        <v>267</v>
      </c>
      <c r="B1701" s="2" t="s">
        <v>80</v>
      </c>
      <c r="C1701" s="2" t="s">
        <v>368</v>
      </c>
      <c r="D1701" s="2" t="str">
        <f t="shared" si="26"/>
        <v>New York - Buffalo-Aug</v>
      </c>
      <c r="E1701" s="5">
        <v>62.451612903225808</v>
      </c>
      <c r="F1701" s="5">
        <v>61.596774193548384</v>
      </c>
      <c r="G1701" s="5">
        <v>62.79032258064516</v>
      </c>
      <c r="H1701" s="5">
        <v>61.893548387096779</v>
      </c>
      <c r="I1701" s="5">
        <v>62.387096774193552</v>
      </c>
      <c r="J1701" s="5">
        <v>62.848387096774189</v>
      </c>
      <c r="K1701" s="5">
        <v>63.351612903225806</v>
      </c>
      <c r="L1701" s="5">
        <v>66.054838709677426</v>
      </c>
      <c r="M1701" s="5">
        <v>68.748387096774181</v>
      </c>
      <c r="N1701" s="5">
        <v>71.445161290322588</v>
      </c>
      <c r="O1701" s="5">
        <v>72.793548387096777</v>
      </c>
      <c r="P1701" s="5">
        <v>74.158064516129031</v>
      </c>
      <c r="Q1701" s="5">
        <v>75.50645161290322</v>
      </c>
      <c r="R1701" s="5">
        <v>75.474193548387092</v>
      </c>
      <c r="S1701" s="5">
        <v>75.441935483870964</v>
      </c>
      <c r="T1701" s="5">
        <v>75.429032258064524</v>
      </c>
      <c r="U1701" s="5">
        <v>73.880645161290332</v>
      </c>
      <c r="V1701" s="5">
        <v>72.322580645161295</v>
      </c>
      <c r="W1701" s="5">
        <v>70.732258064516117</v>
      </c>
      <c r="X1701" s="5">
        <v>69.49677419354839</v>
      </c>
      <c r="Y1701" s="5">
        <v>68.196774193548379</v>
      </c>
      <c r="Z1701" s="5">
        <v>67.019354838709674</v>
      </c>
      <c r="AA1701" s="5">
        <v>66.129032258064512</v>
      </c>
      <c r="AB1701" s="5">
        <v>65.325806451612905</v>
      </c>
    </row>
    <row r="1702" spans="1:28">
      <c r="A1702" s="2" t="s">
        <v>267</v>
      </c>
      <c r="B1702" s="2" t="s">
        <v>81</v>
      </c>
      <c r="C1702" s="2" t="s">
        <v>369</v>
      </c>
      <c r="D1702" s="2" t="str">
        <f t="shared" si="26"/>
        <v>New York - Buffalo-Sep</v>
      </c>
      <c r="E1702" s="5">
        <v>58.056666666666665</v>
      </c>
      <c r="F1702" s="5">
        <v>57.47</v>
      </c>
      <c r="G1702" s="5">
        <v>57.153333333333329</v>
      </c>
      <c r="H1702" s="5">
        <v>57.033333333333331</v>
      </c>
      <c r="I1702" s="5">
        <v>57.053333333333327</v>
      </c>
      <c r="J1702" s="5">
        <v>56.45</v>
      </c>
      <c r="K1702" s="5">
        <v>57.133333333333333</v>
      </c>
      <c r="L1702" s="5">
        <v>58.926666666666662</v>
      </c>
      <c r="M1702" s="5">
        <v>61.35</v>
      </c>
      <c r="N1702" s="5">
        <v>63.526666666666664</v>
      </c>
      <c r="O1702" s="5">
        <v>65.37</v>
      </c>
      <c r="P1702" s="5">
        <v>66.373333333333335</v>
      </c>
      <c r="Q1702" s="5">
        <v>67.08</v>
      </c>
      <c r="R1702" s="5">
        <v>67.736666666666665</v>
      </c>
      <c r="S1702" s="5">
        <v>67.99666666666667</v>
      </c>
      <c r="T1702" s="5">
        <v>67.816666666666663</v>
      </c>
      <c r="U1702" s="5">
        <v>66.983333333333334</v>
      </c>
      <c r="V1702" s="5">
        <v>65.63333333333334</v>
      </c>
      <c r="W1702" s="5">
        <v>63.366666666666667</v>
      </c>
      <c r="X1702" s="5">
        <v>61.49</v>
      </c>
      <c r="Y1702" s="5">
        <v>60.46</v>
      </c>
      <c r="Z1702" s="5">
        <v>59.473333333333336</v>
      </c>
      <c r="AA1702" s="5">
        <v>58.606666666666669</v>
      </c>
      <c r="AB1702" s="5">
        <v>57.91</v>
      </c>
    </row>
    <row r="1703" spans="1:28">
      <c r="A1703" s="2" t="s">
        <v>267</v>
      </c>
      <c r="B1703" s="2" t="s">
        <v>82</v>
      </c>
      <c r="C1703" s="2" t="s">
        <v>370</v>
      </c>
      <c r="D1703" s="2" t="str">
        <f t="shared" si="26"/>
        <v>New York - Buffalo-Oct</v>
      </c>
      <c r="E1703" s="5">
        <v>48.893548387096779</v>
      </c>
      <c r="F1703" s="5">
        <v>48.58064516129032</v>
      </c>
      <c r="G1703" s="5">
        <v>48.296774193548387</v>
      </c>
      <c r="H1703" s="5">
        <v>47.967741935483872</v>
      </c>
      <c r="I1703" s="5">
        <v>47.829032258064515</v>
      </c>
      <c r="J1703" s="5">
        <v>47.648387096774194</v>
      </c>
      <c r="K1703" s="5">
        <v>47.477419354838709</v>
      </c>
      <c r="L1703" s="5">
        <v>49.348387096774189</v>
      </c>
      <c r="M1703" s="5">
        <v>51.235483870967741</v>
      </c>
      <c r="N1703" s="5">
        <v>53.096774193548384</v>
      </c>
      <c r="O1703" s="5">
        <v>54.41612903225807</v>
      </c>
      <c r="P1703" s="5">
        <v>55.674193548387102</v>
      </c>
      <c r="Q1703" s="5">
        <v>56.987096774193546</v>
      </c>
      <c r="R1703" s="5">
        <v>56.961290322580645</v>
      </c>
      <c r="S1703" s="5">
        <v>56.948387096774198</v>
      </c>
      <c r="T1703" s="5">
        <v>56.91935483870968</v>
      </c>
      <c r="U1703" s="5">
        <v>55.358064516129026</v>
      </c>
      <c r="V1703" s="5">
        <v>53.809677419354834</v>
      </c>
      <c r="W1703" s="5">
        <v>52.280645161290323</v>
      </c>
      <c r="X1703" s="5">
        <v>51.674193548387102</v>
      </c>
      <c r="Y1703" s="5">
        <v>51.054838709677419</v>
      </c>
      <c r="Z1703" s="5">
        <v>50.451612903225808</v>
      </c>
      <c r="AA1703" s="5">
        <v>50.048387096774192</v>
      </c>
      <c r="AB1703" s="5">
        <v>49.658064516129038</v>
      </c>
    </row>
    <row r="1704" spans="1:28">
      <c r="A1704" s="2" t="s">
        <v>267</v>
      </c>
      <c r="B1704" s="2" t="s">
        <v>83</v>
      </c>
      <c r="C1704" s="2" t="s">
        <v>371</v>
      </c>
      <c r="D1704" s="2" t="str">
        <f t="shared" si="26"/>
        <v>New York - Buffalo-Nov</v>
      </c>
      <c r="E1704" s="5">
        <v>39.243333333333332</v>
      </c>
      <c r="F1704" s="5">
        <v>38.76</v>
      </c>
      <c r="G1704" s="5">
        <v>38.39</v>
      </c>
      <c r="H1704" s="5">
        <v>38.69</v>
      </c>
      <c r="I1704" s="5">
        <v>38.53</v>
      </c>
      <c r="J1704" s="5">
        <v>38.49</v>
      </c>
      <c r="K1704" s="5">
        <v>38.75</v>
      </c>
      <c r="L1704" s="5">
        <v>38.76</v>
      </c>
      <c r="M1704" s="5">
        <v>39.626666666666665</v>
      </c>
      <c r="N1704" s="5">
        <v>40.656666666666666</v>
      </c>
      <c r="O1704" s="5">
        <v>41.593333333333334</v>
      </c>
      <c r="P1704" s="5">
        <v>42.266666666666666</v>
      </c>
      <c r="Q1704" s="5">
        <v>42.716666666666669</v>
      </c>
      <c r="R1704" s="5">
        <v>42.986666666666665</v>
      </c>
      <c r="S1704" s="5">
        <v>43.093333333333334</v>
      </c>
      <c r="T1704" s="5">
        <v>42.856666666666669</v>
      </c>
      <c r="U1704" s="5">
        <v>41.68333333333333</v>
      </c>
      <c r="V1704" s="5">
        <v>40.729999999999997</v>
      </c>
      <c r="W1704" s="5">
        <v>40.26</v>
      </c>
      <c r="X1704" s="5">
        <v>40.206666666666671</v>
      </c>
      <c r="Y1704" s="5">
        <v>40.00333333333333</v>
      </c>
      <c r="Z1704" s="5">
        <v>39.073333333333338</v>
      </c>
      <c r="AA1704" s="5">
        <v>38.583333333333336</v>
      </c>
      <c r="AB1704" s="5">
        <v>38.506666666666668</v>
      </c>
    </row>
    <row r="1705" spans="1:28">
      <c r="A1705" s="2" t="s">
        <v>267</v>
      </c>
      <c r="B1705" s="2" t="s">
        <v>84</v>
      </c>
      <c r="C1705" s="2" t="s">
        <v>372</v>
      </c>
      <c r="D1705" s="2" t="str">
        <f t="shared" si="26"/>
        <v>New York - Buffalo-Dec</v>
      </c>
      <c r="E1705" s="5">
        <v>28.438709677419357</v>
      </c>
      <c r="F1705" s="5">
        <v>28.083870967741937</v>
      </c>
      <c r="G1705" s="5">
        <v>28.129032258064516</v>
      </c>
      <c r="H1705" s="5">
        <v>27.551612903225806</v>
      </c>
      <c r="I1705" s="5">
        <v>27.429032258064513</v>
      </c>
      <c r="J1705" s="5">
        <v>27.716129032258067</v>
      </c>
      <c r="K1705" s="5">
        <v>27.432258064516127</v>
      </c>
      <c r="L1705" s="5">
        <v>27.774193548387096</v>
      </c>
      <c r="M1705" s="5">
        <v>28.245161290322581</v>
      </c>
      <c r="N1705" s="5">
        <v>29.319354838709678</v>
      </c>
      <c r="O1705" s="5">
        <v>30.287096774193547</v>
      </c>
      <c r="P1705" s="5">
        <v>31.129032258064516</v>
      </c>
      <c r="Q1705" s="5">
        <v>31.351612903225806</v>
      </c>
      <c r="R1705" s="5">
        <v>31.793548387096774</v>
      </c>
      <c r="S1705" s="5">
        <v>31.748387096774195</v>
      </c>
      <c r="T1705" s="5">
        <v>31.151612903225807</v>
      </c>
      <c r="U1705" s="5">
        <v>30.587096774193551</v>
      </c>
      <c r="V1705" s="5">
        <v>30.054838709677419</v>
      </c>
      <c r="W1705" s="5">
        <v>29.593548387096774</v>
      </c>
      <c r="X1705" s="5">
        <v>29.006451612903227</v>
      </c>
      <c r="Y1705" s="5">
        <v>28.874193548387098</v>
      </c>
      <c r="Z1705" s="5">
        <v>29.14516129032258</v>
      </c>
      <c r="AA1705" s="5">
        <v>28.861290322580647</v>
      </c>
      <c r="AB1705" s="5">
        <v>28.670967741935481</v>
      </c>
    </row>
    <row r="1706" spans="1:28">
      <c r="A1706" s="2" t="s">
        <v>268</v>
      </c>
      <c r="B1706" s="2" t="s">
        <v>73</v>
      </c>
      <c r="C1706" s="2" t="s">
        <v>361</v>
      </c>
      <c r="D1706" s="2" t="str">
        <f t="shared" si="26"/>
        <v>New York - Massena-Jan</v>
      </c>
      <c r="E1706" s="5">
        <v>14.051612903225807</v>
      </c>
      <c r="F1706" s="5">
        <v>13.580645161290322</v>
      </c>
      <c r="G1706" s="5">
        <v>13.380645161290323</v>
      </c>
      <c r="H1706" s="5">
        <v>13.296774193548387</v>
      </c>
      <c r="I1706" s="5">
        <v>13.2</v>
      </c>
      <c r="J1706" s="5">
        <v>12.512903225806451</v>
      </c>
      <c r="K1706" s="5">
        <v>12.125806451612902</v>
      </c>
      <c r="L1706" s="5">
        <v>12.096774193548388</v>
      </c>
      <c r="M1706" s="5">
        <v>12.912903225806453</v>
      </c>
      <c r="N1706" s="5">
        <v>14.325806451612904</v>
      </c>
      <c r="O1706" s="5">
        <v>15.445161290322581</v>
      </c>
      <c r="P1706" s="5">
        <v>16.56451612903226</v>
      </c>
      <c r="Q1706" s="5">
        <v>17.732258064516131</v>
      </c>
      <c r="R1706" s="5">
        <v>18.248387096774195</v>
      </c>
      <c r="S1706" s="5">
        <v>18.612903225806452</v>
      </c>
      <c r="T1706" s="5">
        <v>18.322580645161292</v>
      </c>
      <c r="U1706" s="5">
        <v>17.490322580645163</v>
      </c>
      <c r="V1706" s="5">
        <v>16.5</v>
      </c>
      <c r="W1706" s="5">
        <v>15.941935483870967</v>
      </c>
      <c r="X1706" s="5">
        <v>15.435483870967742</v>
      </c>
      <c r="Y1706" s="5">
        <v>15.1</v>
      </c>
      <c r="Z1706" s="5">
        <v>14.845161290322581</v>
      </c>
      <c r="AA1706" s="5">
        <v>14.587096774193547</v>
      </c>
      <c r="AB1706" s="5">
        <v>13.861290322580645</v>
      </c>
    </row>
    <row r="1707" spans="1:28">
      <c r="A1707" s="2" t="s">
        <v>268</v>
      </c>
      <c r="B1707" s="2" t="s">
        <v>74</v>
      </c>
      <c r="C1707" s="2" t="s">
        <v>362</v>
      </c>
      <c r="D1707" s="2" t="str">
        <f t="shared" si="26"/>
        <v>New York - Massena-Feb</v>
      </c>
      <c r="E1707" s="5">
        <v>13.835714285714285</v>
      </c>
      <c r="F1707" s="5">
        <v>13.192857142857141</v>
      </c>
      <c r="G1707" s="5">
        <v>12.539285714285715</v>
      </c>
      <c r="H1707" s="5">
        <v>11.896428571428572</v>
      </c>
      <c r="I1707" s="5">
        <v>11.564285714285715</v>
      </c>
      <c r="J1707" s="5">
        <v>11.210714285714285</v>
      </c>
      <c r="K1707" s="5">
        <v>10.87142857142857</v>
      </c>
      <c r="L1707" s="5">
        <v>12.578571428571427</v>
      </c>
      <c r="M1707" s="5">
        <v>14.264285714285714</v>
      </c>
      <c r="N1707" s="5">
        <v>15.964285714285714</v>
      </c>
      <c r="O1707" s="5">
        <v>18.096428571428572</v>
      </c>
      <c r="P1707" s="5">
        <v>20.24285714285714</v>
      </c>
      <c r="Q1707" s="5">
        <v>22.360714285714288</v>
      </c>
      <c r="R1707" s="5">
        <v>22.832142857142856</v>
      </c>
      <c r="S1707" s="5">
        <v>23.285714285714285</v>
      </c>
      <c r="T1707" s="5">
        <v>23.760714285714283</v>
      </c>
      <c r="U1707" s="5">
        <v>22.146428571428572</v>
      </c>
      <c r="V1707" s="5">
        <v>20.585714285714285</v>
      </c>
      <c r="W1707" s="5">
        <v>18.939285714285713</v>
      </c>
      <c r="X1707" s="5">
        <v>17.892857142857142</v>
      </c>
      <c r="Y1707" s="5">
        <v>16.864285714285714</v>
      </c>
      <c r="Z1707" s="5">
        <v>15.85</v>
      </c>
      <c r="AA1707" s="5">
        <v>15.432142857142859</v>
      </c>
      <c r="AB1707" s="5">
        <v>15.032142857142857</v>
      </c>
    </row>
    <row r="1708" spans="1:28">
      <c r="A1708" s="2" t="s">
        <v>268</v>
      </c>
      <c r="B1708" s="2" t="s">
        <v>75</v>
      </c>
      <c r="C1708" s="2" t="s">
        <v>363</v>
      </c>
      <c r="D1708" s="2" t="str">
        <f t="shared" si="26"/>
        <v>New York - Massena-Mar</v>
      </c>
      <c r="E1708" s="5">
        <v>25.341935483870969</v>
      </c>
      <c r="F1708" s="5">
        <v>25.058064516129029</v>
      </c>
      <c r="G1708" s="5">
        <v>24.406451612903226</v>
      </c>
      <c r="H1708" s="5">
        <v>23.432258064516127</v>
      </c>
      <c r="I1708" s="5">
        <v>22.441935483870971</v>
      </c>
      <c r="J1708" s="5">
        <v>21.616129032258065</v>
      </c>
      <c r="K1708" s="5">
        <v>21.787096774193547</v>
      </c>
      <c r="L1708" s="5">
        <v>22.816129032258065</v>
      </c>
      <c r="M1708" s="5">
        <v>24.70967741935484</v>
      </c>
      <c r="N1708" s="5">
        <v>26.670967741935481</v>
      </c>
      <c r="O1708" s="5">
        <v>28.270967741935483</v>
      </c>
      <c r="P1708" s="5">
        <v>29.670967741935481</v>
      </c>
      <c r="Q1708" s="5">
        <v>31.341935483870969</v>
      </c>
      <c r="R1708" s="5">
        <v>32.032258064516128</v>
      </c>
      <c r="S1708" s="5">
        <v>32.561290322580646</v>
      </c>
      <c r="T1708" s="5">
        <v>32.345161290322579</v>
      </c>
      <c r="U1708" s="5">
        <v>32.187096774193549</v>
      </c>
      <c r="V1708" s="5">
        <v>30.683870967741935</v>
      </c>
      <c r="W1708" s="5">
        <v>29.503225806451614</v>
      </c>
      <c r="X1708" s="5">
        <v>28.629032258064516</v>
      </c>
      <c r="Y1708" s="5">
        <v>27.43548387096774</v>
      </c>
      <c r="Z1708" s="5">
        <v>26.629032258064516</v>
      </c>
      <c r="AA1708" s="5">
        <v>26.409677419354839</v>
      </c>
      <c r="AB1708" s="5">
        <v>25.909677419354839</v>
      </c>
    </row>
    <row r="1709" spans="1:28">
      <c r="A1709" s="2" t="s">
        <v>268</v>
      </c>
      <c r="B1709" s="2" t="s">
        <v>76</v>
      </c>
      <c r="C1709" s="2" t="s">
        <v>364</v>
      </c>
      <c r="D1709" s="2" t="str">
        <f t="shared" si="26"/>
        <v>New York - Massena-Apr</v>
      </c>
      <c r="E1709" s="5">
        <v>37.85</v>
      </c>
      <c r="F1709" s="5">
        <v>37.18666666666666</v>
      </c>
      <c r="G1709" s="5">
        <v>36.516666666666666</v>
      </c>
      <c r="H1709" s="5">
        <v>35.866666666666667</v>
      </c>
      <c r="I1709" s="5">
        <v>36.396666666666668</v>
      </c>
      <c r="J1709" s="5">
        <v>36.950000000000003</v>
      </c>
      <c r="K1709" s="5">
        <v>37.49666666666667</v>
      </c>
      <c r="L1709" s="5">
        <v>39.93666666666666</v>
      </c>
      <c r="M1709" s="5">
        <v>42.343333333333334</v>
      </c>
      <c r="N1709" s="5">
        <v>44.786666666666662</v>
      </c>
      <c r="O1709" s="5">
        <v>46.14</v>
      </c>
      <c r="P1709" s="5">
        <v>47.493333333333332</v>
      </c>
      <c r="Q1709" s="5">
        <v>48.86</v>
      </c>
      <c r="R1709" s="5">
        <v>49.133333333333333</v>
      </c>
      <c r="S1709" s="5">
        <v>49.37</v>
      </c>
      <c r="T1709" s="5">
        <v>49.646666666666668</v>
      </c>
      <c r="U1709" s="5">
        <v>48.013333333333335</v>
      </c>
      <c r="V1709" s="5">
        <v>46.376666666666665</v>
      </c>
      <c r="W1709" s="5">
        <v>44.676666666666662</v>
      </c>
      <c r="X1709" s="5">
        <v>43.32</v>
      </c>
      <c r="Y1709" s="5">
        <v>41.993333333333332</v>
      </c>
      <c r="Z1709" s="5">
        <v>40.726666666666667</v>
      </c>
      <c r="AA1709" s="5">
        <v>39.89</v>
      </c>
      <c r="AB1709" s="5">
        <v>39.090000000000003</v>
      </c>
    </row>
    <row r="1710" spans="1:28">
      <c r="A1710" s="2" t="s">
        <v>268</v>
      </c>
      <c r="B1710" s="2" t="s">
        <v>77</v>
      </c>
      <c r="C1710" s="2" t="s">
        <v>365</v>
      </c>
      <c r="D1710" s="2" t="str">
        <f t="shared" si="26"/>
        <v>New York - Massena-May</v>
      </c>
      <c r="E1710" s="5">
        <v>49.235483870967741</v>
      </c>
      <c r="F1710" s="5">
        <v>48.590322580645157</v>
      </c>
      <c r="G1710" s="5">
        <v>48.141935483870974</v>
      </c>
      <c r="H1710" s="5">
        <v>47.887096774193552</v>
      </c>
      <c r="I1710" s="5">
        <v>47.348387096774189</v>
      </c>
      <c r="J1710" s="5">
        <v>48.764516129032259</v>
      </c>
      <c r="K1710" s="5">
        <v>51.748387096774195</v>
      </c>
      <c r="L1710" s="5">
        <v>54.525806451612901</v>
      </c>
      <c r="M1710" s="5">
        <v>56.654838709677421</v>
      </c>
      <c r="N1710" s="5">
        <v>58.254838709677422</v>
      </c>
      <c r="O1710" s="5">
        <v>60.13225806451613</v>
      </c>
      <c r="P1710" s="5">
        <v>62.238709677419358</v>
      </c>
      <c r="Q1710" s="5">
        <v>63.245161290322578</v>
      </c>
      <c r="R1710" s="5">
        <v>64.361290322580643</v>
      </c>
      <c r="S1710" s="5">
        <v>64.161290322580641</v>
      </c>
      <c r="T1710" s="5">
        <v>63.87096774193548</v>
      </c>
      <c r="U1710" s="5">
        <v>63.2</v>
      </c>
      <c r="V1710" s="5">
        <v>62.1</v>
      </c>
      <c r="W1710" s="5">
        <v>59.622580645161285</v>
      </c>
      <c r="X1710" s="5">
        <v>56.229032258064514</v>
      </c>
      <c r="Y1710" s="5">
        <v>54.648387096774194</v>
      </c>
      <c r="Z1710" s="5">
        <v>52.977419354838709</v>
      </c>
      <c r="AA1710" s="5">
        <v>51.406451612903226</v>
      </c>
      <c r="AB1710" s="5">
        <v>50.606451612903221</v>
      </c>
    </row>
    <row r="1711" spans="1:28">
      <c r="A1711" s="2" t="s">
        <v>268</v>
      </c>
      <c r="B1711" s="2" t="s">
        <v>78</v>
      </c>
      <c r="C1711" s="2" t="s">
        <v>366</v>
      </c>
      <c r="D1711" s="2" t="str">
        <f t="shared" si="26"/>
        <v>New York - Massena-Jun</v>
      </c>
      <c r="E1711" s="5">
        <v>58.013333333333335</v>
      </c>
      <c r="F1711" s="5">
        <v>57.64</v>
      </c>
      <c r="G1711" s="5">
        <v>56.81666666666667</v>
      </c>
      <c r="H1711" s="5">
        <v>56.596666666666671</v>
      </c>
      <c r="I1711" s="5">
        <v>57.016666666666666</v>
      </c>
      <c r="J1711" s="5">
        <v>59.026666666666664</v>
      </c>
      <c r="K1711" s="5">
        <v>61.69</v>
      </c>
      <c r="L1711" s="5">
        <v>64.243333333333325</v>
      </c>
      <c r="M1711" s="5">
        <v>66.680000000000007</v>
      </c>
      <c r="N1711" s="5">
        <v>68.643333333333345</v>
      </c>
      <c r="O1711" s="5">
        <v>70.010000000000005</v>
      </c>
      <c r="P1711" s="5">
        <v>71.346666666666664</v>
      </c>
      <c r="Q1711" s="5">
        <v>72.766666666666666</v>
      </c>
      <c r="R1711" s="5">
        <v>73.36333333333333</v>
      </c>
      <c r="S1711" s="5">
        <v>74.043333333333337</v>
      </c>
      <c r="T1711" s="5">
        <v>73.216666666666669</v>
      </c>
      <c r="U1711" s="5">
        <v>71.8</v>
      </c>
      <c r="V1711" s="5">
        <v>70.74666666666667</v>
      </c>
      <c r="W1711" s="5">
        <v>68.163333333333341</v>
      </c>
      <c r="X1711" s="5">
        <v>65.193333333333328</v>
      </c>
      <c r="Y1711" s="5">
        <v>62.98</v>
      </c>
      <c r="Z1711" s="5">
        <v>60.896666666666668</v>
      </c>
      <c r="AA1711" s="5">
        <v>59.763333333333335</v>
      </c>
      <c r="AB1711" s="5">
        <v>58.92</v>
      </c>
    </row>
    <row r="1712" spans="1:28">
      <c r="A1712" s="2" t="s">
        <v>268</v>
      </c>
      <c r="B1712" s="2" t="s">
        <v>79</v>
      </c>
      <c r="C1712" s="2" t="s">
        <v>367</v>
      </c>
      <c r="D1712" s="2" t="str">
        <f t="shared" si="26"/>
        <v>New York - Massena-Jul</v>
      </c>
      <c r="E1712" s="5">
        <v>62.093548387096774</v>
      </c>
      <c r="F1712" s="5">
        <v>61.332258064516125</v>
      </c>
      <c r="G1712" s="5">
        <v>58.596774193548384</v>
      </c>
      <c r="H1712" s="5">
        <v>57.825806451612898</v>
      </c>
      <c r="I1712" s="5">
        <v>60.093548387096774</v>
      </c>
      <c r="J1712" s="5">
        <v>62.319354838709678</v>
      </c>
      <c r="K1712" s="5">
        <v>64.593548387096774</v>
      </c>
      <c r="L1712" s="5">
        <v>67.187096774193549</v>
      </c>
      <c r="M1712" s="5">
        <v>69.8</v>
      </c>
      <c r="N1712" s="5">
        <v>72.374193548387098</v>
      </c>
      <c r="O1712" s="5">
        <v>73.696774193548379</v>
      </c>
      <c r="P1712" s="5">
        <v>75.029032258064518</v>
      </c>
      <c r="Q1712" s="5">
        <v>76.358064516129033</v>
      </c>
      <c r="R1712" s="5">
        <v>76.570967741935476</v>
      </c>
      <c r="S1712" s="5">
        <v>76.806451612903231</v>
      </c>
      <c r="T1712" s="5">
        <v>77.035483870967738</v>
      </c>
      <c r="U1712" s="5">
        <v>75.351612903225814</v>
      </c>
      <c r="V1712" s="5">
        <v>73.706451612903223</v>
      </c>
      <c r="W1712" s="5">
        <v>72</v>
      </c>
      <c r="X1712" s="5">
        <v>68.848387096774204</v>
      </c>
      <c r="Y1712" s="5">
        <v>65.738709677419351</v>
      </c>
      <c r="Z1712" s="5">
        <v>62.63225806451613</v>
      </c>
      <c r="AA1712" s="5">
        <v>61.70967741935484</v>
      </c>
      <c r="AB1712" s="5">
        <v>60.735483870967741</v>
      </c>
    </row>
    <row r="1713" spans="1:28">
      <c r="A1713" s="2" t="s">
        <v>268</v>
      </c>
      <c r="B1713" s="2" t="s">
        <v>80</v>
      </c>
      <c r="C1713" s="2" t="s">
        <v>368</v>
      </c>
      <c r="D1713" s="2" t="str">
        <f t="shared" si="26"/>
        <v>New York - Massena-Aug</v>
      </c>
      <c r="E1713" s="5">
        <v>59.79032258064516</v>
      </c>
      <c r="F1713" s="5">
        <v>59.258064516129032</v>
      </c>
      <c r="G1713" s="5">
        <v>60.187096774193549</v>
      </c>
      <c r="H1713" s="5">
        <v>59.458064516129035</v>
      </c>
      <c r="I1713" s="5">
        <v>58.948387096774198</v>
      </c>
      <c r="J1713" s="5">
        <v>60.483870967741936</v>
      </c>
      <c r="K1713" s="5">
        <v>64.177419354838705</v>
      </c>
      <c r="L1713" s="5">
        <v>67.096774193548384</v>
      </c>
      <c r="M1713" s="5">
        <v>69.232258064516117</v>
      </c>
      <c r="N1713" s="5">
        <v>71.367741935483878</v>
      </c>
      <c r="O1713" s="5">
        <v>73.129032258064512</v>
      </c>
      <c r="P1713" s="5">
        <v>74.712903225806443</v>
      </c>
      <c r="Q1713" s="5">
        <v>75.880645161290332</v>
      </c>
      <c r="R1713" s="5">
        <v>76.719354838709677</v>
      </c>
      <c r="S1713" s="5">
        <v>77.264516129032259</v>
      </c>
      <c r="T1713" s="5">
        <v>77.364516129032268</v>
      </c>
      <c r="U1713" s="5">
        <v>76.590322580645164</v>
      </c>
      <c r="V1713" s="5">
        <v>75.361290322580643</v>
      </c>
      <c r="W1713" s="5">
        <v>71.751612903225819</v>
      </c>
      <c r="X1713" s="5">
        <v>67.725806451612897</v>
      </c>
      <c r="Y1713" s="5">
        <v>65.606451612903228</v>
      </c>
      <c r="Z1713" s="5">
        <v>64.151612903225811</v>
      </c>
      <c r="AA1713" s="5">
        <v>62.932258064516134</v>
      </c>
      <c r="AB1713" s="5">
        <v>62.354838709677416</v>
      </c>
    </row>
    <row r="1714" spans="1:28">
      <c r="A1714" s="2" t="s">
        <v>268</v>
      </c>
      <c r="B1714" s="2" t="s">
        <v>81</v>
      </c>
      <c r="C1714" s="2" t="s">
        <v>369</v>
      </c>
      <c r="D1714" s="2" t="str">
        <f t="shared" si="26"/>
        <v>New York - Massena-Sep</v>
      </c>
      <c r="E1714" s="5">
        <v>50.656666666666666</v>
      </c>
      <c r="F1714" s="5">
        <v>50.593333333333334</v>
      </c>
      <c r="G1714" s="5">
        <v>50.56666666666667</v>
      </c>
      <c r="H1714" s="5">
        <v>50.47</v>
      </c>
      <c r="I1714" s="5">
        <v>51.116666666666667</v>
      </c>
      <c r="J1714" s="5">
        <v>51.763333333333335</v>
      </c>
      <c r="K1714" s="5">
        <v>52.443333333333335</v>
      </c>
      <c r="L1714" s="5">
        <v>55.586666666666666</v>
      </c>
      <c r="M1714" s="5">
        <v>58.696666666666673</v>
      </c>
      <c r="N1714" s="5">
        <v>61.83</v>
      </c>
      <c r="O1714" s="5">
        <v>63.126666666666665</v>
      </c>
      <c r="P1714" s="5">
        <v>64.403333333333336</v>
      </c>
      <c r="Q1714" s="5">
        <v>65.7</v>
      </c>
      <c r="R1714" s="5">
        <v>65.663333333333341</v>
      </c>
      <c r="S1714" s="5">
        <v>65.599999999999994</v>
      </c>
      <c r="T1714" s="5">
        <v>65.56</v>
      </c>
      <c r="U1714" s="5">
        <v>62.346666666666671</v>
      </c>
      <c r="V1714" s="5">
        <v>59.12</v>
      </c>
      <c r="W1714" s="5">
        <v>55.913333333333334</v>
      </c>
      <c r="X1714" s="5">
        <v>54.466666666666669</v>
      </c>
      <c r="Y1714" s="5">
        <v>53.056666666666665</v>
      </c>
      <c r="Z1714" s="5">
        <v>51.653333333333329</v>
      </c>
      <c r="AA1714" s="5">
        <v>51.236666666666665</v>
      </c>
      <c r="AB1714" s="5">
        <v>50.806666666666665</v>
      </c>
    </row>
    <row r="1715" spans="1:28">
      <c r="A1715" s="2" t="s">
        <v>268</v>
      </c>
      <c r="B1715" s="2" t="s">
        <v>82</v>
      </c>
      <c r="C1715" s="2" t="s">
        <v>370</v>
      </c>
      <c r="D1715" s="2" t="str">
        <f t="shared" si="26"/>
        <v>New York - Massena-Oct</v>
      </c>
      <c r="E1715" s="5">
        <v>43.225806451612904</v>
      </c>
      <c r="F1715" s="5">
        <v>43.354838709677416</v>
      </c>
      <c r="G1715" s="5">
        <v>43.096774193548384</v>
      </c>
      <c r="H1715" s="5">
        <v>42.748387096774195</v>
      </c>
      <c r="I1715" s="5">
        <v>42.187096774193549</v>
      </c>
      <c r="J1715" s="5">
        <v>41.651612903225811</v>
      </c>
      <c r="K1715" s="5">
        <v>41.861290322580643</v>
      </c>
      <c r="L1715" s="5">
        <v>44.190322580645166</v>
      </c>
      <c r="M1715" s="5">
        <v>46.487096774193546</v>
      </c>
      <c r="N1715" s="5">
        <v>48.877419354838715</v>
      </c>
      <c r="O1715" s="5">
        <v>50.312903225806451</v>
      </c>
      <c r="P1715" s="5">
        <v>51.538709677419355</v>
      </c>
      <c r="Q1715" s="5">
        <v>52.732258064516131</v>
      </c>
      <c r="R1715" s="5">
        <v>53.061290322580646</v>
      </c>
      <c r="S1715" s="5">
        <v>52.948387096774198</v>
      </c>
      <c r="T1715" s="5">
        <v>52.07741935483871</v>
      </c>
      <c r="U1715" s="5">
        <v>51.093548387096774</v>
      </c>
      <c r="V1715" s="5">
        <v>48.829032258064515</v>
      </c>
      <c r="W1715" s="5">
        <v>47.203225806451613</v>
      </c>
      <c r="X1715" s="5">
        <v>46.019354838709674</v>
      </c>
      <c r="Y1715" s="5">
        <v>45.277419354838706</v>
      </c>
      <c r="Z1715" s="5">
        <v>44.909677419354843</v>
      </c>
      <c r="AA1715" s="5">
        <v>43.961290322580645</v>
      </c>
      <c r="AB1715" s="5">
        <v>43.480645161290326</v>
      </c>
    </row>
    <row r="1716" spans="1:28">
      <c r="A1716" s="2" t="s">
        <v>268</v>
      </c>
      <c r="B1716" s="2" t="s">
        <v>83</v>
      </c>
      <c r="C1716" s="2" t="s">
        <v>371</v>
      </c>
      <c r="D1716" s="2" t="str">
        <f t="shared" si="26"/>
        <v>New York - Massena-Nov</v>
      </c>
      <c r="E1716" s="5">
        <v>32.513333333333335</v>
      </c>
      <c r="F1716" s="5">
        <v>32.416666666666664</v>
      </c>
      <c r="G1716" s="5">
        <v>31.923333333333336</v>
      </c>
      <c r="H1716" s="5">
        <v>31.623333333333335</v>
      </c>
      <c r="I1716" s="5">
        <v>31.48</v>
      </c>
      <c r="J1716" s="5">
        <v>31.216666666666665</v>
      </c>
      <c r="K1716" s="5">
        <v>31.06</v>
      </c>
      <c r="L1716" s="5">
        <v>32.020000000000003</v>
      </c>
      <c r="M1716" s="5">
        <v>33.71</v>
      </c>
      <c r="N1716" s="5">
        <v>35.873333333333335</v>
      </c>
      <c r="O1716" s="5">
        <v>37.32</v>
      </c>
      <c r="P1716" s="5">
        <v>38.42</v>
      </c>
      <c r="Q1716" s="5">
        <v>39.026666666666664</v>
      </c>
      <c r="R1716" s="5">
        <v>39.193333333333335</v>
      </c>
      <c r="S1716" s="5">
        <v>39.57</v>
      </c>
      <c r="T1716" s="5">
        <v>38.783333333333331</v>
      </c>
      <c r="U1716" s="5">
        <v>37.293333333333329</v>
      </c>
      <c r="V1716" s="5">
        <v>36.103333333333332</v>
      </c>
      <c r="W1716" s="5">
        <v>35.506666666666668</v>
      </c>
      <c r="X1716" s="5">
        <v>34.89</v>
      </c>
      <c r="Y1716" s="5">
        <v>34.593333333333334</v>
      </c>
      <c r="Z1716" s="5">
        <v>34.103333333333332</v>
      </c>
      <c r="AA1716" s="5">
        <v>33.453333333333333</v>
      </c>
      <c r="AB1716" s="5">
        <v>33.286666666666669</v>
      </c>
    </row>
    <row r="1717" spans="1:28">
      <c r="A1717" s="2" t="s">
        <v>268</v>
      </c>
      <c r="B1717" s="2" t="s">
        <v>84</v>
      </c>
      <c r="C1717" s="2" t="s">
        <v>372</v>
      </c>
      <c r="D1717" s="2" t="str">
        <f t="shared" si="26"/>
        <v>New York - Massena-Dec</v>
      </c>
      <c r="E1717" s="5">
        <v>21.27741935483871</v>
      </c>
      <c r="F1717" s="5">
        <v>20.896774193548385</v>
      </c>
      <c r="G1717" s="5">
        <v>20.606451612903225</v>
      </c>
      <c r="H1717" s="5">
        <v>20.216129032258067</v>
      </c>
      <c r="I1717" s="5">
        <v>19.896774193548385</v>
      </c>
      <c r="J1717" s="5">
        <v>19.603225806451615</v>
      </c>
      <c r="K1717" s="5">
        <v>19.261290322580646</v>
      </c>
      <c r="L1717" s="5">
        <v>20.151612903225807</v>
      </c>
      <c r="M1717" s="5">
        <v>21.003225806451614</v>
      </c>
      <c r="N1717" s="5">
        <v>21.890322580645162</v>
      </c>
      <c r="O1717" s="5">
        <v>22.654838709677417</v>
      </c>
      <c r="P1717" s="5">
        <v>23.406451612903226</v>
      </c>
      <c r="Q1717" s="5">
        <v>24.190322580645162</v>
      </c>
      <c r="R1717" s="5">
        <v>24.032258064516128</v>
      </c>
      <c r="S1717" s="5">
        <v>23.86774193548387</v>
      </c>
      <c r="T1717" s="5">
        <v>23.703225806451613</v>
      </c>
      <c r="U1717" s="5">
        <v>23.106451612903225</v>
      </c>
      <c r="V1717" s="5">
        <v>22.483870967741936</v>
      </c>
      <c r="W1717" s="5">
        <v>21.903225806451612</v>
      </c>
      <c r="X1717" s="5">
        <v>21.819354838709678</v>
      </c>
      <c r="Y1717" s="5">
        <v>21.767741935483869</v>
      </c>
      <c r="Z1717" s="5">
        <v>21.706451612903226</v>
      </c>
      <c r="AA1717" s="5">
        <v>21.396774193548385</v>
      </c>
      <c r="AB1717" s="5">
        <v>21.080645161290324</v>
      </c>
    </row>
    <row r="1718" spans="1:28">
      <c r="A1718" s="2" t="s">
        <v>269</v>
      </c>
      <c r="B1718" s="2" t="s">
        <v>73</v>
      </c>
      <c r="C1718" s="2" t="s">
        <v>361</v>
      </c>
      <c r="D1718" s="2" t="str">
        <f t="shared" si="26"/>
        <v>New York - New York City-Jan</v>
      </c>
      <c r="E1718" s="5">
        <v>27.938709677419357</v>
      </c>
      <c r="F1718" s="5">
        <v>27.561290322580643</v>
      </c>
      <c r="G1718" s="5">
        <v>27.219354838709677</v>
      </c>
      <c r="H1718" s="5">
        <v>26.877419354838711</v>
      </c>
      <c r="I1718" s="5">
        <v>26.625806451612902</v>
      </c>
      <c r="J1718" s="5">
        <v>26.232258064516131</v>
      </c>
      <c r="K1718" s="5">
        <v>26.187096774193545</v>
      </c>
      <c r="L1718" s="5">
        <v>26.264516129032259</v>
      </c>
      <c r="M1718" s="5">
        <v>26.912903225806449</v>
      </c>
      <c r="N1718" s="5">
        <v>28.025806451612901</v>
      </c>
      <c r="O1718" s="5">
        <v>29.041935483870965</v>
      </c>
      <c r="P1718" s="5">
        <v>30.167741935483871</v>
      </c>
      <c r="Q1718" s="5">
        <v>31.212903225806453</v>
      </c>
      <c r="R1718" s="5">
        <v>31.764516129032259</v>
      </c>
      <c r="S1718" s="5">
        <v>31.825806451612905</v>
      </c>
      <c r="T1718" s="5">
        <v>31.606451612903225</v>
      </c>
      <c r="U1718" s="5">
        <v>31.380645161290321</v>
      </c>
      <c r="V1718" s="5">
        <v>30.719354838709677</v>
      </c>
      <c r="W1718" s="5">
        <v>30.454838709677421</v>
      </c>
      <c r="X1718" s="5">
        <v>29.912903225806449</v>
      </c>
      <c r="Y1718" s="5">
        <v>29.496774193548386</v>
      </c>
      <c r="Z1718" s="5">
        <v>28.970967741935485</v>
      </c>
      <c r="AA1718" s="5">
        <v>28.690322580645162</v>
      </c>
      <c r="AB1718" s="5">
        <v>28.27741935483871</v>
      </c>
    </row>
    <row r="1719" spans="1:28">
      <c r="A1719" s="2" t="s">
        <v>269</v>
      </c>
      <c r="B1719" s="2" t="s">
        <v>74</v>
      </c>
      <c r="C1719" s="2" t="s">
        <v>362</v>
      </c>
      <c r="D1719" s="2" t="str">
        <f t="shared" si="26"/>
        <v>New York - New York City-Feb</v>
      </c>
      <c r="E1719" s="5">
        <v>31.389285714285712</v>
      </c>
      <c r="F1719" s="5">
        <v>31.042857142857144</v>
      </c>
      <c r="G1719" s="5">
        <v>30.717857142857145</v>
      </c>
      <c r="H1719" s="5">
        <v>30.360714285714288</v>
      </c>
      <c r="I1719" s="5">
        <v>30.178571428571427</v>
      </c>
      <c r="J1719" s="5">
        <v>30.039285714285715</v>
      </c>
      <c r="K1719" s="5">
        <v>29.9</v>
      </c>
      <c r="L1719" s="5">
        <v>30.921428571428571</v>
      </c>
      <c r="M1719" s="5">
        <v>31.960714285714285</v>
      </c>
      <c r="N1719" s="5">
        <v>32.967857142857142</v>
      </c>
      <c r="O1719" s="5">
        <v>34.346428571428575</v>
      </c>
      <c r="P1719" s="5">
        <v>35.671428571428571</v>
      </c>
      <c r="Q1719" s="5">
        <v>37.046428571428571</v>
      </c>
      <c r="R1719" s="5">
        <v>37.196428571428569</v>
      </c>
      <c r="S1719" s="5">
        <v>37.31071428571429</v>
      </c>
      <c r="T1719" s="5">
        <v>37.467857142857142</v>
      </c>
      <c r="U1719" s="5">
        <v>36.653571428571425</v>
      </c>
      <c r="V1719" s="5">
        <v>35.842857142857142</v>
      </c>
      <c r="W1719" s="5">
        <v>34.989285714285714</v>
      </c>
      <c r="X1719" s="5">
        <v>34.396428571428572</v>
      </c>
      <c r="Y1719" s="5">
        <v>33.81428571428571</v>
      </c>
      <c r="Z1719" s="5">
        <v>33.24285714285714</v>
      </c>
      <c r="AA1719" s="5">
        <v>32.532142857142858</v>
      </c>
      <c r="AB1719" s="5">
        <v>31.86785714285714</v>
      </c>
    </row>
    <row r="1720" spans="1:28">
      <c r="A1720" s="2" t="s">
        <v>269</v>
      </c>
      <c r="B1720" s="2" t="s">
        <v>75</v>
      </c>
      <c r="C1720" s="2" t="s">
        <v>363</v>
      </c>
      <c r="D1720" s="2" t="str">
        <f t="shared" si="26"/>
        <v>New York - New York City-Mar</v>
      </c>
      <c r="E1720" s="5">
        <v>39.309677419354834</v>
      </c>
      <c r="F1720" s="5">
        <v>39.009677419354837</v>
      </c>
      <c r="G1720" s="5">
        <v>38.393548387096779</v>
      </c>
      <c r="H1720" s="5">
        <v>37.745161290322578</v>
      </c>
      <c r="I1720" s="5">
        <v>37.232258064516131</v>
      </c>
      <c r="J1720" s="5">
        <v>36.641935483870974</v>
      </c>
      <c r="K1720" s="5">
        <v>36.864516129032253</v>
      </c>
      <c r="L1720" s="5">
        <v>37.912903225806453</v>
      </c>
      <c r="M1720" s="5">
        <v>39.464516129032262</v>
      </c>
      <c r="N1720" s="5">
        <v>41.180645161290322</v>
      </c>
      <c r="O1720" s="5">
        <v>42.964516129032262</v>
      </c>
      <c r="P1720" s="5">
        <v>44.219354838709677</v>
      </c>
      <c r="Q1720" s="5">
        <v>45.29354838709677</v>
      </c>
      <c r="R1720" s="5">
        <v>45.906451612903226</v>
      </c>
      <c r="S1720" s="5">
        <v>46.348387096774189</v>
      </c>
      <c r="T1720" s="5">
        <v>46</v>
      </c>
      <c r="U1720" s="5">
        <v>45.567741935483866</v>
      </c>
      <c r="V1720" s="5">
        <v>44.151612903225811</v>
      </c>
      <c r="W1720" s="5">
        <v>43.051612903225802</v>
      </c>
      <c r="X1720" s="5">
        <v>41.938709677419354</v>
      </c>
      <c r="Y1720" s="5">
        <v>41.306451612903224</v>
      </c>
      <c r="Z1720" s="5">
        <v>40.393548387096779</v>
      </c>
      <c r="AA1720" s="5">
        <v>40.358064516129026</v>
      </c>
      <c r="AB1720" s="5">
        <v>39.880645161290325</v>
      </c>
    </row>
    <row r="1721" spans="1:28">
      <c r="A1721" s="2" t="s">
        <v>269</v>
      </c>
      <c r="B1721" s="2" t="s">
        <v>76</v>
      </c>
      <c r="C1721" s="2" t="s">
        <v>364</v>
      </c>
      <c r="D1721" s="2" t="str">
        <f t="shared" si="26"/>
        <v>New York - New York City-Apr</v>
      </c>
      <c r="E1721" s="5">
        <v>47.13</v>
      </c>
      <c r="F1721" s="5">
        <v>46.466666666666669</v>
      </c>
      <c r="G1721" s="5">
        <v>45.773333333333333</v>
      </c>
      <c r="H1721" s="5">
        <v>45.096666666666671</v>
      </c>
      <c r="I1721" s="5">
        <v>45.033333333333331</v>
      </c>
      <c r="J1721" s="5">
        <v>45.013333333333335</v>
      </c>
      <c r="K1721" s="5">
        <v>44.98</v>
      </c>
      <c r="L1721" s="5">
        <v>46.43</v>
      </c>
      <c r="M1721" s="5">
        <v>47.84</v>
      </c>
      <c r="N1721" s="5">
        <v>49.286666666666662</v>
      </c>
      <c r="O1721" s="5">
        <v>50.806666666666665</v>
      </c>
      <c r="P1721" s="5">
        <v>52.373333333333335</v>
      </c>
      <c r="Q1721" s="5">
        <v>53.893333333333331</v>
      </c>
      <c r="R1721" s="5">
        <v>54.39</v>
      </c>
      <c r="S1721" s="5">
        <v>54.89</v>
      </c>
      <c r="T1721" s="5">
        <v>55.4</v>
      </c>
      <c r="U1721" s="5">
        <v>54.276666666666664</v>
      </c>
      <c r="V1721" s="5">
        <v>53.18666666666666</v>
      </c>
      <c r="W1721" s="5">
        <v>51.98</v>
      </c>
      <c r="X1721" s="5">
        <v>51.11</v>
      </c>
      <c r="Y1721" s="5">
        <v>50.296666666666667</v>
      </c>
      <c r="Z1721" s="5">
        <v>49.476666666666667</v>
      </c>
      <c r="AA1721" s="5">
        <v>48.893333333333331</v>
      </c>
      <c r="AB1721" s="5">
        <v>48.346666666666671</v>
      </c>
    </row>
    <row r="1722" spans="1:28">
      <c r="A1722" s="2" t="s">
        <v>269</v>
      </c>
      <c r="B1722" s="2" t="s">
        <v>77</v>
      </c>
      <c r="C1722" s="2" t="s">
        <v>365</v>
      </c>
      <c r="D1722" s="2" t="str">
        <f t="shared" si="26"/>
        <v>New York - New York City-May</v>
      </c>
      <c r="E1722" s="5">
        <v>58.951612903225808</v>
      </c>
      <c r="F1722" s="5">
        <v>58.303225806451614</v>
      </c>
      <c r="G1722" s="5">
        <v>57.651612903225811</v>
      </c>
      <c r="H1722" s="5">
        <v>57.012903225806454</v>
      </c>
      <c r="I1722" s="5">
        <v>57.351612903225806</v>
      </c>
      <c r="J1722" s="5">
        <v>57.658064516129038</v>
      </c>
      <c r="K1722" s="5">
        <v>58.022580645161291</v>
      </c>
      <c r="L1722" s="5">
        <v>59.812903225806451</v>
      </c>
      <c r="M1722" s="5">
        <v>61.590322580645157</v>
      </c>
      <c r="N1722" s="5">
        <v>63.383870967741942</v>
      </c>
      <c r="O1722" s="5">
        <v>64.803225806451621</v>
      </c>
      <c r="P1722" s="5">
        <v>66.196774193548379</v>
      </c>
      <c r="Q1722" s="5">
        <v>67.612903225806448</v>
      </c>
      <c r="R1722" s="5">
        <v>67.680645161290315</v>
      </c>
      <c r="S1722" s="5">
        <v>67.729032258064507</v>
      </c>
      <c r="T1722" s="5">
        <v>67.796774193548387</v>
      </c>
      <c r="U1722" s="5">
        <v>66.535483870967738</v>
      </c>
      <c r="V1722" s="5">
        <v>65.290322580645167</v>
      </c>
      <c r="W1722" s="5">
        <v>63.964516129032262</v>
      </c>
      <c r="X1722" s="5">
        <v>63.2</v>
      </c>
      <c r="Y1722" s="5">
        <v>62.49677419354839</v>
      </c>
      <c r="Z1722" s="5">
        <v>61.761290322580642</v>
      </c>
      <c r="AA1722" s="5">
        <v>60.845161290322579</v>
      </c>
      <c r="AB1722" s="5">
        <v>59.993548387096773</v>
      </c>
    </row>
    <row r="1723" spans="1:28">
      <c r="A1723" s="2" t="s">
        <v>269</v>
      </c>
      <c r="B1723" s="2" t="s">
        <v>78</v>
      </c>
      <c r="C1723" s="2" t="s">
        <v>366</v>
      </c>
      <c r="D1723" s="2" t="str">
        <f t="shared" si="26"/>
        <v>New York - New York City-Jun</v>
      </c>
      <c r="E1723" s="5">
        <v>67.016666666666666</v>
      </c>
      <c r="F1723" s="5">
        <v>66.123333333333335</v>
      </c>
      <c r="G1723" s="5">
        <v>65.283333333333331</v>
      </c>
      <c r="H1723" s="5">
        <v>64.36333333333333</v>
      </c>
      <c r="I1723" s="5">
        <v>65.17</v>
      </c>
      <c r="J1723" s="5">
        <v>66.02</v>
      </c>
      <c r="K1723" s="5">
        <v>66.873333333333335</v>
      </c>
      <c r="L1723" s="5">
        <v>69.336666666666659</v>
      </c>
      <c r="M1723" s="5">
        <v>71.756666666666661</v>
      </c>
      <c r="N1723" s="5">
        <v>74.216666666666669</v>
      </c>
      <c r="O1723" s="5">
        <v>75.64</v>
      </c>
      <c r="P1723" s="5">
        <v>77.076666666666668</v>
      </c>
      <c r="Q1723" s="5">
        <v>78.50333333333333</v>
      </c>
      <c r="R1723" s="5">
        <v>78.13</v>
      </c>
      <c r="S1723" s="5">
        <v>77.756666666666661</v>
      </c>
      <c r="T1723" s="5">
        <v>77.39</v>
      </c>
      <c r="U1723" s="5">
        <v>75.726666666666674</v>
      </c>
      <c r="V1723" s="5">
        <v>74.06</v>
      </c>
      <c r="W1723" s="5">
        <v>72.433333333333337</v>
      </c>
      <c r="X1723" s="5">
        <v>71.393333333333345</v>
      </c>
      <c r="Y1723" s="5">
        <v>70.423333333333332</v>
      </c>
      <c r="Z1723" s="5">
        <v>69.403333333333336</v>
      </c>
      <c r="AA1723" s="5">
        <v>68.743333333333339</v>
      </c>
      <c r="AB1723" s="5">
        <v>68.126666666666665</v>
      </c>
    </row>
    <row r="1724" spans="1:28">
      <c r="A1724" s="2" t="s">
        <v>269</v>
      </c>
      <c r="B1724" s="2" t="s">
        <v>79</v>
      </c>
      <c r="C1724" s="2" t="s">
        <v>367</v>
      </c>
      <c r="D1724" s="2" t="str">
        <f t="shared" si="26"/>
        <v>New York - New York City-Jul</v>
      </c>
      <c r="E1724" s="5">
        <v>75.161290322580641</v>
      </c>
      <c r="F1724" s="5">
        <v>74.487096774193546</v>
      </c>
      <c r="G1724" s="5">
        <v>71.632258064516122</v>
      </c>
      <c r="H1724" s="5">
        <v>70.961290322580652</v>
      </c>
      <c r="I1724" s="5">
        <v>71.57741935483871</v>
      </c>
      <c r="J1724" s="5">
        <v>72.119354838709668</v>
      </c>
      <c r="K1724" s="5">
        <v>72.754838709677429</v>
      </c>
      <c r="L1724" s="5">
        <v>74.593548387096774</v>
      </c>
      <c r="M1724" s="5">
        <v>76.432258064516134</v>
      </c>
      <c r="N1724" s="5">
        <v>78.280645161290323</v>
      </c>
      <c r="O1724" s="5">
        <v>79.545161290322582</v>
      </c>
      <c r="P1724" s="5">
        <v>80.816129032258075</v>
      </c>
      <c r="Q1724" s="5">
        <v>82.08064516129032</v>
      </c>
      <c r="R1724" s="5">
        <v>82.045161290322582</v>
      </c>
      <c r="S1724" s="5">
        <v>81.974193548387092</v>
      </c>
      <c r="T1724" s="5">
        <v>81.932258064516134</v>
      </c>
      <c r="U1724" s="5">
        <v>80.661290322580641</v>
      </c>
      <c r="V1724" s="5">
        <v>79.322580645161295</v>
      </c>
      <c r="W1724" s="5">
        <v>78.029032258064518</v>
      </c>
      <c r="X1724" s="5">
        <v>76.961290322580652</v>
      </c>
      <c r="Y1724" s="5">
        <v>75.896774193548396</v>
      </c>
      <c r="Z1724" s="5">
        <v>74.822580645161295</v>
      </c>
      <c r="AA1724" s="5">
        <v>74.112903225806448</v>
      </c>
      <c r="AB1724" s="5">
        <v>73.487096774193546</v>
      </c>
    </row>
    <row r="1725" spans="1:28">
      <c r="A1725" s="2" t="s">
        <v>269</v>
      </c>
      <c r="B1725" s="2" t="s">
        <v>80</v>
      </c>
      <c r="C1725" s="2" t="s">
        <v>368</v>
      </c>
      <c r="D1725" s="2" t="str">
        <f t="shared" si="26"/>
        <v>New York - New York City-Aug</v>
      </c>
      <c r="E1725" s="5">
        <v>67.812903225806451</v>
      </c>
      <c r="F1725" s="5">
        <v>67.099999999999994</v>
      </c>
      <c r="G1725" s="5">
        <v>68.599999999999994</v>
      </c>
      <c r="H1725" s="5">
        <v>67.900000000000006</v>
      </c>
      <c r="I1725" s="5">
        <v>68.258064516129039</v>
      </c>
      <c r="J1725" s="5">
        <v>68.593548387096774</v>
      </c>
      <c r="K1725" s="5">
        <v>68.967741935483872</v>
      </c>
      <c r="L1725" s="5">
        <v>70.990322580645156</v>
      </c>
      <c r="M1725" s="5">
        <v>73.012903225806454</v>
      </c>
      <c r="N1725" s="5">
        <v>75.035483870967738</v>
      </c>
      <c r="O1725" s="5">
        <v>76.432258064516134</v>
      </c>
      <c r="P1725" s="5">
        <v>77.896774193548396</v>
      </c>
      <c r="Q1725" s="5">
        <v>79.296774193548387</v>
      </c>
      <c r="R1725" s="5">
        <v>78.990322580645156</v>
      </c>
      <c r="S1725" s="5">
        <v>78.690322580645159</v>
      </c>
      <c r="T1725" s="5">
        <v>78.367741935483878</v>
      </c>
      <c r="U1725" s="5">
        <v>77.08064516129032</v>
      </c>
      <c r="V1725" s="5">
        <v>75.783870967741947</v>
      </c>
      <c r="W1725" s="5">
        <v>74.464516129032262</v>
      </c>
      <c r="X1725" s="5">
        <v>73.625806451612902</v>
      </c>
      <c r="Y1725" s="5">
        <v>72.8</v>
      </c>
      <c r="Z1725" s="5">
        <v>71.974193548387092</v>
      </c>
      <c r="AA1725" s="5">
        <v>71.325806451612905</v>
      </c>
      <c r="AB1725" s="5">
        <v>70.725806451612897</v>
      </c>
    </row>
    <row r="1726" spans="1:28">
      <c r="A1726" s="2" t="s">
        <v>269</v>
      </c>
      <c r="B1726" s="2" t="s">
        <v>81</v>
      </c>
      <c r="C1726" s="2" t="s">
        <v>369</v>
      </c>
      <c r="D1726" s="2" t="str">
        <f t="shared" si="26"/>
        <v>New York - New York City-Sep</v>
      </c>
      <c r="E1726" s="5">
        <v>65.99666666666667</v>
      </c>
      <c r="F1726" s="5">
        <v>65.406666666666666</v>
      </c>
      <c r="G1726" s="5">
        <v>64.83</v>
      </c>
      <c r="H1726" s="5">
        <v>64.236666666666665</v>
      </c>
      <c r="I1726" s="5">
        <v>64.403333333333336</v>
      </c>
      <c r="J1726" s="5">
        <v>64.563333333333333</v>
      </c>
      <c r="K1726" s="5">
        <v>64.73</v>
      </c>
      <c r="L1726" s="5">
        <v>66.433333333333337</v>
      </c>
      <c r="M1726" s="5">
        <v>68.153333333333336</v>
      </c>
      <c r="N1726" s="5">
        <v>69.86</v>
      </c>
      <c r="O1726" s="5">
        <v>70.806666666666658</v>
      </c>
      <c r="P1726" s="5">
        <v>71.733333333333334</v>
      </c>
      <c r="Q1726" s="5">
        <v>72.663333333333341</v>
      </c>
      <c r="R1726" s="5">
        <v>72.706666666666663</v>
      </c>
      <c r="S1726" s="5">
        <v>72.739999999999995</v>
      </c>
      <c r="T1726" s="5">
        <v>72.793333333333337</v>
      </c>
      <c r="U1726" s="5">
        <v>71.72</v>
      </c>
      <c r="V1726" s="5">
        <v>70.656666666666666</v>
      </c>
      <c r="W1726" s="5">
        <v>69.573333333333323</v>
      </c>
      <c r="X1726" s="5">
        <v>68.833333333333329</v>
      </c>
      <c r="Y1726" s="5">
        <v>68.143333333333331</v>
      </c>
      <c r="Z1726" s="5">
        <v>67.423333333333332</v>
      </c>
      <c r="AA1726" s="5">
        <v>66.8</v>
      </c>
      <c r="AB1726" s="5">
        <v>66.266666666666666</v>
      </c>
    </row>
    <row r="1727" spans="1:28">
      <c r="A1727" s="2" t="s">
        <v>269</v>
      </c>
      <c r="B1727" s="2" t="s">
        <v>82</v>
      </c>
      <c r="C1727" s="2" t="s">
        <v>370</v>
      </c>
      <c r="D1727" s="2" t="str">
        <f t="shared" si="26"/>
        <v>New York - New York City-Oct</v>
      </c>
      <c r="E1727" s="5">
        <v>53.806451612903224</v>
      </c>
      <c r="F1727" s="5">
        <v>53.316129032258061</v>
      </c>
      <c r="G1727" s="5">
        <v>52.87096774193548</v>
      </c>
      <c r="H1727" s="5">
        <v>52.36774193548387</v>
      </c>
      <c r="I1727" s="5">
        <v>52.309677419354834</v>
      </c>
      <c r="J1727" s="5">
        <v>52.232258064516131</v>
      </c>
      <c r="K1727" s="5">
        <v>52.158064516129038</v>
      </c>
      <c r="L1727" s="5">
        <v>53.822580645161288</v>
      </c>
      <c r="M1727" s="5">
        <v>55.509677419354837</v>
      </c>
      <c r="N1727" s="5">
        <v>57.158064516129038</v>
      </c>
      <c r="O1727" s="5">
        <v>58.738709677419358</v>
      </c>
      <c r="P1727" s="5">
        <v>60.354838709677416</v>
      </c>
      <c r="Q1727" s="5">
        <v>61.941935483870971</v>
      </c>
      <c r="R1727" s="5">
        <v>61.6</v>
      </c>
      <c r="S1727" s="5">
        <v>61.248387096774195</v>
      </c>
      <c r="T1727" s="5">
        <v>60.929032258064517</v>
      </c>
      <c r="U1727" s="5">
        <v>59.670967741935485</v>
      </c>
      <c r="V1727" s="5">
        <v>58.470967741935482</v>
      </c>
      <c r="W1727" s="5">
        <v>57.20967741935484</v>
      </c>
      <c r="X1727" s="5">
        <v>56.558064516129029</v>
      </c>
      <c r="Y1727" s="5">
        <v>55.925806451612907</v>
      </c>
      <c r="Z1727" s="5">
        <v>55.264516129032259</v>
      </c>
      <c r="AA1727" s="5">
        <v>54.651612903225811</v>
      </c>
      <c r="AB1727" s="5">
        <v>54.112903225806448</v>
      </c>
    </row>
    <row r="1728" spans="1:28">
      <c r="A1728" s="2" t="s">
        <v>269</v>
      </c>
      <c r="B1728" s="2" t="s">
        <v>83</v>
      </c>
      <c r="C1728" s="2" t="s">
        <v>371</v>
      </c>
      <c r="D1728" s="2" t="str">
        <f t="shared" si="26"/>
        <v>New York - New York City-Nov</v>
      </c>
      <c r="E1728" s="5">
        <v>44.49666666666667</v>
      </c>
      <c r="F1728" s="5">
        <v>44.096666666666671</v>
      </c>
      <c r="G1728" s="5">
        <v>43.73</v>
      </c>
      <c r="H1728" s="5">
        <v>43.336666666666666</v>
      </c>
      <c r="I1728" s="5">
        <v>43.15</v>
      </c>
      <c r="J1728" s="5">
        <v>42.99666666666667</v>
      </c>
      <c r="K1728" s="5">
        <v>42.81</v>
      </c>
      <c r="L1728" s="5">
        <v>44.163333333333334</v>
      </c>
      <c r="M1728" s="5">
        <v>45.513333333333335</v>
      </c>
      <c r="N1728" s="5">
        <v>46.876666666666665</v>
      </c>
      <c r="O1728" s="5">
        <v>47.736666666666665</v>
      </c>
      <c r="P1728" s="5">
        <v>48.56333333333334</v>
      </c>
      <c r="Q1728" s="5">
        <v>49.426666666666662</v>
      </c>
      <c r="R1728" s="5">
        <v>49.2</v>
      </c>
      <c r="S1728" s="5">
        <v>49.006666666666668</v>
      </c>
      <c r="T1728" s="5">
        <v>48.78</v>
      </c>
      <c r="U1728" s="5">
        <v>48.2</v>
      </c>
      <c r="V1728" s="5">
        <v>47.673333333333332</v>
      </c>
      <c r="W1728" s="5">
        <v>47.13</v>
      </c>
      <c r="X1728" s="5">
        <v>46.606666666666669</v>
      </c>
      <c r="Y1728" s="5">
        <v>46.143333333333331</v>
      </c>
      <c r="Z1728" s="5">
        <v>45.626666666666665</v>
      </c>
      <c r="AA1728" s="5">
        <v>45.106666666666669</v>
      </c>
      <c r="AB1728" s="5">
        <v>44.596666666666671</v>
      </c>
    </row>
    <row r="1729" spans="1:28">
      <c r="A1729" s="2" t="s">
        <v>269</v>
      </c>
      <c r="B1729" s="2" t="s">
        <v>84</v>
      </c>
      <c r="C1729" s="2" t="s">
        <v>372</v>
      </c>
      <c r="D1729" s="2" t="str">
        <f t="shared" si="26"/>
        <v>New York - New York City-Dec</v>
      </c>
      <c r="E1729" s="5">
        <v>35.690322580645166</v>
      </c>
      <c r="F1729" s="5">
        <v>35.309677419354834</v>
      </c>
      <c r="G1729" s="5">
        <v>34.935483870967744</v>
      </c>
      <c r="H1729" s="5">
        <v>34.532258064516128</v>
      </c>
      <c r="I1729" s="5">
        <v>34.609677419354838</v>
      </c>
      <c r="J1729" s="5">
        <v>34.680645161290322</v>
      </c>
      <c r="K1729" s="5">
        <v>34.745161290322578</v>
      </c>
      <c r="L1729" s="5">
        <v>35.441935483870971</v>
      </c>
      <c r="M1729" s="5">
        <v>36.122580645161285</v>
      </c>
      <c r="N1729" s="5">
        <v>36.829032258064515</v>
      </c>
      <c r="O1729" s="5">
        <v>37.799999999999997</v>
      </c>
      <c r="P1729" s="5">
        <v>38.716129032258067</v>
      </c>
      <c r="Q1729" s="5">
        <v>39.693548387096776</v>
      </c>
      <c r="R1729" s="5">
        <v>39.551612903225802</v>
      </c>
      <c r="S1729" s="5">
        <v>39.41935483870968</v>
      </c>
      <c r="T1729" s="5">
        <v>39.28709677419355</v>
      </c>
      <c r="U1729" s="5">
        <v>38.677419354838712</v>
      </c>
      <c r="V1729" s="5">
        <v>38.13225806451613</v>
      </c>
      <c r="W1729" s="5">
        <v>37.516129032258064</v>
      </c>
      <c r="X1729" s="5">
        <v>37.051612903225802</v>
      </c>
      <c r="Y1729" s="5">
        <v>36.62580645161291</v>
      </c>
      <c r="Z1729" s="5">
        <v>36.167741935483875</v>
      </c>
      <c r="AA1729" s="5">
        <v>35.945161290322581</v>
      </c>
      <c r="AB1729" s="5">
        <v>35.745161290322578</v>
      </c>
    </row>
    <row r="1730" spans="1:28">
      <c r="A1730" s="2" t="s">
        <v>270</v>
      </c>
      <c r="B1730" s="2" t="s">
        <v>73</v>
      </c>
      <c r="C1730" s="2" t="s">
        <v>361</v>
      </c>
      <c r="D1730" s="2" t="str">
        <f t="shared" si="26"/>
        <v>New York - Rochester-Jan</v>
      </c>
      <c r="E1730" s="5">
        <v>23.42258064516129</v>
      </c>
      <c r="F1730" s="5">
        <v>23.387096774193548</v>
      </c>
      <c r="G1730" s="5">
        <v>23.364516129032257</v>
      </c>
      <c r="H1730" s="5">
        <v>23.306451612903224</v>
      </c>
      <c r="I1730" s="5">
        <v>23.341935483870969</v>
      </c>
      <c r="J1730" s="5">
        <v>23.341935483870969</v>
      </c>
      <c r="K1730" s="5">
        <v>23.35483870967742</v>
      </c>
      <c r="L1730" s="5">
        <v>24.177419354838708</v>
      </c>
      <c r="M1730" s="5">
        <v>24.990322580645163</v>
      </c>
      <c r="N1730" s="5">
        <v>25.796774193548387</v>
      </c>
      <c r="O1730" s="5">
        <v>26.932258064516127</v>
      </c>
      <c r="P1730" s="5">
        <v>27.993548387096773</v>
      </c>
      <c r="Q1730" s="5">
        <v>29.125806451612902</v>
      </c>
      <c r="R1730" s="5">
        <v>29.138709677419353</v>
      </c>
      <c r="S1730" s="5">
        <v>29.164516129032258</v>
      </c>
      <c r="T1730" s="5">
        <v>29.170967741935481</v>
      </c>
      <c r="U1730" s="5">
        <v>28.238709677419354</v>
      </c>
      <c r="V1730" s="5">
        <v>27.345161290322583</v>
      </c>
      <c r="W1730" s="5">
        <v>26.348387096774193</v>
      </c>
      <c r="X1730" s="5">
        <v>25.825806451612905</v>
      </c>
      <c r="Y1730" s="5">
        <v>25.322580645161292</v>
      </c>
      <c r="Z1730" s="5">
        <v>24.816129032258065</v>
      </c>
      <c r="AA1730" s="5">
        <v>24.36774193548387</v>
      </c>
      <c r="AB1730" s="5">
        <v>23.932258064516127</v>
      </c>
    </row>
    <row r="1731" spans="1:28">
      <c r="A1731" s="2" t="s">
        <v>270</v>
      </c>
      <c r="B1731" s="2" t="s">
        <v>74</v>
      </c>
      <c r="C1731" s="2" t="s">
        <v>362</v>
      </c>
      <c r="D1731" s="2" t="str">
        <f t="shared" ref="D1731:D1794" si="27">CONCATENATE(A1731,"-",B1731)</f>
        <v>New York - Rochester-Feb</v>
      </c>
      <c r="E1731" s="5">
        <v>20.675000000000001</v>
      </c>
      <c r="F1731" s="5">
        <v>20.307142857142857</v>
      </c>
      <c r="G1731" s="5">
        <v>20.017857142857142</v>
      </c>
      <c r="H1731" s="5">
        <v>19.725000000000001</v>
      </c>
      <c r="I1731" s="5">
        <v>19.49285714285714</v>
      </c>
      <c r="J1731" s="5">
        <v>19.307142857142857</v>
      </c>
      <c r="K1731" s="5">
        <v>19.100000000000001</v>
      </c>
      <c r="L1731" s="5">
        <v>20.399999999999999</v>
      </c>
      <c r="M1731" s="5">
        <v>21.692857142857143</v>
      </c>
      <c r="N1731" s="5">
        <v>22.985714285714288</v>
      </c>
      <c r="O1731" s="5">
        <v>24.514285714285712</v>
      </c>
      <c r="P1731" s="5">
        <v>26.057142857142857</v>
      </c>
      <c r="Q1731" s="5">
        <v>27.585714285714285</v>
      </c>
      <c r="R1731" s="5">
        <v>27.37857142857143</v>
      </c>
      <c r="S1731" s="5">
        <v>27.24285714285714</v>
      </c>
      <c r="T1731" s="5">
        <v>27.035714285714285</v>
      </c>
      <c r="U1731" s="5">
        <v>26.042857142857144</v>
      </c>
      <c r="V1731" s="5">
        <v>25.05</v>
      </c>
      <c r="W1731" s="5">
        <v>23.985714285714288</v>
      </c>
      <c r="X1731" s="5">
        <v>23.396428571428572</v>
      </c>
      <c r="Y1731" s="5">
        <v>22.857142857142858</v>
      </c>
      <c r="Z1731" s="5">
        <v>22.307142857142857</v>
      </c>
      <c r="AA1731" s="5">
        <v>21.710714285714285</v>
      </c>
      <c r="AB1731" s="5">
        <v>21.167857142857144</v>
      </c>
    </row>
    <row r="1732" spans="1:28">
      <c r="A1732" s="2" t="s">
        <v>270</v>
      </c>
      <c r="B1732" s="2" t="s">
        <v>75</v>
      </c>
      <c r="C1732" s="2" t="s">
        <v>363</v>
      </c>
      <c r="D1732" s="2" t="str">
        <f t="shared" si="27"/>
        <v>New York - Rochester-Mar</v>
      </c>
      <c r="E1732" s="5">
        <v>29.903225806451612</v>
      </c>
      <c r="F1732" s="5">
        <v>29.041935483870965</v>
      </c>
      <c r="G1732" s="5">
        <v>28.541935483870965</v>
      </c>
      <c r="H1732" s="5">
        <v>28.177419354838708</v>
      </c>
      <c r="I1732" s="5">
        <v>28.590322580645161</v>
      </c>
      <c r="J1732" s="5">
        <v>28.483870967741936</v>
      </c>
      <c r="K1732" s="5">
        <v>28.635483870967743</v>
      </c>
      <c r="L1732" s="5">
        <v>30.725806451612904</v>
      </c>
      <c r="M1732" s="5">
        <v>33.167741935483875</v>
      </c>
      <c r="N1732" s="5">
        <v>35.21290322580645</v>
      </c>
      <c r="O1732" s="5">
        <v>36.703225806451613</v>
      </c>
      <c r="P1732" s="5">
        <v>37.912903225806453</v>
      </c>
      <c r="Q1732" s="5">
        <v>38.822580645161288</v>
      </c>
      <c r="R1732" s="5">
        <v>38.974193548387099</v>
      </c>
      <c r="S1732" s="5">
        <v>39.483870967741936</v>
      </c>
      <c r="T1732" s="5">
        <v>39.119354838709675</v>
      </c>
      <c r="U1732" s="5">
        <v>37.70967741935484</v>
      </c>
      <c r="V1732" s="5">
        <v>36.312903225806451</v>
      </c>
      <c r="W1732" s="5">
        <v>34.745161290322578</v>
      </c>
      <c r="X1732" s="5">
        <v>33.596774193548384</v>
      </c>
      <c r="Y1732" s="5">
        <v>33.070967741935483</v>
      </c>
      <c r="Z1732" s="5">
        <v>32.545161290322582</v>
      </c>
      <c r="AA1732" s="5">
        <v>31.719354838709677</v>
      </c>
      <c r="AB1732" s="5">
        <v>31.093548387096774</v>
      </c>
    </row>
    <row r="1733" spans="1:28">
      <c r="A1733" s="2" t="s">
        <v>270</v>
      </c>
      <c r="B1733" s="2" t="s">
        <v>76</v>
      </c>
      <c r="C1733" s="2" t="s">
        <v>364</v>
      </c>
      <c r="D1733" s="2" t="str">
        <f t="shared" si="27"/>
        <v>New York - Rochester-Apr</v>
      </c>
      <c r="E1733" s="5">
        <v>43.833333333333336</v>
      </c>
      <c r="F1733" s="5">
        <v>43.283333333333331</v>
      </c>
      <c r="G1733" s="5">
        <v>42.766666666666666</v>
      </c>
      <c r="H1733" s="5">
        <v>42.19</v>
      </c>
      <c r="I1733" s="5">
        <v>42.91</v>
      </c>
      <c r="J1733" s="5">
        <v>43.6</v>
      </c>
      <c r="K1733" s="5">
        <v>44.29</v>
      </c>
      <c r="L1733" s="5">
        <v>47.04</v>
      </c>
      <c r="M1733" s="5">
        <v>49.803333333333327</v>
      </c>
      <c r="N1733" s="5">
        <v>52.556666666666665</v>
      </c>
      <c r="O1733" s="5">
        <v>53.653333333333329</v>
      </c>
      <c r="P1733" s="5">
        <v>54.78</v>
      </c>
      <c r="Q1733" s="5">
        <v>55.896666666666668</v>
      </c>
      <c r="R1733" s="5">
        <v>55.946666666666673</v>
      </c>
      <c r="S1733" s="5">
        <v>56.023333333333333</v>
      </c>
      <c r="T1733" s="5">
        <v>56.08</v>
      </c>
      <c r="U1733" s="5">
        <v>54.15</v>
      </c>
      <c r="V1733" s="5">
        <v>52.18</v>
      </c>
      <c r="W1733" s="5">
        <v>50.19</v>
      </c>
      <c r="X1733" s="5">
        <v>48.72</v>
      </c>
      <c r="Y1733" s="5">
        <v>47.236666666666665</v>
      </c>
      <c r="Z1733" s="5">
        <v>45.763333333333335</v>
      </c>
      <c r="AA1733" s="5">
        <v>45.24</v>
      </c>
      <c r="AB1733" s="5">
        <v>44.733333333333334</v>
      </c>
    </row>
    <row r="1734" spans="1:28">
      <c r="A1734" s="2" t="s">
        <v>270</v>
      </c>
      <c r="B1734" s="2" t="s">
        <v>77</v>
      </c>
      <c r="C1734" s="2" t="s">
        <v>365</v>
      </c>
      <c r="D1734" s="2" t="str">
        <f t="shared" si="27"/>
        <v>New York - Rochester-May</v>
      </c>
      <c r="E1734" s="5">
        <v>50.651612903225811</v>
      </c>
      <c r="F1734" s="5">
        <v>50.193548387096776</v>
      </c>
      <c r="G1734" s="5">
        <v>49.774193548387096</v>
      </c>
      <c r="H1734" s="5">
        <v>49.174193548387102</v>
      </c>
      <c r="I1734" s="5">
        <v>48.609677419354838</v>
      </c>
      <c r="J1734" s="5">
        <v>49.670967741935485</v>
      </c>
      <c r="K1734" s="5">
        <v>52.154838709677421</v>
      </c>
      <c r="L1734" s="5">
        <v>55.190322580645166</v>
      </c>
      <c r="M1734" s="5">
        <v>57.993548387096773</v>
      </c>
      <c r="N1734" s="5">
        <v>60.390322580645162</v>
      </c>
      <c r="O1734" s="5">
        <v>62.37096774193548</v>
      </c>
      <c r="P1734" s="5">
        <v>63.148387096774194</v>
      </c>
      <c r="Q1734" s="5">
        <v>63.722580645161294</v>
      </c>
      <c r="R1734" s="5">
        <v>64.400000000000006</v>
      </c>
      <c r="S1734" s="5">
        <v>64.593548387096774</v>
      </c>
      <c r="T1734" s="5">
        <v>63.929032258064517</v>
      </c>
      <c r="U1734" s="5">
        <v>62.477419354838709</v>
      </c>
      <c r="V1734" s="5">
        <v>61.254838709677422</v>
      </c>
      <c r="W1734" s="5">
        <v>59.635483870967747</v>
      </c>
      <c r="X1734" s="5">
        <v>57.403225806451616</v>
      </c>
      <c r="Y1734" s="5">
        <v>55.725806451612904</v>
      </c>
      <c r="Z1734" s="5">
        <v>53.616129032258058</v>
      </c>
      <c r="AA1734" s="5">
        <v>52.670967741935485</v>
      </c>
      <c r="AB1734" s="5">
        <v>52.506451612903227</v>
      </c>
    </row>
    <row r="1735" spans="1:28">
      <c r="A1735" s="2" t="s">
        <v>270</v>
      </c>
      <c r="B1735" s="2" t="s">
        <v>78</v>
      </c>
      <c r="C1735" s="2" t="s">
        <v>366</v>
      </c>
      <c r="D1735" s="2" t="str">
        <f t="shared" si="27"/>
        <v>New York - Rochester-Jun</v>
      </c>
      <c r="E1735" s="5">
        <v>61.56</v>
      </c>
      <c r="F1735" s="5">
        <v>60.783333333333331</v>
      </c>
      <c r="G1735" s="5">
        <v>60.033333333333331</v>
      </c>
      <c r="H1735" s="5">
        <v>59.27</v>
      </c>
      <c r="I1735" s="5">
        <v>60.603333333333332</v>
      </c>
      <c r="J1735" s="5">
        <v>61.98</v>
      </c>
      <c r="K1735" s="5">
        <v>63.33</v>
      </c>
      <c r="L1735" s="5">
        <v>65.91</v>
      </c>
      <c r="M1735" s="5">
        <v>68.459999999999994</v>
      </c>
      <c r="N1735" s="5">
        <v>71.026666666666671</v>
      </c>
      <c r="O1735" s="5">
        <v>72.66</v>
      </c>
      <c r="P1735" s="5">
        <v>74.266666666666666</v>
      </c>
      <c r="Q1735" s="5">
        <v>75.896666666666675</v>
      </c>
      <c r="R1735" s="5">
        <v>76.276666666666671</v>
      </c>
      <c r="S1735" s="5">
        <v>76.63</v>
      </c>
      <c r="T1735" s="5">
        <v>77.013333333333335</v>
      </c>
      <c r="U1735" s="5">
        <v>75.17</v>
      </c>
      <c r="V1735" s="5">
        <v>73.293333333333337</v>
      </c>
      <c r="W1735" s="5">
        <v>71.38666666666667</v>
      </c>
      <c r="X1735" s="5">
        <v>69.040000000000006</v>
      </c>
      <c r="Y1735" s="5">
        <v>66.766666666666666</v>
      </c>
      <c r="Z1735" s="5">
        <v>64.476666666666659</v>
      </c>
      <c r="AA1735" s="5">
        <v>63.446666666666673</v>
      </c>
      <c r="AB1735" s="5">
        <v>62.43333333333333</v>
      </c>
    </row>
    <row r="1736" spans="1:28">
      <c r="A1736" s="2" t="s">
        <v>270</v>
      </c>
      <c r="B1736" s="2" t="s">
        <v>79</v>
      </c>
      <c r="C1736" s="2" t="s">
        <v>367</v>
      </c>
      <c r="D1736" s="2" t="str">
        <f t="shared" si="27"/>
        <v>New York - Rochester-Jul</v>
      </c>
      <c r="E1736" s="5">
        <v>66.767741935483883</v>
      </c>
      <c r="F1736" s="5">
        <v>66.129032258064512</v>
      </c>
      <c r="G1736" s="5">
        <v>63.645161290322584</v>
      </c>
      <c r="H1736" s="5">
        <v>63.138709677419357</v>
      </c>
      <c r="I1736" s="5">
        <v>62.964516129032262</v>
      </c>
      <c r="J1736" s="5">
        <v>63.729032258064514</v>
      </c>
      <c r="K1736" s="5">
        <v>65.880645161290317</v>
      </c>
      <c r="L1736" s="5">
        <v>68.596774193548384</v>
      </c>
      <c r="M1736" s="5">
        <v>71.883870967741942</v>
      </c>
      <c r="N1736" s="5">
        <v>73.867741935483878</v>
      </c>
      <c r="O1736" s="5">
        <v>75.287096774193557</v>
      </c>
      <c r="P1736" s="5">
        <v>76.538709677419348</v>
      </c>
      <c r="Q1736" s="5">
        <v>77.358064516129033</v>
      </c>
      <c r="R1736" s="5">
        <v>78.187096774193549</v>
      </c>
      <c r="S1736" s="5">
        <v>78.590322580645164</v>
      </c>
      <c r="T1736" s="5">
        <v>78.306451612903231</v>
      </c>
      <c r="U1736" s="5">
        <v>77.8</v>
      </c>
      <c r="V1736" s="5">
        <v>76.890322580645162</v>
      </c>
      <c r="W1736" s="5">
        <v>74.716129032258053</v>
      </c>
      <c r="X1736" s="5">
        <v>71.803225806451621</v>
      </c>
      <c r="Y1736" s="5">
        <v>69.325806451612905</v>
      </c>
      <c r="Z1736" s="5">
        <v>67.935483870967744</v>
      </c>
      <c r="AA1736" s="5">
        <v>66.670967741935485</v>
      </c>
      <c r="AB1736" s="5">
        <v>65.619354838709683</v>
      </c>
    </row>
    <row r="1737" spans="1:28">
      <c r="A1737" s="2" t="s">
        <v>270</v>
      </c>
      <c r="B1737" s="2" t="s">
        <v>80</v>
      </c>
      <c r="C1737" s="2" t="s">
        <v>368</v>
      </c>
      <c r="D1737" s="2" t="str">
        <f t="shared" si="27"/>
        <v>New York - Rochester-Aug</v>
      </c>
      <c r="E1737" s="5">
        <v>62.49677419354839</v>
      </c>
      <c r="F1737" s="5">
        <v>61.864516129032253</v>
      </c>
      <c r="G1737" s="5">
        <v>63.20967741935484</v>
      </c>
      <c r="H1737" s="5">
        <v>62.732258064516131</v>
      </c>
      <c r="I1737" s="5">
        <v>62.170967741935485</v>
      </c>
      <c r="J1737" s="5">
        <v>62.335483870967742</v>
      </c>
      <c r="K1737" s="5">
        <v>64.329032258064515</v>
      </c>
      <c r="L1737" s="5">
        <v>66.864516129032268</v>
      </c>
      <c r="M1737" s="5">
        <v>69.864516129032268</v>
      </c>
      <c r="N1737" s="5">
        <v>72.751612903225819</v>
      </c>
      <c r="O1737" s="5">
        <v>74.470967741935482</v>
      </c>
      <c r="P1737" s="5">
        <v>75.593548387096774</v>
      </c>
      <c r="Q1737" s="5">
        <v>76.567741935483866</v>
      </c>
      <c r="R1737" s="5">
        <v>77.045161290322582</v>
      </c>
      <c r="S1737" s="5">
        <v>76.780645161290323</v>
      </c>
      <c r="T1737" s="5">
        <v>76.91612903225807</v>
      </c>
      <c r="U1737" s="5">
        <v>76.258064516129039</v>
      </c>
      <c r="V1737" s="5">
        <v>74.58709677419354</v>
      </c>
      <c r="W1737" s="5">
        <v>71.99354838709678</v>
      </c>
      <c r="X1737" s="5">
        <v>69.803225806451621</v>
      </c>
      <c r="Y1737" s="5">
        <v>68.054838709677412</v>
      </c>
      <c r="Z1737" s="5">
        <v>67.248387096774181</v>
      </c>
      <c r="AA1737" s="5">
        <v>66.225806451612897</v>
      </c>
      <c r="AB1737" s="5">
        <v>65.316129032258061</v>
      </c>
    </row>
    <row r="1738" spans="1:28">
      <c r="A1738" s="2" t="s">
        <v>270</v>
      </c>
      <c r="B1738" s="2" t="s">
        <v>81</v>
      </c>
      <c r="C1738" s="2" t="s">
        <v>369</v>
      </c>
      <c r="D1738" s="2" t="str">
        <f t="shared" si="27"/>
        <v>New York - Rochester-Sep</v>
      </c>
      <c r="E1738" s="5">
        <v>57.24</v>
      </c>
      <c r="F1738" s="5">
        <v>56.926666666666662</v>
      </c>
      <c r="G1738" s="5">
        <v>56.63</v>
      </c>
      <c r="H1738" s="5">
        <v>56.31666666666667</v>
      </c>
      <c r="I1738" s="5">
        <v>56.56</v>
      </c>
      <c r="J1738" s="5">
        <v>56.763333333333335</v>
      </c>
      <c r="K1738" s="5">
        <v>56.99666666666667</v>
      </c>
      <c r="L1738" s="5">
        <v>59.873333333333335</v>
      </c>
      <c r="M1738" s="5">
        <v>62.75</v>
      </c>
      <c r="N1738" s="5">
        <v>65.63333333333334</v>
      </c>
      <c r="O1738" s="5">
        <v>66.99666666666667</v>
      </c>
      <c r="P1738" s="5">
        <v>68.39</v>
      </c>
      <c r="Q1738" s="5">
        <v>69.756666666666661</v>
      </c>
      <c r="R1738" s="5">
        <v>69.709999999999994</v>
      </c>
      <c r="S1738" s="5">
        <v>69.626666666666679</v>
      </c>
      <c r="T1738" s="5">
        <v>69.553333333333327</v>
      </c>
      <c r="U1738" s="5">
        <v>67.333333333333329</v>
      </c>
      <c r="V1738" s="5">
        <v>65.106666666666669</v>
      </c>
      <c r="W1738" s="5">
        <v>62.853333333333332</v>
      </c>
      <c r="X1738" s="5">
        <v>61.323333333333338</v>
      </c>
      <c r="Y1738" s="5">
        <v>59.83</v>
      </c>
      <c r="Z1738" s="5">
        <v>58.36</v>
      </c>
      <c r="AA1738" s="5">
        <v>57.71</v>
      </c>
      <c r="AB1738" s="5">
        <v>57.09</v>
      </c>
    </row>
    <row r="1739" spans="1:28">
      <c r="A1739" s="2" t="s">
        <v>270</v>
      </c>
      <c r="B1739" s="2" t="s">
        <v>82</v>
      </c>
      <c r="C1739" s="2" t="s">
        <v>370</v>
      </c>
      <c r="D1739" s="2" t="str">
        <f t="shared" si="27"/>
        <v>New York - Rochester-Oct</v>
      </c>
      <c r="E1739" s="5">
        <v>48.851612903225806</v>
      </c>
      <c r="F1739" s="5">
        <v>48.251612903225805</v>
      </c>
      <c r="G1739" s="5">
        <v>47.7</v>
      </c>
      <c r="H1739" s="5">
        <v>47.090322580645157</v>
      </c>
      <c r="I1739" s="5">
        <v>47.1</v>
      </c>
      <c r="J1739" s="5">
        <v>47.093548387096774</v>
      </c>
      <c r="K1739" s="5">
        <v>47.122580645161285</v>
      </c>
      <c r="L1739" s="5">
        <v>49.135483870967747</v>
      </c>
      <c r="M1739" s="5">
        <v>51.122580645161285</v>
      </c>
      <c r="N1739" s="5">
        <v>53.138709677419357</v>
      </c>
      <c r="O1739" s="5">
        <v>54.5</v>
      </c>
      <c r="P1739" s="5">
        <v>55.829032258064515</v>
      </c>
      <c r="Q1739" s="5">
        <v>57.187096774193549</v>
      </c>
      <c r="R1739" s="5">
        <v>57.190322580645166</v>
      </c>
      <c r="S1739" s="5">
        <v>57.190322580645166</v>
      </c>
      <c r="T1739" s="5">
        <v>57.180645161290322</v>
      </c>
      <c r="U1739" s="5">
        <v>55.36774193548387</v>
      </c>
      <c r="V1739" s="5">
        <v>53.574193548387093</v>
      </c>
      <c r="W1739" s="5">
        <v>51.70967741935484</v>
      </c>
      <c r="X1739" s="5">
        <v>51.070967741935483</v>
      </c>
      <c r="Y1739" s="5">
        <v>50.448387096774198</v>
      </c>
      <c r="Z1739" s="5">
        <v>49.816129032258061</v>
      </c>
      <c r="AA1739" s="5">
        <v>49.493548387096773</v>
      </c>
      <c r="AB1739" s="5">
        <v>49.20645161290323</v>
      </c>
    </row>
    <row r="1740" spans="1:28">
      <c r="A1740" s="2" t="s">
        <v>270</v>
      </c>
      <c r="B1740" s="2" t="s">
        <v>83</v>
      </c>
      <c r="C1740" s="2" t="s">
        <v>371</v>
      </c>
      <c r="D1740" s="2" t="str">
        <f t="shared" si="27"/>
        <v>New York - Rochester-Nov</v>
      </c>
      <c r="E1740" s="5">
        <v>37.119999999999997</v>
      </c>
      <c r="F1740" s="5">
        <v>36.950000000000003</v>
      </c>
      <c r="G1740" s="5">
        <v>36.783333333333331</v>
      </c>
      <c r="H1740" s="5">
        <v>36.586666666666666</v>
      </c>
      <c r="I1740" s="5">
        <v>36.35</v>
      </c>
      <c r="J1740" s="5">
        <v>36.18666666666666</v>
      </c>
      <c r="K1740" s="5">
        <v>35.946666666666673</v>
      </c>
      <c r="L1740" s="5">
        <v>37.016666666666666</v>
      </c>
      <c r="M1740" s="5">
        <v>38.126666666666665</v>
      </c>
      <c r="N1740" s="5">
        <v>39.196666666666673</v>
      </c>
      <c r="O1740" s="5">
        <v>40.29</v>
      </c>
      <c r="P1740" s="5">
        <v>41.31333333333334</v>
      </c>
      <c r="Q1740" s="5">
        <v>42.41</v>
      </c>
      <c r="R1740" s="5">
        <v>42.323333333333338</v>
      </c>
      <c r="S1740" s="5">
        <v>42.273333333333333</v>
      </c>
      <c r="T1740" s="5">
        <v>42.18</v>
      </c>
      <c r="U1740" s="5">
        <v>41.113333333333337</v>
      </c>
      <c r="V1740" s="5">
        <v>40.096666666666671</v>
      </c>
      <c r="W1740" s="5">
        <v>39.036666666666662</v>
      </c>
      <c r="X1740" s="5">
        <v>38.619999999999997</v>
      </c>
      <c r="Y1740" s="5">
        <v>38.21</v>
      </c>
      <c r="Z1740" s="5">
        <v>37.799999999999997</v>
      </c>
      <c r="AA1740" s="5">
        <v>37.473333333333336</v>
      </c>
      <c r="AB1740" s="5">
        <v>37.193333333333335</v>
      </c>
    </row>
    <row r="1741" spans="1:28">
      <c r="A1741" s="2" t="s">
        <v>270</v>
      </c>
      <c r="B1741" s="2" t="s">
        <v>84</v>
      </c>
      <c r="C1741" s="2" t="s">
        <v>372</v>
      </c>
      <c r="D1741" s="2" t="str">
        <f t="shared" si="27"/>
        <v>New York - Rochester-Dec</v>
      </c>
      <c r="E1741" s="5">
        <v>30.729032258064517</v>
      </c>
      <c r="F1741" s="5">
        <v>30.461290322580645</v>
      </c>
      <c r="G1741" s="5">
        <v>30.22258064516129</v>
      </c>
      <c r="H1741" s="5">
        <v>29.951612903225808</v>
      </c>
      <c r="I1741" s="5">
        <v>29.864516129032257</v>
      </c>
      <c r="J1741" s="5">
        <v>29.864516129032257</v>
      </c>
      <c r="K1741" s="5">
        <v>29.770967741935483</v>
      </c>
      <c r="L1741" s="5">
        <v>30.190322580645162</v>
      </c>
      <c r="M1741" s="5">
        <v>30.612903225806452</v>
      </c>
      <c r="N1741" s="5">
        <v>31.032258064516128</v>
      </c>
      <c r="O1741" s="5">
        <v>31.848387096774193</v>
      </c>
      <c r="P1741" s="5">
        <v>32.700000000000003</v>
      </c>
      <c r="Q1741" s="5">
        <v>33.519354838709674</v>
      </c>
      <c r="R1741" s="5">
        <v>33.316129032258061</v>
      </c>
      <c r="S1741" s="5">
        <v>33.119354838709675</v>
      </c>
      <c r="T1741" s="5">
        <v>32.9</v>
      </c>
      <c r="U1741" s="5">
        <v>32.280645161290323</v>
      </c>
      <c r="V1741" s="5">
        <v>31.64516129032258</v>
      </c>
      <c r="W1741" s="5">
        <v>31.025806451612901</v>
      </c>
      <c r="X1741" s="5">
        <v>30.877419354838711</v>
      </c>
      <c r="Y1741" s="5">
        <v>30.77741935483871</v>
      </c>
      <c r="Z1741" s="5">
        <v>30.641935483870967</v>
      </c>
      <c r="AA1741" s="5">
        <v>30.56451612903226</v>
      </c>
      <c r="AB1741" s="5">
        <v>30.438709677419357</v>
      </c>
    </row>
    <row r="1742" spans="1:28">
      <c r="A1742" s="2" t="s">
        <v>271</v>
      </c>
      <c r="B1742" s="2" t="s">
        <v>73</v>
      </c>
      <c r="C1742" s="2" t="s">
        <v>361</v>
      </c>
      <c r="D1742" s="2" t="str">
        <f t="shared" si="27"/>
        <v>New York - Syracuse-Jan</v>
      </c>
      <c r="E1742" s="5">
        <v>23.351612903225806</v>
      </c>
      <c r="F1742" s="5">
        <v>23.058064516129029</v>
      </c>
      <c r="G1742" s="5">
        <v>22.816129032258065</v>
      </c>
      <c r="H1742" s="5">
        <v>22.451612903225808</v>
      </c>
      <c r="I1742" s="5">
        <v>22.161290322580644</v>
      </c>
      <c r="J1742" s="5">
        <v>22.122580645161289</v>
      </c>
      <c r="K1742" s="5">
        <v>22.012903225806451</v>
      </c>
      <c r="L1742" s="5">
        <v>22.761290322580646</v>
      </c>
      <c r="M1742" s="5">
        <v>23.461290322580645</v>
      </c>
      <c r="N1742" s="5">
        <v>24.245161290322581</v>
      </c>
      <c r="O1742" s="5">
        <v>25.406451612903226</v>
      </c>
      <c r="P1742" s="5">
        <v>26.57741935483871</v>
      </c>
      <c r="Q1742" s="5">
        <v>27.796774193548387</v>
      </c>
      <c r="R1742" s="5">
        <v>27.970967741935485</v>
      </c>
      <c r="S1742" s="5">
        <v>28.13225806451613</v>
      </c>
      <c r="T1742" s="5">
        <v>28.351612903225806</v>
      </c>
      <c r="U1742" s="5">
        <v>27.593548387096774</v>
      </c>
      <c r="V1742" s="5">
        <v>26.870967741935484</v>
      </c>
      <c r="W1742" s="5">
        <v>26.070967741935487</v>
      </c>
      <c r="X1742" s="5">
        <v>25.696774193548389</v>
      </c>
      <c r="Y1742" s="5">
        <v>25.254838709677419</v>
      </c>
      <c r="Z1742" s="5">
        <v>24.819354838709678</v>
      </c>
      <c r="AA1742" s="5">
        <v>24.351612903225806</v>
      </c>
      <c r="AB1742" s="5">
        <v>23.841935483870969</v>
      </c>
    </row>
    <row r="1743" spans="1:28">
      <c r="A1743" s="2" t="s">
        <v>271</v>
      </c>
      <c r="B1743" s="2" t="s">
        <v>74</v>
      </c>
      <c r="C1743" s="2" t="s">
        <v>362</v>
      </c>
      <c r="D1743" s="2" t="str">
        <f t="shared" si="27"/>
        <v>New York - Syracuse-Feb</v>
      </c>
      <c r="E1743" s="5">
        <v>21.917857142857144</v>
      </c>
      <c r="F1743" s="5">
        <v>21.164285714285715</v>
      </c>
      <c r="G1743" s="5">
        <v>20.582142857142856</v>
      </c>
      <c r="H1743" s="5">
        <v>20.110714285714288</v>
      </c>
      <c r="I1743" s="5">
        <v>19.196428571428573</v>
      </c>
      <c r="J1743" s="5">
        <v>18.817857142857143</v>
      </c>
      <c r="K1743" s="5">
        <v>18.392857142857142</v>
      </c>
      <c r="L1743" s="5">
        <v>19.61785714285714</v>
      </c>
      <c r="M1743" s="5">
        <v>21.778571428571428</v>
      </c>
      <c r="N1743" s="5">
        <v>23.892857142857142</v>
      </c>
      <c r="O1743" s="5">
        <v>26.714285714285715</v>
      </c>
      <c r="P1743" s="5">
        <v>28.167857142857144</v>
      </c>
      <c r="Q1743" s="5">
        <v>29.6</v>
      </c>
      <c r="R1743" s="5">
        <v>30.142857142857142</v>
      </c>
      <c r="S1743" s="5">
        <v>29.860714285714288</v>
      </c>
      <c r="T1743" s="5">
        <v>29.214285714285715</v>
      </c>
      <c r="U1743" s="5">
        <v>27.75714285714286</v>
      </c>
      <c r="V1743" s="5">
        <v>25.792857142857144</v>
      </c>
      <c r="W1743" s="5">
        <v>24.439285714285713</v>
      </c>
      <c r="X1743" s="5">
        <v>23.596428571428572</v>
      </c>
      <c r="Y1743" s="5">
        <v>23.064285714285713</v>
      </c>
      <c r="Z1743" s="5">
        <v>22.87142857142857</v>
      </c>
      <c r="AA1743" s="5">
        <v>22.703571428571429</v>
      </c>
      <c r="AB1743" s="5">
        <v>21.985714285714288</v>
      </c>
    </row>
    <row r="1744" spans="1:28">
      <c r="A1744" s="2" t="s">
        <v>271</v>
      </c>
      <c r="B1744" s="2" t="s">
        <v>75</v>
      </c>
      <c r="C1744" s="2" t="s">
        <v>363</v>
      </c>
      <c r="D1744" s="2" t="str">
        <f t="shared" si="27"/>
        <v>New York - Syracuse-Mar</v>
      </c>
      <c r="E1744" s="5">
        <v>30.751612903225805</v>
      </c>
      <c r="F1744" s="5">
        <v>30.061290322580643</v>
      </c>
      <c r="G1744" s="5">
        <v>28.825806451612905</v>
      </c>
      <c r="H1744" s="5">
        <v>28.216129032258067</v>
      </c>
      <c r="I1744" s="5">
        <v>27.893548387096775</v>
      </c>
      <c r="J1744" s="5">
        <v>27.70967741935484</v>
      </c>
      <c r="K1744" s="5">
        <v>27.809677419354838</v>
      </c>
      <c r="L1744" s="5">
        <v>29.545161290322579</v>
      </c>
      <c r="M1744" s="5">
        <v>32.335483870967742</v>
      </c>
      <c r="N1744" s="5">
        <v>34.690322580645166</v>
      </c>
      <c r="O1744" s="5">
        <v>36.57741935483871</v>
      </c>
      <c r="P1744" s="5">
        <v>37.732258064516131</v>
      </c>
      <c r="Q1744" s="5">
        <v>38.651612903225811</v>
      </c>
      <c r="R1744" s="5">
        <v>39.20967741935484</v>
      </c>
      <c r="S1744" s="5">
        <v>39.63225806451613</v>
      </c>
      <c r="T1744" s="5">
        <v>39.638709677419357</v>
      </c>
      <c r="U1744" s="5">
        <v>38.86774193548387</v>
      </c>
      <c r="V1744" s="5">
        <v>36.816129032258061</v>
      </c>
      <c r="W1744" s="5">
        <v>34.903225806451616</v>
      </c>
      <c r="X1744" s="5">
        <v>33.29032258064516</v>
      </c>
      <c r="Y1744" s="5">
        <v>32.958064516129035</v>
      </c>
      <c r="Z1744" s="5">
        <v>32.574193548387093</v>
      </c>
      <c r="AA1744" s="5">
        <v>32.154838709677421</v>
      </c>
      <c r="AB1744" s="5">
        <v>31.674193548387095</v>
      </c>
    </row>
    <row r="1745" spans="1:28">
      <c r="A1745" s="2" t="s">
        <v>271</v>
      </c>
      <c r="B1745" s="2" t="s">
        <v>76</v>
      </c>
      <c r="C1745" s="2" t="s">
        <v>364</v>
      </c>
      <c r="D1745" s="2" t="str">
        <f t="shared" si="27"/>
        <v>New York - Syracuse-Apr</v>
      </c>
      <c r="E1745" s="5">
        <v>38.22</v>
      </c>
      <c r="F1745" s="5">
        <v>37.35</v>
      </c>
      <c r="G1745" s="5">
        <v>36.783333333333331</v>
      </c>
      <c r="H1745" s="5">
        <v>36.43333333333333</v>
      </c>
      <c r="I1745" s="5">
        <v>36.020000000000003</v>
      </c>
      <c r="J1745" s="5">
        <v>36.51</v>
      </c>
      <c r="K1745" s="5">
        <v>38.513333333333335</v>
      </c>
      <c r="L1745" s="5">
        <v>41.096666666666671</v>
      </c>
      <c r="M1745" s="5">
        <v>43.403333333333329</v>
      </c>
      <c r="N1745" s="5">
        <v>45.94</v>
      </c>
      <c r="O1745" s="5">
        <v>48.353333333333332</v>
      </c>
      <c r="P1745" s="5">
        <v>49.31666666666667</v>
      </c>
      <c r="Q1745" s="5">
        <v>49.96</v>
      </c>
      <c r="R1745" s="5">
        <v>50.083333333333336</v>
      </c>
      <c r="S1745" s="5">
        <v>50.08</v>
      </c>
      <c r="T1745" s="5">
        <v>50.11</v>
      </c>
      <c r="U1745" s="5">
        <v>49.423333333333332</v>
      </c>
      <c r="V1745" s="5">
        <v>47.826666666666668</v>
      </c>
      <c r="W1745" s="5">
        <v>45.333333333333336</v>
      </c>
      <c r="X1745" s="5">
        <v>43.023333333333333</v>
      </c>
      <c r="Y1745" s="5">
        <v>41.346666666666671</v>
      </c>
      <c r="Z1745" s="5">
        <v>40.479999999999997</v>
      </c>
      <c r="AA1745" s="5">
        <v>39.36</v>
      </c>
      <c r="AB1745" s="5">
        <v>38.836666666666666</v>
      </c>
    </row>
    <row r="1746" spans="1:28">
      <c r="A1746" s="2" t="s">
        <v>271</v>
      </c>
      <c r="B1746" s="2" t="s">
        <v>77</v>
      </c>
      <c r="C1746" s="2" t="s">
        <v>365</v>
      </c>
      <c r="D1746" s="2" t="str">
        <f t="shared" si="27"/>
        <v>New York - Syracuse-May</v>
      </c>
      <c r="E1746" s="5">
        <v>49.87419354838709</v>
      </c>
      <c r="F1746" s="5">
        <v>49.093548387096774</v>
      </c>
      <c r="G1746" s="5">
        <v>48.361290322580643</v>
      </c>
      <c r="H1746" s="5">
        <v>47.58387096774193</v>
      </c>
      <c r="I1746" s="5">
        <v>49.245161290322578</v>
      </c>
      <c r="J1746" s="5">
        <v>50.967741935483872</v>
      </c>
      <c r="K1746" s="5">
        <v>52.674193548387102</v>
      </c>
      <c r="L1746" s="5">
        <v>55.12580645161291</v>
      </c>
      <c r="M1746" s="5">
        <v>57.538709677419355</v>
      </c>
      <c r="N1746" s="5">
        <v>59.990322580645163</v>
      </c>
      <c r="O1746" s="5">
        <v>61.41612903225807</v>
      </c>
      <c r="P1746" s="5">
        <v>62.812903225806451</v>
      </c>
      <c r="Q1746" s="5">
        <v>64.219354838709677</v>
      </c>
      <c r="R1746" s="5">
        <v>64.290322580645167</v>
      </c>
      <c r="S1746" s="5">
        <v>64.361290322580643</v>
      </c>
      <c r="T1746" s="5">
        <v>64.41935483870968</v>
      </c>
      <c r="U1746" s="5">
        <v>62.509677419354837</v>
      </c>
      <c r="V1746" s="5">
        <v>60.603225806451611</v>
      </c>
      <c r="W1746" s="5">
        <v>58.667741935483875</v>
      </c>
      <c r="X1746" s="5">
        <v>56.529032258064518</v>
      </c>
      <c r="Y1746" s="5">
        <v>54.438709677419354</v>
      </c>
      <c r="Z1746" s="5">
        <v>52.380645161290325</v>
      </c>
      <c r="AA1746" s="5">
        <v>51.648387096774194</v>
      </c>
      <c r="AB1746" s="5">
        <v>50.86774193548387</v>
      </c>
    </row>
    <row r="1747" spans="1:28">
      <c r="A1747" s="2" t="s">
        <v>271</v>
      </c>
      <c r="B1747" s="2" t="s">
        <v>78</v>
      </c>
      <c r="C1747" s="2" t="s">
        <v>366</v>
      </c>
      <c r="D1747" s="2" t="str">
        <f t="shared" si="27"/>
        <v>New York - Syracuse-Jun</v>
      </c>
      <c r="E1747" s="5">
        <v>60.923333333333332</v>
      </c>
      <c r="F1747" s="5">
        <v>60.296666666666667</v>
      </c>
      <c r="G1747" s="5">
        <v>59.573333333333338</v>
      </c>
      <c r="H1747" s="5">
        <v>58.81333333333334</v>
      </c>
      <c r="I1747" s="5">
        <v>58.526666666666664</v>
      </c>
      <c r="J1747" s="5">
        <v>59.543333333333329</v>
      </c>
      <c r="K1747" s="5">
        <v>61.773333333333333</v>
      </c>
      <c r="L1747" s="5">
        <v>63.983333333333334</v>
      </c>
      <c r="M1747" s="5">
        <v>66.73</v>
      </c>
      <c r="N1747" s="5">
        <v>68.943333333333342</v>
      </c>
      <c r="O1747" s="5">
        <v>70.38</v>
      </c>
      <c r="P1747" s="5">
        <v>71.806666666666658</v>
      </c>
      <c r="Q1747" s="5">
        <v>72.7</v>
      </c>
      <c r="R1747" s="5">
        <v>73.59</v>
      </c>
      <c r="S1747" s="5">
        <v>73.5</v>
      </c>
      <c r="T1747" s="5">
        <v>73.826666666666668</v>
      </c>
      <c r="U1747" s="5">
        <v>73.2</v>
      </c>
      <c r="V1747" s="5">
        <v>72.306666666666658</v>
      </c>
      <c r="W1747" s="5">
        <v>70.683333333333337</v>
      </c>
      <c r="X1747" s="5">
        <v>67.313333333333333</v>
      </c>
      <c r="Y1747" s="5">
        <v>65.540000000000006</v>
      </c>
      <c r="Z1747" s="5">
        <v>64.11</v>
      </c>
      <c r="AA1747" s="5">
        <v>63.29</v>
      </c>
      <c r="AB1747" s="5">
        <v>62.213333333333338</v>
      </c>
    </row>
    <row r="1748" spans="1:28">
      <c r="A1748" s="2" t="s">
        <v>271</v>
      </c>
      <c r="B1748" s="2" t="s">
        <v>79</v>
      </c>
      <c r="C1748" s="2" t="s">
        <v>367</v>
      </c>
      <c r="D1748" s="2" t="str">
        <f t="shared" si="27"/>
        <v>New York - Syracuse-Jul</v>
      </c>
      <c r="E1748" s="5">
        <v>66.396774193548396</v>
      </c>
      <c r="F1748" s="5">
        <v>65.867741935483878</v>
      </c>
      <c r="G1748" s="5">
        <v>63.087096774193547</v>
      </c>
      <c r="H1748" s="5">
        <v>62.777419354838706</v>
      </c>
      <c r="I1748" s="5">
        <v>62.36774193548387</v>
      </c>
      <c r="J1748" s="5">
        <v>64.787096774193557</v>
      </c>
      <c r="K1748" s="5">
        <v>67.5741935483871</v>
      </c>
      <c r="L1748" s="5">
        <v>70.454838709677418</v>
      </c>
      <c r="M1748" s="5">
        <v>73.012903225806454</v>
      </c>
      <c r="N1748" s="5">
        <v>74.409677419354836</v>
      </c>
      <c r="O1748" s="5">
        <v>75.770967741935493</v>
      </c>
      <c r="P1748" s="5">
        <v>77.00322580645161</v>
      </c>
      <c r="Q1748" s="5">
        <v>78.090322580645164</v>
      </c>
      <c r="R1748" s="5">
        <v>77.970967741935482</v>
      </c>
      <c r="S1748" s="5">
        <v>78.141935483870967</v>
      </c>
      <c r="T1748" s="5">
        <v>78.474193548387092</v>
      </c>
      <c r="U1748" s="5">
        <v>78.193548387096769</v>
      </c>
      <c r="V1748" s="5">
        <v>76.845161290322579</v>
      </c>
      <c r="W1748" s="5">
        <v>74.2</v>
      </c>
      <c r="X1748" s="5">
        <v>70.777419354838713</v>
      </c>
      <c r="Y1748" s="5">
        <v>68.019354838709674</v>
      </c>
      <c r="Z1748" s="5">
        <v>66.861290322580643</v>
      </c>
      <c r="AA1748" s="5">
        <v>65.909677419354836</v>
      </c>
      <c r="AB1748" s="5">
        <v>64.990322580645156</v>
      </c>
    </row>
    <row r="1749" spans="1:28">
      <c r="A1749" s="2" t="s">
        <v>271</v>
      </c>
      <c r="B1749" s="2" t="s">
        <v>80</v>
      </c>
      <c r="C1749" s="2" t="s">
        <v>368</v>
      </c>
      <c r="D1749" s="2" t="str">
        <f t="shared" si="27"/>
        <v>New York - Syracuse-Aug</v>
      </c>
      <c r="E1749" s="5">
        <v>60.409677419354843</v>
      </c>
      <c r="F1749" s="5">
        <v>59.909677419354843</v>
      </c>
      <c r="G1749" s="5">
        <v>61.777419354838706</v>
      </c>
      <c r="H1749" s="5">
        <v>61.235483870967741</v>
      </c>
      <c r="I1749" s="5">
        <v>62.093548387096774</v>
      </c>
      <c r="J1749" s="5">
        <v>62.951612903225808</v>
      </c>
      <c r="K1749" s="5">
        <v>63.812903225806451</v>
      </c>
      <c r="L1749" s="5">
        <v>66.703225806451613</v>
      </c>
      <c r="M1749" s="5">
        <v>69.612903225806448</v>
      </c>
      <c r="N1749" s="5">
        <v>72.50322580645161</v>
      </c>
      <c r="O1749" s="5">
        <v>73.841935483870969</v>
      </c>
      <c r="P1749" s="5">
        <v>75.235483870967741</v>
      </c>
      <c r="Q1749" s="5">
        <v>76.58709677419354</v>
      </c>
      <c r="R1749" s="5">
        <v>76.174193548387095</v>
      </c>
      <c r="S1749" s="5">
        <v>75.825806451612905</v>
      </c>
      <c r="T1749" s="5">
        <v>75.41290322580646</v>
      </c>
      <c r="U1749" s="5">
        <v>73.509677419354844</v>
      </c>
      <c r="V1749" s="5">
        <v>71.635483870967732</v>
      </c>
      <c r="W1749" s="5">
        <v>69.725806451612897</v>
      </c>
      <c r="X1749" s="5">
        <v>67.954838709677418</v>
      </c>
      <c r="Y1749" s="5">
        <v>66.206451612903223</v>
      </c>
      <c r="Z1749" s="5">
        <v>64.451612903225808</v>
      </c>
      <c r="AA1749" s="5">
        <v>63.79032258064516</v>
      </c>
      <c r="AB1749" s="5">
        <v>63.070967741935483</v>
      </c>
    </row>
    <row r="1750" spans="1:28">
      <c r="A1750" s="2" t="s">
        <v>271</v>
      </c>
      <c r="B1750" s="2" t="s">
        <v>81</v>
      </c>
      <c r="C1750" s="2" t="s">
        <v>369</v>
      </c>
      <c r="D1750" s="2" t="str">
        <f t="shared" si="27"/>
        <v>New York - Syracuse-Sep</v>
      </c>
      <c r="E1750" s="5">
        <v>56.916666666666664</v>
      </c>
      <c r="F1750" s="5">
        <v>56.026666666666664</v>
      </c>
      <c r="G1750" s="5">
        <v>55.71</v>
      </c>
      <c r="H1750" s="5">
        <v>55.05</v>
      </c>
      <c r="I1750" s="5">
        <v>54.446666666666673</v>
      </c>
      <c r="J1750" s="5">
        <v>54.523333333333333</v>
      </c>
      <c r="K1750" s="5">
        <v>56.096666666666671</v>
      </c>
      <c r="L1750" s="5">
        <v>59.596666666666671</v>
      </c>
      <c r="M1750" s="5">
        <v>62.68666666666666</v>
      </c>
      <c r="N1750" s="5">
        <v>65.463333333333338</v>
      </c>
      <c r="O1750" s="5">
        <v>67.023333333333341</v>
      </c>
      <c r="P1750" s="5">
        <v>68.34</v>
      </c>
      <c r="Q1750" s="5">
        <v>69.226666666666674</v>
      </c>
      <c r="R1750" s="5">
        <v>70.173333333333332</v>
      </c>
      <c r="S1750" s="5">
        <v>69.58</v>
      </c>
      <c r="T1750" s="5">
        <v>68.569999999999993</v>
      </c>
      <c r="U1750" s="5">
        <v>67.186666666666667</v>
      </c>
      <c r="V1750" s="5">
        <v>64.726666666666659</v>
      </c>
      <c r="W1750" s="5">
        <v>62.16</v>
      </c>
      <c r="X1750" s="5">
        <v>60.576666666666668</v>
      </c>
      <c r="Y1750" s="5">
        <v>59.636666666666663</v>
      </c>
      <c r="Z1750" s="5">
        <v>58.703333333333333</v>
      </c>
      <c r="AA1750" s="5">
        <v>58.06333333333334</v>
      </c>
      <c r="AB1750" s="5">
        <v>57.18</v>
      </c>
    </row>
    <row r="1751" spans="1:28">
      <c r="A1751" s="2" t="s">
        <v>271</v>
      </c>
      <c r="B1751" s="2" t="s">
        <v>82</v>
      </c>
      <c r="C1751" s="2" t="s">
        <v>370</v>
      </c>
      <c r="D1751" s="2" t="str">
        <f t="shared" si="27"/>
        <v>New York - Syracuse-Oct</v>
      </c>
      <c r="E1751" s="5">
        <v>46.225806451612904</v>
      </c>
      <c r="F1751" s="5">
        <v>45.703225806451613</v>
      </c>
      <c r="G1751" s="5">
        <v>45.20967741935484</v>
      </c>
      <c r="H1751" s="5">
        <v>44.677419354838712</v>
      </c>
      <c r="I1751" s="5">
        <v>44.541935483870965</v>
      </c>
      <c r="J1751" s="5">
        <v>44.474193548387099</v>
      </c>
      <c r="K1751" s="5">
        <v>44.338709677419352</v>
      </c>
      <c r="L1751" s="5">
        <v>47.025806451612901</v>
      </c>
      <c r="M1751" s="5">
        <v>49.725806451612904</v>
      </c>
      <c r="N1751" s="5">
        <v>52.429032258064517</v>
      </c>
      <c r="O1751" s="5">
        <v>53.938709677419354</v>
      </c>
      <c r="P1751" s="5">
        <v>55.41612903225807</v>
      </c>
      <c r="Q1751" s="5">
        <v>56.938709677419354</v>
      </c>
      <c r="R1751" s="5">
        <v>56.622580645161285</v>
      </c>
      <c r="S1751" s="5">
        <v>56.316129032258061</v>
      </c>
      <c r="T1751" s="5">
        <v>55.993548387096773</v>
      </c>
      <c r="U1751" s="5">
        <v>53.945161290322581</v>
      </c>
      <c r="V1751" s="5">
        <v>51.883870967741942</v>
      </c>
      <c r="W1751" s="5">
        <v>49.79032258064516</v>
      </c>
      <c r="X1751" s="5">
        <v>48.980645161290326</v>
      </c>
      <c r="Y1751" s="5">
        <v>48.183870967741939</v>
      </c>
      <c r="Z1751" s="5">
        <v>47.412903225806453</v>
      </c>
      <c r="AA1751" s="5">
        <v>46.893548387096779</v>
      </c>
      <c r="AB1751" s="5">
        <v>46.425806451612907</v>
      </c>
    </row>
    <row r="1752" spans="1:28">
      <c r="A1752" s="2" t="s">
        <v>271</v>
      </c>
      <c r="B1752" s="2" t="s">
        <v>83</v>
      </c>
      <c r="C1752" s="2" t="s">
        <v>371</v>
      </c>
      <c r="D1752" s="2" t="str">
        <f t="shared" si="27"/>
        <v>New York - Syracuse-Nov</v>
      </c>
      <c r="E1752" s="5">
        <v>39.103333333333332</v>
      </c>
      <c r="F1752" s="5">
        <v>38.826666666666668</v>
      </c>
      <c r="G1752" s="5">
        <v>38.363333333333337</v>
      </c>
      <c r="H1752" s="5">
        <v>38.326666666666668</v>
      </c>
      <c r="I1752" s="5">
        <v>37.956666666666671</v>
      </c>
      <c r="J1752" s="5">
        <v>38.213333333333338</v>
      </c>
      <c r="K1752" s="5">
        <v>37.763333333333335</v>
      </c>
      <c r="L1752" s="5">
        <v>37.783333333333331</v>
      </c>
      <c r="M1752" s="5">
        <v>38.973333333333336</v>
      </c>
      <c r="N1752" s="5">
        <v>41.17</v>
      </c>
      <c r="O1752" s="5">
        <v>42.93</v>
      </c>
      <c r="P1752" s="5">
        <v>43.826666666666668</v>
      </c>
      <c r="Q1752" s="5">
        <v>44.533333333333331</v>
      </c>
      <c r="R1752" s="5">
        <v>44.796666666666667</v>
      </c>
      <c r="S1752" s="5">
        <v>44.71</v>
      </c>
      <c r="T1752" s="5">
        <v>44.053333333333327</v>
      </c>
      <c r="U1752" s="5">
        <v>42.526666666666664</v>
      </c>
      <c r="V1752" s="5">
        <v>41.68</v>
      </c>
      <c r="W1752" s="5">
        <v>41.376666666666665</v>
      </c>
      <c r="X1752" s="5">
        <v>40.68666666666666</v>
      </c>
      <c r="Y1752" s="5">
        <v>40.25</v>
      </c>
      <c r="Z1752" s="5">
        <v>40.093333333333334</v>
      </c>
      <c r="AA1752" s="5">
        <v>39.68</v>
      </c>
      <c r="AB1752" s="5">
        <v>38.93</v>
      </c>
    </row>
    <row r="1753" spans="1:28">
      <c r="A1753" s="2" t="s">
        <v>271</v>
      </c>
      <c r="B1753" s="2" t="s">
        <v>84</v>
      </c>
      <c r="C1753" s="2" t="s">
        <v>372</v>
      </c>
      <c r="D1753" s="2" t="str">
        <f t="shared" si="27"/>
        <v>New York - Syracuse-Dec</v>
      </c>
      <c r="E1753" s="5">
        <v>26.345161290322583</v>
      </c>
      <c r="F1753" s="5">
        <v>26.151612903225807</v>
      </c>
      <c r="G1753" s="5">
        <v>25.958064516129035</v>
      </c>
      <c r="H1753" s="5">
        <v>25.764516129032259</v>
      </c>
      <c r="I1753" s="5">
        <v>25.8</v>
      </c>
      <c r="J1753" s="5">
        <v>25.825806451612905</v>
      </c>
      <c r="K1753" s="5">
        <v>25.845161290322583</v>
      </c>
      <c r="L1753" s="5">
        <v>26.641935483870967</v>
      </c>
      <c r="M1753" s="5">
        <v>27.403225806451612</v>
      </c>
      <c r="N1753" s="5">
        <v>28.20967741935484</v>
      </c>
      <c r="O1753" s="5">
        <v>29.129032258064516</v>
      </c>
      <c r="P1753" s="5">
        <v>30.012903225806451</v>
      </c>
      <c r="Q1753" s="5">
        <v>30.938709677419357</v>
      </c>
      <c r="R1753" s="5">
        <v>30.629032258064516</v>
      </c>
      <c r="S1753" s="5">
        <v>30.338709677419356</v>
      </c>
      <c r="T1753" s="5">
        <v>30.035483870967742</v>
      </c>
      <c r="U1753" s="5">
        <v>29.29032258064516</v>
      </c>
      <c r="V1753" s="5">
        <v>28.567741935483873</v>
      </c>
      <c r="W1753" s="5">
        <v>27.832258064516129</v>
      </c>
      <c r="X1753" s="5">
        <v>27.57741935483871</v>
      </c>
      <c r="Y1753" s="5">
        <v>27.316129032258065</v>
      </c>
      <c r="Z1753" s="5">
        <v>27.074193548387097</v>
      </c>
      <c r="AA1753" s="5">
        <v>26.63225806451613</v>
      </c>
      <c r="AB1753" s="5">
        <v>26.190322580645162</v>
      </c>
    </row>
    <row r="1754" spans="1:28">
      <c r="A1754" s="2" t="s">
        <v>272</v>
      </c>
      <c r="B1754" s="2" t="s">
        <v>73</v>
      </c>
      <c r="C1754" s="2" t="s">
        <v>361</v>
      </c>
      <c r="D1754" s="2" t="str">
        <f t="shared" si="27"/>
        <v>North Carolina - Asheville-Jan</v>
      </c>
      <c r="E1754" s="5">
        <v>31.287096774193547</v>
      </c>
      <c r="F1754" s="5">
        <v>31.129032258064516</v>
      </c>
      <c r="G1754" s="5">
        <v>31.032258064516128</v>
      </c>
      <c r="H1754" s="5">
        <v>30.538709677419355</v>
      </c>
      <c r="I1754" s="5">
        <v>30.129032258064516</v>
      </c>
      <c r="J1754" s="5">
        <v>29.493548387096773</v>
      </c>
      <c r="K1754" s="5">
        <v>29.387096774193548</v>
      </c>
      <c r="L1754" s="5">
        <v>29.22258064516129</v>
      </c>
      <c r="M1754" s="5">
        <v>31.270967741935483</v>
      </c>
      <c r="N1754" s="5">
        <v>34.196774193548386</v>
      </c>
      <c r="O1754" s="5">
        <v>36.890322580645162</v>
      </c>
      <c r="P1754" s="5">
        <v>39.564516129032256</v>
      </c>
      <c r="Q1754" s="5">
        <v>41.445161290322581</v>
      </c>
      <c r="R1754" s="5">
        <v>42.745161290322578</v>
      </c>
      <c r="S1754" s="5">
        <v>42.958064516129035</v>
      </c>
      <c r="T1754" s="5">
        <v>42.71290322580645</v>
      </c>
      <c r="U1754" s="5">
        <v>41.467741935483872</v>
      </c>
      <c r="V1754" s="5">
        <v>38.745161290322578</v>
      </c>
      <c r="W1754" s="5">
        <v>37.025806451612901</v>
      </c>
      <c r="X1754" s="5">
        <v>35.79032258064516</v>
      </c>
      <c r="Y1754" s="5">
        <v>34.767741935483869</v>
      </c>
      <c r="Z1754" s="5">
        <v>33.738709677419358</v>
      </c>
      <c r="AA1754" s="5">
        <v>32.625806451612902</v>
      </c>
      <c r="AB1754" s="5">
        <v>32.206451612903223</v>
      </c>
    </row>
    <row r="1755" spans="1:28">
      <c r="A1755" s="2" t="s">
        <v>272</v>
      </c>
      <c r="B1755" s="2" t="s">
        <v>74</v>
      </c>
      <c r="C1755" s="2" t="s">
        <v>362</v>
      </c>
      <c r="D1755" s="2" t="str">
        <f t="shared" si="27"/>
        <v>North Carolina - Asheville-Feb</v>
      </c>
      <c r="E1755" s="5">
        <v>32.38214285714286</v>
      </c>
      <c r="F1755" s="5">
        <v>31.657142857142855</v>
      </c>
      <c r="G1755" s="5">
        <v>31.564285714285713</v>
      </c>
      <c r="H1755" s="5">
        <v>31.471428571428572</v>
      </c>
      <c r="I1755" s="5">
        <v>31.078571428571429</v>
      </c>
      <c r="J1755" s="5">
        <v>30.357142857142858</v>
      </c>
      <c r="K1755" s="5">
        <v>30.142857142857142</v>
      </c>
      <c r="L1755" s="5">
        <v>30.574999999999999</v>
      </c>
      <c r="M1755" s="5">
        <v>33.575000000000003</v>
      </c>
      <c r="N1755" s="5">
        <v>37.171428571428571</v>
      </c>
      <c r="O1755" s="5">
        <v>40.31071428571429</v>
      </c>
      <c r="P1755" s="5">
        <v>42.86785714285714</v>
      </c>
      <c r="Q1755" s="5">
        <v>44.753571428571426</v>
      </c>
      <c r="R1755" s="5">
        <v>46.817857142857143</v>
      </c>
      <c r="S1755" s="5">
        <v>47.38928571428572</v>
      </c>
      <c r="T1755" s="5">
        <v>46.75</v>
      </c>
      <c r="U1755" s="5">
        <v>45.864285714285714</v>
      </c>
      <c r="V1755" s="5">
        <v>42.657142857142858</v>
      </c>
      <c r="W1755" s="5">
        <v>40.057142857142857</v>
      </c>
      <c r="X1755" s="5">
        <v>38.024999999999999</v>
      </c>
      <c r="Y1755" s="5">
        <v>36.567857142857143</v>
      </c>
      <c r="Z1755" s="5">
        <v>35.835714285714282</v>
      </c>
      <c r="AA1755" s="5">
        <v>34.4</v>
      </c>
      <c r="AB1755" s="5">
        <v>33.575000000000003</v>
      </c>
    </row>
    <row r="1756" spans="1:28">
      <c r="A1756" s="2" t="s">
        <v>272</v>
      </c>
      <c r="B1756" s="2" t="s">
        <v>75</v>
      </c>
      <c r="C1756" s="2" t="s">
        <v>363</v>
      </c>
      <c r="D1756" s="2" t="str">
        <f t="shared" si="27"/>
        <v>North Carolina - Asheville-Mar</v>
      </c>
      <c r="E1756" s="5">
        <v>41.29354838709677</v>
      </c>
      <c r="F1756" s="5">
        <v>40.716129032258067</v>
      </c>
      <c r="G1756" s="5">
        <v>40.141935483870974</v>
      </c>
      <c r="H1756" s="5">
        <v>39.519354838709674</v>
      </c>
      <c r="I1756" s="5">
        <v>39.203225806451613</v>
      </c>
      <c r="J1756" s="5">
        <v>38.883870967741942</v>
      </c>
      <c r="K1756" s="5">
        <v>38.512903225806454</v>
      </c>
      <c r="L1756" s="5">
        <v>41.270967741935486</v>
      </c>
      <c r="M1756" s="5">
        <v>44</v>
      </c>
      <c r="N1756" s="5">
        <v>46.741935483870968</v>
      </c>
      <c r="O1756" s="5">
        <v>49.103225806451611</v>
      </c>
      <c r="P1756" s="5">
        <v>51.487096774193546</v>
      </c>
      <c r="Q1756" s="5">
        <v>53.848387096774189</v>
      </c>
      <c r="R1756" s="5">
        <v>54.570967741935483</v>
      </c>
      <c r="S1756" s="5">
        <v>55.338709677419352</v>
      </c>
      <c r="T1756" s="5">
        <v>56.064516129032256</v>
      </c>
      <c r="U1756" s="5">
        <v>53.664516129032258</v>
      </c>
      <c r="V1756" s="5">
        <v>51.3</v>
      </c>
      <c r="W1756" s="5">
        <v>48.932258064516134</v>
      </c>
      <c r="X1756" s="5">
        <v>47.432258064516134</v>
      </c>
      <c r="Y1756" s="5">
        <v>45.993548387096773</v>
      </c>
      <c r="Z1756" s="5">
        <v>44.506451612903227</v>
      </c>
      <c r="AA1756" s="5">
        <v>43.429032258064517</v>
      </c>
      <c r="AB1756" s="5">
        <v>42.354838709677416</v>
      </c>
    </row>
    <row r="1757" spans="1:28">
      <c r="A1757" s="2" t="s">
        <v>272</v>
      </c>
      <c r="B1757" s="2" t="s">
        <v>76</v>
      </c>
      <c r="C1757" s="2" t="s">
        <v>364</v>
      </c>
      <c r="D1757" s="2" t="str">
        <f t="shared" si="27"/>
        <v>North Carolina - Asheville-Apr</v>
      </c>
      <c r="E1757" s="5">
        <v>47.333333333333336</v>
      </c>
      <c r="F1757" s="5">
        <v>46.66</v>
      </c>
      <c r="G1757" s="5">
        <v>46.68333333333333</v>
      </c>
      <c r="H1757" s="5">
        <v>45.9</v>
      </c>
      <c r="I1757" s="5">
        <v>45.133333333333333</v>
      </c>
      <c r="J1757" s="5">
        <v>44.646666666666668</v>
      </c>
      <c r="K1757" s="5">
        <v>45.416666666666664</v>
      </c>
      <c r="L1757" s="5">
        <v>48.123333333333335</v>
      </c>
      <c r="M1757" s="5">
        <v>51.016666666666666</v>
      </c>
      <c r="N1757" s="5">
        <v>53.84</v>
      </c>
      <c r="O1757" s="5">
        <v>56.266666666666666</v>
      </c>
      <c r="P1757" s="5">
        <v>58.113333333333337</v>
      </c>
      <c r="Q1757" s="5">
        <v>59.82</v>
      </c>
      <c r="R1757" s="5">
        <v>60.91</v>
      </c>
      <c r="S1757" s="5">
        <v>62.093333333333334</v>
      </c>
      <c r="T1757" s="5">
        <v>62.713333333333338</v>
      </c>
      <c r="U1757" s="5">
        <v>61.913333333333334</v>
      </c>
      <c r="V1757" s="5">
        <v>59.86</v>
      </c>
      <c r="W1757" s="5">
        <v>56.836666666666666</v>
      </c>
      <c r="X1757" s="5">
        <v>54.2</v>
      </c>
      <c r="Y1757" s="5">
        <v>52.476666666666667</v>
      </c>
      <c r="Z1757" s="5">
        <v>50.543333333333329</v>
      </c>
      <c r="AA1757" s="5">
        <v>49.43333333333333</v>
      </c>
      <c r="AB1757" s="5">
        <v>48.103333333333332</v>
      </c>
    </row>
    <row r="1758" spans="1:28">
      <c r="A1758" s="2" t="s">
        <v>272</v>
      </c>
      <c r="B1758" s="2" t="s">
        <v>77</v>
      </c>
      <c r="C1758" s="2" t="s">
        <v>365</v>
      </c>
      <c r="D1758" s="2" t="str">
        <f t="shared" si="27"/>
        <v>North Carolina - Asheville-May</v>
      </c>
      <c r="E1758" s="5">
        <v>56.783870967741933</v>
      </c>
      <c r="F1758" s="5">
        <v>56.609677419354838</v>
      </c>
      <c r="G1758" s="5">
        <v>55.92258064516129</v>
      </c>
      <c r="H1758" s="5">
        <v>55.448387096774198</v>
      </c>
      <c r="I1758" s="5">
        <v>54.745161290322578</v>
      </c>
      <c r="J1758" s="5">
        <v>54.574193548387093</v>
      </c>
      <c r="K1758" s="5">
        <v>56.448387096774198</v>
      </c>
      <c r="L1758" s="5">
        <v>59.58387096774193</v>
      </c>
      <c r="M1758" s="5">
        <v>62.558064516129029</v>
      </c>
      <c r="N1758" s="5">
        <v>65.487096774193546</v>
      </c>
      <c r="O1758" s="5">
        <v>67.835483870967749</v>
      </c>
      <c r="P1758" s="5">
        <v>69.770967741935493</v>
      </c>
      <c r="Q1758" s="5">
        <v>71.025806451612908</v>
      </c>
      <c r="R1758" s="5">
        <v>72.106451612903228</v>
      </c>
      <c r="S1758" s="5">
        <v>72.148387096774186</v>
      </c>
      <c r="T1758" s="5">
        <v>70.948387096774198</v>
      </c>
      <c r="U1758" s="5">
        <v>69.829032258064515</v>
      </c>
      <c r="V1758" s="5">
        <v>67.690322580645159</v>
      </c>
      <c r="W1758" s="5">
        <v>65.380645161290317</v>
      </c>
      <c r="X1758" s="5">
        <v>63.106451612903221</v>
      </c>
      <c r="Y1758" s="5">
        <v>61.235483870967741</v>
      </c>
      <c r="Z1758" s="5">
        <v>59.91612903225807</v>
      </c>
      <c r="AA1758" s="5">
        <v>58.745161290322578</v>
      </c>
      <c r="AB1758" s="5">
        <v>57.748387096774195</v>
      </c>
    </row>
    <row r="1759" spans="1:28">
      <c r="A1759" s="2" t="s">
        <v>272</v>
      </c>
      <c r="B1759" s="2" t="s">
        <v>78</v>
      </c>
      <c r="C1759" s="2" t="s">
        <v>366</v>
      </c>
      <c r="D1759" s="2" t="str">
        <f t="shared" si="27"/>
        <v>North Carolina - Asheville-Jun</v>
      </c>
      <c r="E1759" s="5">
        <v>62.596666666666671</v>
      </c>
      <c r="F1759" s="5">
        <v>61.72</v>
      </c>
      <c r="G1759" s="5">
        <v>60.78</v>
      </c>
      <c r="H1759" s="5">
        <v>59.78</v>
      </c>
      <c r="I1759" s="5">
        <v>59.24</v>
      </c>
      <c r="J1759" s="5">
        <v>59.153333333333329</v>
      </c>
      <c r="K1759" s="5">
        <v>60.796666666666667</v>
      </c>
      <c r="L1759" s="5">
        <v>64.2</v>
      </c>
      <c r="M1759" s="5">
        <v>69.176666666666677</v>
      </c>
      <c r="N1759" s="5">
        <v>72.946666666666673</v>
      </c>
      <c r="O1759" s="5">
        <v>75.38666666666667</v>
      </c>
      <c r="P1759" s="5">
        <v>77.203333333333333</v>
      </c>
      <c r="Q1759" s="5">
        <v>77.943333333333342</v>
      </c>
      <c r="R1759" s="5">
        <v>77.819999999999993</v>
      </c>
      <c r="S1759" s="5">
        <v>78.763333333333335</v>
      </c>
      <c r="T1759" s="5">
        <v>78.63333333333334</v>
      </c>
      <c r="U1759" s="5">
        <v>77.516666666666666</v>
      </c>
      <c r="V1759" s="5">
        <v>76.823333333333323</v>
      </c>
      <c r="W1759" s="5">
        <v>75.053333333333327</v>
      </c>
      <c r="X1759" s="5">
        <v>71.733333333333334</v>
      </c>
      <c r="Y1759" s="5">
        <v>69.026666666666671</v>
      </c>
      <c r="Z1759" s="5">
        <v>67.196666666666673</v>
      </c>
      <c r="AA1759" s="5">
        <v>65.433333333333337</v>
      </c>
      <c r="AB1759" s="5">
        <v>63.95</v>
      </c>
    </row>
    <row r="1760" spans="1:28">
      <c r="A1760" s="2" t="s">
        <v>272</v>
      </c>
      <c r="B1760" s="2" t="s">
        <v>79</v>
      </c>
      <c r="C1760" s="2" t="s">
        <v>367</v>
      </c>
      <c r="D1760" s="2" t="str">
        <f t="shared" si="27"/>
        <v>North Carolina - Asheville-Jul</v>
      </c>
      <c r="E1760" s="5">
        <v>68.674193548387095</v>
      </c>
      <c r="F1760" s="5">
        <v>67.92258064516129</v>
      </c>
      <c r="G1760" s="5">
        <v>65.464516129032262</v>
      </c>
      <c r="H1760" s="5">
        <v>64.745161290322571</v>
      </c>
      <c r="I1760" s="5">
        <v>64.470967741935482</v>
      </c>
      <c r="J1760" s="5">
        <v>64.412903225806446</v>
      </c>
      <c r="K1760" s="5">
        <v>66.0741935483871</v>
      </c>
      <c r="L1760" s="5">
        <v>69.429032258064524</v>
      </c>
      <c r="M1760" s="5">
        <v>73.451612903225808</v>
      </c>
      <c r="N1760" s="5">
        <v>76.558064516129036</v>
      </c>
      <c r="O1760" s="5">
        <v>79.064516129032256</v>
      </c>
      <c r="P1760" s="5">
        <v>81.08387096774193</v>
      </c>
      <c r="Q1760" s="5">
        <v>81.92258064516129</v>
      </c>
      <c r="R1760" s="5">
        <v>80.164516129032251</v>
      </c>
      <c r="S1760" s="5">
        <v>80.725806451612897</v>
      </c>
      <c r="T1760" s="5">
        <v>80.441935483870964</v>
      </c>
      <c r="U1760" s="5">
        <v>79.380645161290332</v>
      </c>
      <c r="V1760" s="5">
        <v>78.109677419354838</v>
      </c>
      <c r="W1760" s="5">
        <v>76.367741935483878</v>
      </c>
      <c r="X1760" s="5">
        <v>73.651612903225796</v>
      </c>
      <c r="Y1760" s="5">
        <v>71.570967741935476</v>
      </c>
      <c r="Z1760" s="5">
        <v>70.116129032258058</v>
      </c>
      <c r="AA1760" s="5">
        <v>68.548387096774192</v>
      </c>
      <c r="AB1760" s="5">
        <v>67.403225806451616</v>
      </c>
    </row>
    <row r="1761" spans="1:28">
      <c r="A1761" s="2" t="s">
        <v>272</v>
      </c>
      <c r="B1761" s="2" t="s">
        <v>80</v>
      </c>
      <c r="C1761" s="2" t="s">
        <v>368</v>
      </c>
      <c r="D1761" s="2" t="str">
        <f t="shared" si="27"/>
        <v>North Carolina - Asheville-Aug</v>
      </c>
      <c r="E1761" s="5">
        <v>62.91612903225807</v>
      </c>
      <c r="F1761" s="5">
        <v>62.435483870967744</v>
      </c>
      <c r="G1761" s="5">
        <v>64.058064516129036</v>
      </c>
      <c r="H1761" s="5">
        <v>63.567741935483866</v>
      </c>
      <c r="I1761" s="5">
        <v>63.693548387096776</v>
      </c>
      <c r="J1761" s="5">
        <v>63.78709677419355</v>
      </c>
      <c r="K1761" s="5">
        <v>63.925806451612907</v>
      </c>
      <c r="L1761" s="5">
        <v>67</v>
      </c>
      <c r="M1761" s="5">
        <v>70.0741935483871</v>
      </c>
      <c r="N1761" s="5">
        <v>73.145161290322577</v>
      </c>
      <c r="O1761" s="5">
        <v>74.954838709677418</v>
      </c>
      <c r="P1761" s="5">
        <v>76.774193548387103</v>
      </c>
      <c r="Q1761" s="5">
        <v>78.58064516129032</v>
      </c>
      <c r="R1761" s="5">
        <v>78.777419354838713</v>
      </c>
      <c r="S1761" s="5">
        <v>78.954838709677418</v>
      </c>
      <c r="T1761" s="5">
        <v>79.141935483870967</v>
      </c>
      <c r="U1761" s="5">
        <v>77.070967741935476</v>
      </c>
      <c r="V1761" s="5">
        <v>75.00645161290322</v>
      </c>
      <c r="W1761" s="5">
        <v>72.874193548387098</v>
      </c>
      <c r="X1761" s="5">
        <v>71.167741935483861</v>
      </c>
      <c r="Y1761" s="5">
        <v>69.50322580645161</v>
      </c>
      <c r="Z1761" s="5">
        <v>67.835483870967749</v>
      </c>
      <c r="AA1761" s="5">
        <v>66.864516129032268</v>
      </c>
      <c r="AB1761" s="5">
        <v>65.912903225806446</v>
      </c>
    </row>
    <row r="1762" spans="1:28">
      <c r="A1762" s="2" t="s">
        <v>272</v>
      </c>
      <c r="B1762" s="2" t="s">
        <v>81</v>
      </c>
      <c r="C1762" s="2" t="s">
        <v>369</v>
      </c>
      <c r="D1762" s="2" t="str">
        <f t="shared" si="27"/>
        <v>North Carolina - Asheville-Sep</v>
      </c>
      <c r="E1762" s="5">
        <v>60.92</v>
      </c>
      <c r="F1762" s="5">
        <v>60.236666666666665</v>
      </c>
      <c r="G1762" s="5">
        <v>59.703333333333333</v>
      </c>
      <c r="H1762" s="5">
        <v>59.153333333333329</v>
      </c>
      <c r="I1762" s="5">
        <v>58.596666666666671</v>
      </c>
      <c r="J1762" s="5">
        <v>58.343333333333334</v>
      </c>
      <c r="K1762" s="5">
        <v>58.51</v>
      </c>
      <c r="L1762" s="5">
        <v>60.866666666666667</v>
      </c>
      <c r="M1762" s="5">
        <v>63.93666666666666</v>
      </c>
      <c r="N1762" s="5">
        <v>67.296666666666667</v>
      </c>
      <c r="O1762" s="5">
        <v>69.703333333333333</v>
      </c>
      <c r="P1762" s="5">
        <v>71.796666666666667</v>
      </c>
      <c r="Q1762" s="5">
        <v>73.013333333333335</v>
      </c>
      <c r="R1762" s="5">
        <v>73.793333333333337</v>
      </c>
      <c r="S1762" s="5">
        <v>74.25</v>
      </c>
      <c r="T1762" s="5">
        <v>73.849999999999994</v>
      </c>
      <c r="U1762" s="5">
        <v>72.5</v>
      </c>
      <c r="V1762" s="5">
        <v>70.453333333333333</v>
      </c>
      <c r="W1762" s="5">
        <v>67.543333333333337</v>
      </c>
      <c r="X1762" s="5">
        <v>65.603333333333325</v>
      </c>
      <c r="Y1762" s="5">
        <v>63.99</v>
      </c>
      <c r="Z1762" s="5">
        <v>63.13</v>
      </c>
      <c r="AA1762" s="5">
        <v>61.786666666666662</v>
      </c>
      <c r="AB1762" s="5">
        <v>61.133333333333333</v>
      </c>
    </row>
    <row r="1763" spans="1:28">
      <c r="A1763" s="2" t="s">
        <v>272</v>
      </c>
      <c r="B1763" s="2" t="s">
        <v>82</v>
      </c>
      <c r="C1763" s="2" t="s">
        <v>370</v>
      </c>
      <c r="D1763" s="2" t="str">
        <f t="shared" si="27"/>
        <v>North Carolina - Asheville-Oct</v>
      </c>
      <c r="E1763" s="5">
        <v>50.264516129032259</v>
      </c>
      <c r="F1763" s="5">
        <v>49.812903225806451</v>
      </c>
      <c r="G1763" s="5">
        <v>49.348387096774189</v>
      </c>
      <c r="H1763" s="5">
        <v>48.9</v>
      </c>
      <c r="I1763" s="5">
        <v>48.309677419354834</v>
      </c>
      <c r="J1763" s="5">
        <v>47.761290322580642</v>
      </c>
      <c r="K1763" s="5">
        <v>47.167741935483875</v>
      </c>
      <c r="L1763" s="5">
        <v>50.37096774193548</v>
      </c>
      <c r="M1763" s="5">
        <v>53.548387096774192</v>
      </c>
      <c r="N1763" s="5">
        <v>56.761290322580642</v>
      </c>
      <c r="O1763" s="5">
        <v>59.322580645161288</v>
      </c>
      <c r="P1763" s="5">
        <v>61.91935483870968</v>
      </c>
      <c r="Q1763" s="5">
        <v>64.490322580645156</v>
      </c>
      <c r="R1763" s="5">
        <v>64.754838709677429</v>
      </c>
      <c r="S1763" s="5">
        <v>64.990322580645156</v>
      </c>
      <c r="T1763" s="5">
        <v>65.245161290322571</v>
      </c>
      <c r="U1763" s="5">
        <v>62.390322580645162</v>
      </c>
      <c r="V1763" s="5">
        <v>59.474193548387099</v>
      </c>
      <c r="W1763" s="5">
        <v>56.590322580645157</v>
      </c>
      <c r="X1763" s="5">
        <v>55.090322580645157</v>
      </c>
      <c r="Y1763" s="5">
        <v>53.658064516129038</v>
      </c>
      <c r="Z1763" s="5">
        <v>52.158064516129038</v>
      </c>
      <c r="AA1763" s="5">
        <v>51.425806451612907</v>
      </c>
      <c r="AB1763" s="5">
        <v>50.716129032258067</v>
      </c>
    </row>
    <row r="1764" spans="1:28">
      <c r="A1764" s="2" t="s">
        <v>272</v>
      </c>
      <c r="B1764" s="2" t="s">
        <v>83</v>
      </c>
      <c r="C1764" s="2" t="s">
        <v>371</v>
      </c>
      <c r="D1764" s="2" t="str">
        <f t="shared" si="27"/>
        <v>North Carolina - Asheville-Nov</v>
      </c>
      <c r="E1764" s="5">
        <v>40.903333333333329</v>
      </c>
      <c r="F1764" s="5">
        <v>40.506666666666668</v>
      </c>
      <c r="G1764" s="5">
        <v>40.293333333333329</v>
      </c>
      <c r="H1764" s="5">
        <v>40.143333333333331</v>
      </c>
      <c r="I1764" s="5">
        <v>40.333333333333336</v>
      </c>
      <c r="J1764" s="5">
        <v>39.976666666666667</v>
      </c>
      <c r="K1764" s="5">
        <v>39.976666666666667</v>
      </c>
      <c r="L1764" s="5">
        <v>40.243333333333332</v>
      </c>
      <c r="M1764" s="5">
        <v>43.2</v>
      </c>
      <c r="N1764" s="5">
        <v>46.806666666666665</v>
      </c>
      <c r="O1764" s="5">
        <v>50.876666666666665</v>
      </c>
      <c r="P1764" s="5">
        <v>54.153333333333329</v>
      </c>
      <c r="Q1764" s="5">
        <v>55.393333333333331</v>
      </c>
      <c r="R1764" s="5">
        <v>56.56666666666667</v>
      </c>
      <c r="S1764" s="5">
        <v>56.87</v>
      </c>
      <c r="T1764" s="5">
        <v>56.116666666666667</v>
      </c>
      <c r="U1764" s="5">
        <v>53.99666666666667</v>
      </c>
      <c r="V1764" s="5">
        <v>50.226666666666667</v>
      </c>
      <c r="W1764" s="5">
        <v>48.43</v>
      </c>
      <c r="X1764" s="5">
        <v>46.81333333333334</v>
      </c>
      <c r="Y1764" s="5">
        <v>45.23</v>
      </c>
      <c r="Z1764" s="5">
        <v>44.223333333333336</v>
      </c>
      <c r="AA1764" s="5">
        <v>42.623333333333335</v>
      </c>
      <c r="AB1764" s="5">
        <v>41.49666666666667</v>
      </c>
    </row>
    <row r="1765" spans="1:28">
      <c r="A1765" s="2" t="s">
        <v>272</v>
      </c>
      <c r="B1765" s="2" t="s">
        <v>84</v>
      </c>
      <c r="C1765" s="2" t="s">
        <v>372</v>
      </c>
      <c r="D1765" s="2" t="str">
        <f t="shared" si="27"/>
        <v>North Carolina - Asheville-Dec</v>
      </c>
      <c r="E1765" s="5">
        <v>32.083870967741937</v>
      </c>
      <c r="F1765" s="5">
        <v>32.280645161290323</v>
      </c>
      <c r="G1765" s="5">
        <v>32.006451612903227</v>
      </c>
      <c r="H1765" s="5">
        <v>31.616129032258065</v>
      </c>
      <c r="I1765" s="5">
        <v>31.561290322580643</v>
      </c>
      <c r="J1765" s="5">
        <v>30.980645161290322</v>
      </c>
      <c r="K1765" s="5">
        <v>30.822580645161292</v>
      </c>
      <c r="L1765" s="5">
        <v>30.93548387096774</v>
      </c>
      <c r="M1765" s="5">
        <v>32.893548387096779</v>
      </c>
      <c r="N1765" s="5">
        <v>34.654838709677421</v>
      </c>
      <c r="O1765" s="5">
        <v>36.545161290322582</v>
      </c>
      <c r="P1765" s="5">
        <v>38.135483870967747</v>
      </c>
      <c r="Q1765" s="5">
        <v>40.12903225806452</v>
      </c>
      <c r="R1765" s="5">
        <v>41.406451612903226</v>
      </c>
      <c r="S1765" s="5">
        <v>42.116129032258058</v>
      </c>
      <c r="T1765" s="5">
        <v>42.029032258064518</v>
      </c>
      <c r="U1765" s="5">
        <v>40.538709677419355</v>
      </c>
      <c r="V1765" s="5">
        <v>37.748387096774195</v>
      </c>
      <c r="W1765" s="5">
        <v>36.387096774193552</v>
      </c>
      <c r="X1765" s="5">
        <v>35.109677419354838</v>
      </c>
      <c r="Y1765" s="5">
        <v>34.454838709677418</v>
      </c>
      <c r="Z1765" s="5">
        <v>33.41935483870968</v>
      </c>
      <c r="AA1765" s="5">
        <v>33.07741935483871</v>
      </c>
      <c r="AB1765" s="5">
        <v>32.319354838709678</v>
      </c>
    </row>
    <row r="1766" spans="1:28">
      <c r="A1766" s="2" t="s">
        <v>273</v>
      </c>
      <c r="B1766" s="2" t="s">
        <v>73</v>
      </c>
      <c r="C1766" s="2" t="s">
        <v>361</v>
      </c>
      <c r="D1766" s="2" t="str">
        <f t="shared" si="27"/>
        <v>North Carolina - Cape Hatteras-Jan</v>
      </c>
      <c r="E1766" s="5">
        <v>45.090322580645157</v>
      </c>
      <c r="F1766" s="5">
        <v>44.619354838709675</v>
      </c>
      <c r="G1766" s="5">
        <v>44.174193548387102</v>
      </c>
      <c r="H1766" s="5">
        <v>43.7</v>
      </c>
      <c r="I1766" s="5">
        <v>43.13225806451613</v>
      </c>
      <c r="J1766" s="5">
        <v>42.590322580645157</v>
      </c>
      <c r="K1766" s="5">
        <v>42.016129032258064</v>
      </c>
      <c r="L1766" s="5">
        <v>43.896774193548389</v>
      </c>
      <c r="M1766" s="5">
        <v>45.780645161290323</v>
      </c>
      <c r="N1766" s="5">
        <v>47.670967741935485</v>
      </c>
      <c r="O1766" s="5">
        <v>48.380645161290325</v>
      </c>
      <c r="P1766" s="5">
        <v>49.103225806451611</v>
      </c>
      <c r="Q1766" s="5">
        <v>49.803225806451614</v>
      </c>
      <c r="R1766" s="5">
        <v>49.674193548387102</v>
      </c>
      <c r="S1766" s="5">
        <v>49.535483870967738</v>
      </c>
      <c r="T1766" s="5">
        <v>49.403225806451616</v>
      </c>
      <c r="U1766" s="5">
        <v>48.493548387096773</v>
      </c>
      <c r="V1766" s="5">
        <v>47.62903225806452</v>
      </c>
      <c r="W1766" s="5">
        <v>46.783870967741933</v>
      </c>
      <c r="X1766" s="5">
        <v>46.36774193548387</v>
      </c>
      <c r="Y1766" s="5">
        <v>45.993548387096773</v>
      </c>
      <c r="Z1766" s="5">
        <v>45.6</v>
      </c>
      <c r="AA1766" s="5">
        <v>45.393548387096779</v>
      </c>
      <c r="AB1766" s="5">
        <v>45.216129032258067</v>
      </c>
    </row>
    <row r="1767" spans="1:28">
      <c r="A1767" s="2" t="s">
        <v>273</v>
      </c>
      <c r="B1767" s="2" t="s">
        <v>74</v>
      </c>
      <c r="C1767" s="2" t="s">
        <v>362</v>
      </c>
      <c r="D1767" s="2" t="str">
        <f t="shared" si="27"/>
        <v>North Carolina - Cape Hatteras-Feb</v>
      </c>
      <c r="E1767" s="5">
        <v>45.092857142857142</v>
      </c>
      <c r="F1767" s="5">
        <v>44.539285714285711</v>
      </c>
      <c r="G1767" s="5">
        <v>45.092857142857142</v>
      </c>
      <c r="H1767" s="5">
        <v>45.078571428571429</v>
      </c>
      <c r="I1767" s="5">
        <v>43.971428571428575</v>
      </c>
      <c r="J1767" s="5">
        <v>43.6</v>
      </c>
      <c r="K1767" s="5">
        <v>43.857142857142854</v>
      </c>
      <c r="L1767" s="5">
        <v>44.989285714285714</v>
      </c>
      <c r="M1767" s="5">
        <v>47.357142857142854</v>
      </c>
      <c r="N1767" s="5">
        <v>48.328571428571429</v>
      </c>
      <c r="O1767" s="5">
        <v>49.260714285714286</v>
      </c>
      <c r="P1767" s="5">
        <v>50.424999999999997</v>
      </c>
      <c r="Q1767" s="5">
        <v>50.61071428571428</v>
      </c>
      <c r="R1767" s="5">
        <v>50.6</v>
      </c>
      <c r="S1767" s="5">
        <v>49.982142857142854</v>
      </c>
      <c r="T1767" s="5">
        <v>49.303571428571431</v>
      </c>
      <c r="U1767" s="5">
        <v>48.328571428571429</v>
      </c>
      <c r="V1767" s="5">
        <v>46.678571428571431</v>
      </c>
      <c r="W1767" s="5">
        <v>45.414285714285711</v>
      </c>
      <c r="X1767" s="5">
        <v>45.196428571428569</v>
      </c>
      <c r="Y1767" s="5">
        <v>45.11071428571428</v>
      </c>
      <c r="Z1767" s="5">
        <v>44.85</v>
      </c>
      <c r="AA1767" s="5">
        <v>44.771428571428565</v>
      </c>
      <c r="AB1767" s="5">
        <v>44.646428571428565</v>
      </c>
    </row>
    <row r="1768" spans="1:28">
      <c r="A1768" s="2" t="s">
        <v>273</v>
      </c>
      <c r="B1768" s="2" t="s">
        <v>75</v>
      </c>
      <c r="C1768" s="2" t="s">
        <v>363</v>
      </c>
      <c r="D1768" s="2" t="str">
        <f t="shared" si="27"/>
        <v>North Carolina - Cape Hatteras-Mar</v>
      </c>
      <c r="E1768" s="5">
        <v>50.148387096774194</v>
      </c>
      <c r="F1768" s="5">
        <v>49.538709677419355</v>
      </c>
      <c r="G1768" s="5">
        <v>49.36774193548387</v>
      </c>
      <c r="H1768" s="5">
        <v>49.245161290322578</v>
      </c>
      <c r="I1768" s="5">
        <v>49.522580645161291</v>
      </c>
      <c r="J1768" s="5">
        <v>49.551612903225802</v>
      </c>
      <c r="K1768" s="5">
        <v>50.36774193548387</v>
      </c>
      <c r="L1768" s="5">
        <v>52.438709677419354</v>
      </c>
      <c r="M1768" s="5">
        <v>54.12580645161291</v>
      </c>
      <c r="N1768" s="5">
        <v>55.241935483870968</v>
      </c>
      <c r="O1768" s="5">
        <v>56.248387096774195</v>
      </c>
      <c r="P1768" s="5">
        <v>56.387096774193552</v>
      </c>
      <c r="Q1768" s="5">
        <v>56.58387096774193</v>
      </c>
      <c r="R1768" s="5">
        <v>56.670967741935485</v>
      </c>
      <c r="S1768" s="5">
        <v>56.570967741935483</v>
      </c>
      <c r="T1768" s="5">
        <v>55.719354838709677</v>
      </c>
      <c r="U1768" s="5">
        <v>54.458064516129035</v>
      </c>
      <c r="V1768" s="5">
        <v>52.938709677419354</v>
      </c>
      <c r="W1768" s="5">
        <v>51.745161290322578</v>
      </c>
      <c r="X1768" s="5">
        <v>51.754838709677422</v>
      </c>
      <c r="Y1768" s="5">
        <v>51.58064516129032</v>
      </c>
      <c r="Z1768" s="5">
        <v>51.2</v>
      </c>
      <c r="AA1768" s="5">
        <v>51.12580645161291</v>
      </c>
      <c r="AB1768" s="5">
        <v>50.567741935483866</v>
      </c>
    </row>
    <row r="1769" spans="1:28">
      <c r="A1769" s="2" t="s">
        <v>273</v>
      </c>
      <c r="B1769" s="2" t="s">
        <v>76</v>
      </c>
      <c r="C1769" s="2" t="s">
        <v>364</v>
      </c>
      <c r="D1769" s="2" t="str">
        <f t="shared" si="27"/>
        <v>North Carolina - Cape Hatteras-Apr</v>
      </c>
      <c r="E1769" s="5">
        <v>57.836666666666666</v>
      </c>
      <c r="F1769" s="5">
        <v>57.446666666666673</v>
      </c>
      <c r="G1769" s="5">
        <v>57.07</v>
      </c>
      <c r="H1769" s="5">
        <v>56.68666666666666</v>
      </c>
      <c r="I1769" s="5">
        <v>57.006666666666668</v>
      </c>
      <c r="J1769" s="5">
        <v>57.336666666666666</v>
      </c>
      <c r="K1769" s="5">
        <v>57.673333333333332</v>
      </c>
      <c r="L1769" s="5">
        <v>59.403333333333329</v>
      </c>
      <c r="M1769" s="5">
        <v>61.116666666666667</v>
      </c>
      <c r="N1769" s="5">
        <v>62.85</v>
      </c>
      <c r="O1769" s="5">
        <v>63.51</v>
      </c>
      <c r="P1769" s="5">
        <v>64.176666666666662</v>
      </c>
      <c r="Q1769" s="5">
        <v>64.84</v>
      </c>
      <c r="R1769" s="5">
        <v>64.36333333333333</v>
      </c>
      <c r="S1769" s="5">
        <v>63.883333333333333</v>
      </c>
      <c r="T1769" s="5">
        <v>63.403333333333329</v>
      </c>
      <c r="U1769" s="5">
        <v>61.853333333333332</v>
      </c>
      <c r="V1769" s="5">
        <v>60.32</v>
      </c>
      <c r="W1769" s="5">
        <v>58.76</v>
      </c>
      <c r="X1769" s="5">
        <v>58.543333333333329</v>
      </c>
      <c r="Y1769" s="5">
        <v>58.343333333333334</v>
      </c>
      <c r="Z1769" s="5">
        <v>58.136666666666663</v>
      </c>
      <c r="AA1769" s="5">
        <v>58.086666666666666</v>
      </c>
      <c r="AB1769" s="5">
        <v>58.04</v>
      </c>
    </row>
    <row r="1770" spans="1:28">
      <c r="A1770" s="2" t="s">
        <v>273</v>
      </c>
      <c r="B1770" s="2" t="s">
        <v>77</v>
      </c>
      <c r="C1770" s="2" t="s">
        <v>365</v>
      </c>
      <c r="D1770" s="2" t="str">
        <f t="shared" si="27"/>
        <v>North Carolina - Cape Hatteras-May</v>
      </c>
      <c r="E1770" s="5">
        <v>62.512903225806454</v>
      </c>
      <c r="F1770" s="5">
        <v>62.032258064516128</v>
      </c>
      <c r="G1770" s="5">
        <v>61.554838709677419</v>
      </c>
      <c r="H1770" s="5">
        <v>61.041935483870965</v>
      </c>
      <c r="I1770" s="5">
        <v>62.435483870967744</v>
      </c>
      <c r="J1770" s="5">
        <v>63.777419354838706</v>
      </c>
      <c r="K1770" s="5">
        <v>65.187096774193549</v>
      </c>
      <c r="L1770" s="5">
        <v>66.683870967741925</v>
      </c>
      <c r="M1770" s="5">
        <v>68.193548387096769</v>
      </c>
      <c r="N1770" s="5">
        <v>69.706451612903223</v>
      </c>
      <c r="O1770" s="5">
        <v>69.883870967741942</v>
      </c>
      <c r="P1770" s="5">
        <v>70.058064516129036</v>
      </c>
      <c r="Q1770" s="5">
        <v>70.238709677419351</v>
      </c>
      <c r="R1770" s="5">
        <v>69.803225806451621</v>
      </c>
      <c r="S1770" s="5">
        <v>69.445161290322588</v>
      </c>
      <c r="T1770" s="5">
        <v>69.016129032258064</v>
      </c>
      <c r="U1770" s="5">
        <v>67.9258064516129</v>
      </c>
      <c r="V1770" s="5">
        <v>66.838709677419359</v>
      </c>
      <c r="W1770" s="5">
        <v>65.761290322580649</v>
      </c>
      <c r="X1770" s="5">
        <v>65.116129032258058</v>
      </c>
      <c r="Y1770" s="5">
        <v>64.519354838709674</v>
      </c>
      <c r="Z1770" s="5">
        <v>63.890322580645162</v>
      </c>
      <c r="AA1770" s="5">
        <v>63.532258064516128</v>
      </c>
      <c r="AB1770" s="5">
        <v>63.177419354838712</v>
      </c>
    </row>
    <row r="1771" spans="1:28">
      <c r="A1771" s="2" t="s">
        <v>273</v>
      </c>
      <c r="B1771" s="2" t="s">
        <v>78</v>
      </c>
      <c r="C1771" s="2" t="s">
        <v>366</v>
      </c>
      <c r="D1771" s="2" t="str">
        <f t="shared" si="27"/>
        <v>North Carolina - Cape Hatteras-Jun</v>
      </c>
      <c r="E1771" s="5">
        <v>69.913333333333341</v>
      </c>
      <c r="F1771" s="5">
        <v>69.846666666666664</v>
      </c>
      <c r="G1771" s="5">
        <v>69.760000000000005</v>
      </c>
      <c r="H1771" s="5">
        <v>69.650000000000006</v>
      </c>
      <c r="I1771" s="5">
        <v>70.63333333333334</v>
      </c>
      <c r="J1771" s="5">
        <v>71.573333333333323</v>
      </c>
      <c r="K1771" s="5">
        <v>72.586666666666659</v>
      </c>
      <c r="L1771" s="5">
        <v>73.923333333333332</v>
      </c>
      <c r="M1771" s="5">
        <v>75.293333333333337</v>
      </c>
      <c r="N1771" s="5">
        <v>76.63333333333334</v>
      </c>
      <c r="O1771" s="5">
        <v>76.946666666666673</v>
      </c>
      <c r="P1771" s="5">
        <v>77.206666666666663</v>
      </c>
      <c r="Q1771" s="5">
        <v>77.523333333333326</v>
      </c>
      <c r="R1771" s="5">
        <v>77.096666666666664</v>
      </c>
      <c r="S1771" s="5">
        <v>76.72</v>
      </c>
      <c r="T1771" s="5">
        <v>76.296666666666667</v>
      </c>
      <c r="U1771" s="5">
        <v>74.99666666666667</v>
      </c>
      <c r="V1771" s="5">
        <v>73.666666666666671</v>
      </c>
      <c r="W1771" s="5">
        <v>72.323333333333323</v>
      </c>
      <c r="X1771" s="5">
        <v>71.74666666666667</v>
      </c>
      <c r="Y1771" s="5">
        <v>71.25</v>
      </c>
      <c r="Z1771" s="5">
        <v>70.683333333333337</v>
      </c>
      <c r="AA1771" s="5">
        <v>70.463333333333338</v>
      </c>
      <c r="AB1771" s="5">
        <v>70.28</v>
      </c>
    </row>
    <row r="1772" spans="1:28">
      <c r="A1772" s="2" t="s">
        <v>273</v>
      </c>
      <c r="B1772" s="2" t="s">
        <v>79</v>
      </c>
      <c r="C1772" s="2" t="s">
        <v>367</v>
      </c>
      <c r="D1772" s="2" t="str">
        <f t="shared" si="27"/>
        <v>North Carolina - Cape Hatteras-Jul</v>
      </c>
      <c r="E1772" s="5">
        <v>77.293548387096777</v>
      </c>
      <c r="F1772" s="5">
        <v>77.035483870967738</v>
      </c>
      <c r="G1772" s="5">
        <v>74.41290322580646</v>
      </c>
      <c r="H1772" s="5">
        <v>74.148387096774186</v>
      </c>
      <c r="I1772" s="5">
        <v>75.245161290322571</v>
      </c>
      <c r="J1772" s="5">
        <v>76.345161290322579</v>
      </c>
      <c r="K1772" s="5">
        <v>77.50645161290322</v>
      </c>
      <c r="L1772" s="5">
        <v>78.741935483870961</v>
      </c>
      <c r="M1772" s="5">
        <v>80.054838709677412</v>
      </c>
      <c r="N1772" s="5">
        <v>81.287096774193557</v>
      </c>
      <c r="O1772" s="5">
        <v>81.825806451612905</v>
      </c>
      <c r="P1772" s="5">
        <v>82.251612903225819</v>
      </c>
      <c r="Q1772" s="5">
        <v>82.770967741935493</v>
      </c>
      <c r="R1772" s="5">
        <v>82.287096774193557</v>
      </c>
      <c r="S1772" s="5">
        <v>81.829032258064515</v>
      </c>
      <c r="T1772" s="5">
        <v>81.348387096774204</v>
      </c>
      <c r="U1772" s="5">
        <v>80.022580645161284</v>
      </c>
      <c r="V1772" s="5">
        <v>78.712903225806443</v>
      </c>
      <c r="W1772" s="5">
        <v>77.393548387096772</v>
      </c>
      <c r="X1772" s="5">
        <v>76.754838709677429</v>
      </c>
      <c r="Y1772" s="5">
        <v>76.2</v>
      </c>
      <c r="Z1772" s="5">
        <v>75.593548387096774</v>
      </c>
      <c r="AA1772" s="5">
        <v>75.358064516129033</v>
      </c>
      <c r="AB1772" s="5">
        <v>75.154838709677421</v>
      </c>
    </row>
    <row r="1773" spans="1:28">
      <c r="A1773" s="2" t="s">
        <v>273</v>
      </c>
      <c r="B1773" s="2" t="s">
        <v>80</v>
      </c>
      <c r="C1773" s="2" t="s">
        <v>368</v>
      </c>
      <c r="D1773" s="2" t="str">
        <f t="shared" si="27"/>
        <v>North Carolina - Cape Hatteras-Aug</v>
      </c>
      <c r="E1773" s="5">
        <v>72.283870967741947</v>
      </c>
      <c r="F1773" s="5">
        <v>72.038709677419348</v>
      </c>
      <c r="G1773" s="5">
        <v>74.212903225806443</v>
      </c>
      <c r="H1773" s="5">
        <v>73.974193548387092</v>
      </c>
      <c r="I1773" s="5">
        <v>74.867741935483878</v>
      </c>
      <c r="J1773" s="5">
        <v>75.725806451612897</v>
      </c>
      <c r="K1773" s="5">
        <v>76.648387096774186</v>
      </c>
      <c r="L1773" s="5">
        <v>77.987096774193546</v>
      </c>
      <c r="M1773" s="5">
        <v>79.348387096774204</v>
      </c>
      <c r="N1773" s="5">
        <v>80.690322580645159</v>
      </c>
      <c r="O1773" s="5">
        <v>81.406451612903226</v>
      </c>
      <c r="P1773" s="5">
        <v>82.08709677419354</v>
      </c>
      <c r="Q1773" s="5">
        <v>82.816129032258075</v>
      </c>
      <c r="R1773" s="5">
        <v>82.461290322580652</v>
      </c>
      <c r="S1773" s="5">
        <v>82.154838709677421</v>
      </c>
      <c r="T1773" s="5">
        <v>81.8</v>
      </c>
      <c r="U1773" s="5">
        <v>80.432258064516134</v>
      </c>
      <c r="V1773" s="5">
        <v>79.029032258064518</v>
      </c>
      <c r="W1773" s="5">
        <v>77.661290322580641</v>
      </c>
      <c r="X1773" s="5">
        <v>76.935483870967744</v>
      </c>
      <c r="Y1773" s="5">
        <v>76.270967741935493</v>
      </c>
      <c r="Z1773" s="5">
        <v>75.570967741935476</v>
      </c>
      <c r="AA1773" s="5">
        <v>75.232258064516117</v>
      </c>
      <c r="AB1773" s="5">
        <v>74.938709677419354</v>
      </c>
    </row>
    <row r="1774" spans="1:28">
      <c r="A1774" s="2" t="s">
        <v>273</v>
      </c>
      <c r="B1774" s="2" t="s">
        <v>81</v>
      </c>
      <c r="C1774" s="2" t="s">
        <v>369</v>
      </c>
      <c r="D1774" s="2" t="str">
        <f t="shared" si="27"/>
        <v>North Carolina - Cape Hatteras-Sep</v>
      </c>
      <c r="E1774" s="5">
        <v>70.92</v>
      </c>
      <c r="F1774" s="5">
        <v>70.706666666666663</v>
      </c>
      <c r="G1774" s="5">
        <v>70.61666666666666</v>
      </c>
      <c r="H1774" s="5">
        <v>70.226666666666674</v>
      </c>
      <c r="I1774" s="5">
        <v>70.196666666666673</v>
      </c>
      <c r="J1774" s="5">
        <v>70.303333333333327</v>
      </c>
      <c r="K1774" s="5">
        <v>72.126666666666679</v>
      </c>
      <c r="L1774" s="5">
        <v>74.540000000000006</v>
      </c>
      <c r="M1774" s="5">
        <v>75.900000000000006</v>
      </c>
      <c r="N1774" s="5">
        <v>76.88</v>
      </c>
      <c r="O1774" s="5">
        <v>77.463333333333338</v>
      </c>
      <c r="P1774" s="5">
        <v>78.39</v>
      </c>
      <c r="Q1774" s="5">
        <v>78.176666666666677</v>
      </c>
      <c r="R1774" s="5">
        <v>78.406666666666666</v>
      </c>
      <c r="S1774" s="5">
        <v>77.930000000000007</v>
      </c>
      <c r="T1774" s="5">
        <v>77.36333333333333</v>
      </c>
      <c r="U1774" s="5">
        <v>75.956666666666663</v>
      </c>
      <c r="V1774" s="5">
        <v>73.75</v>
      </c>
      <c r="W1774" s="5">
        <v>72.540000000000006</v>
      </c>
      <c r="X1774" s="5">
        <v>71.936666666666667</v>
      </c>
      <c r="Y1774" s="5">
        <v>71.793333333333337</v>
      </c>
      <c r="Z1774" s="5">
        <v>71.413333333333341</v>
      </c>
      <c r="AA1774" s="5">
        <v>71.209999999999994</v>
      </c>
      <c r="AB1774" s="5">
        <v>71.05</v>
      </c>
    </row>
    <row r="1775" spans="1:28">
      <c r="A1775" s="2" t="s">
        <v>273</v>
      </c>
      <c r="B1775" s="2" t="s">
        <v>82</v>
      </c>
      <c r="C1775" s="2" t="s">
        <v>370</v>
      </c>
      <c r="D1775" s="2" t="str">
        <f t="shared" si="27"/>
        <v>North Carolina - Cape Hatteras-Oct</v>
      </c>
      <c r="E1775" s="5">
        <v>63.738709677419358</v>
      </c>
      <c r="F1775" s="5">
        <v>63.432258064516134</v>
      </c>
      <c r="G1775" s="5">
        <v>63.158064516129038</v>
      </c>
      <c r="H1775" s="5">
        <v>62.841935483870962</v>
      </c>
      <c r="I1775" s="5">
        <v>62.764516129032259</v>
      </c>
      <c r="J1775" s="5">
        <v>62.654838709677421</v>
      </c>
      <c r="K1775" s="5">
        <v>62.574193548387093</v>
      </c>
      <c r="L1775" s="5">
        <v>64.677419354838705</v>
      </c>
      <c r="M1775" s="5">
        <v>66.832258064516139</v>
      </c>
      <c r="N1775" s="5">
        <v>68.932258064516134</v>
      </c>
      <c r="O1775" s="5">
        <v>69.512903225806454</v>
      </c>
      <c r="P1775" s="5">
        <v>70.029032258064518</v>
      </c>
      <c r="Q1775" s="5">
        <v>70.616129032258058</v>
      </c>
      <c r="R1775" s="5">
        <v>70.00645161290322</v>
      </c>
      <c r="S1775" s="5">
        <v>69.432258064516134</v>
      </c>
      <c r="T1775" s="5">
        <v>68.819354838709685</v>
      </c>
      <c r="U1775" s="5">
        <v>67.251612903225819</v>
      </c>
      <c r="V1775" s="5">
        <v>65.716129032258067</v>
      </c>
      <c r="W1775" s="5">
        <v>64.122580645161293</v>
      </c>
      <c r="X1775" s="5">
        <v>63.893548387096779</v>
      </c>
      <c r="Y1775" s="5">
        <v>63.664516129032258</v>
      </c>
      <c r="Z1775" s="5">
        <v>63.396774193548389</v>
      </c>
      <c r="AA1775" s="5">
        <v>63.261290322580642</v>
      </c>
      <c r="AB1775" s="5">
        <v>63.151612903225811</v>
      </c>
    </row>
    <row r="1776" spans="1:28">
      <c r="A1776" s="2" t="s">
        <v>273</v>
      </c>
      <c r="B1776" s="2" t="s">
        <v>83</v>
      </c>
      <c r="C1776" s="2" t="s">
        <v>371</v>
      </c>
      <c r="D1776" s="2" t="str">
        <f t="shared" si="27"/>
        <v>North Carolina - Cape Hatteras-Nov</v>
      </c>
      <c r="E1776" s="5">
        <v>56.966666666666669</v>
      </c>
      <c r="F1776" s="5">
        <v>56.373333333333335</v>
      </c>
      <c r="G1776" s="5">
        <v>55.823333333333338</v>
      </c>
      <c r="H1776" s="5">
        <v>55.28</v>
      </c>
      <c r="I1776" s="5">
        <v>54.71</v>
      </c>
      <c r="J1776" s="5">
        <v>54.14</v>
      </c>
      <c r="K1776" s="5">
        <v>53.56333333333334</v>
      </c>
      <c r="L1776" s="5">
        <v>55.456666666666671</v>
      </c>
      <c r="M1776" s="5">
        <v>57.343333333333334</v>
      </c>
      <c r="N1776" s="5">
        <v>59.25</v>
      </c>
      <c r="O1776" s="5">
        <v>59.886666666666663</v>
      </c>
      <c r="P1776" s="5">
        <v>60.50333333333333</v>
      </c>
      <c r="Q1776" s="5">
        <v>61.14</v>
      </c>
      <c r="R1776" s="5">
        <v>60.62</v>
      </c>
      <c r="S1776" s="5">
        <v>60.113333333333337</v>
      </c>
      <c r="T1776" s="5">
        <v>59.603333333333332</v>
      </c>
      <c r="U1776" s="5">
        <v>58.673333333333332</v>
      </c>
      <c r="V1776" s="5">
        <v>57.763333333333335</v>
      </c>
      <c r="W1776" s="5">
        <v>56.79</v>
      </c>
      <c r="X1776" s="5">
        <v>56.826666666666668</v>
      </c>
      <c r="Y1776" s="5">
        <v>56.873333333333335</v>
      </c>
      <c r="Z1776" s="5">
        <v>56.903333333333329</v>
      </c>
      <c r="AA1776" s="5">
        <v>56.8</v>
      </c>
      <c r="AB1776" s="5">
        <v>56.75333333333333</v>
      </c>
    </row>
    <row r="1777" spans="1:28">
      <c r="A1777" s="2" t="s">
        <v>273</v>
      </c>
      <c r="B1777" s="2" t="s">
        <v>84</v>
      </c>
      <c r="C1777" s="2" t="s">
        <v>372</v>
      </c>
      <c r="D1777" s="2" t="str">
        <f t="shared" si="27"/>
        <v>North Carolina - Cape Hatteras-Dec</v>
      </c>
      <c r="E1777" s="5">
        <v>46.622580645161285</v>
      </c>
      <c r="F1777" s="5">
        <v>46.141935483870974</v>
      </c>
      <c r="G1777" s="5">
        <v>45.729032258064514</v>
      </c>
      <c r="H1777" s="5">
        <v>45.325806451612898</v>
      </c>
      <c r="I1777" s="5">
        <v>44.780645161290323</v>
      </c>
      <c r="J1777" s="5">
        <v>44.267741935483869</v>
      </c>
      <c r="K1777" s="5">
        <v>43.735483870967741</v>
      </c>
      <c r="L1777" s="5">
        <v>45.364516129032253</v>
      </c>
      <c r="M1777" s="5">
        <v>46.983870967741936</v>
      </c>
      <c r="N1777" s="5">
        <v>48.606451612903221</v>
      </c>
      <c r="O1777" s="5">
        <v>49.170967741935485</v>
      </c>
      <c r="P1777" s="5">
        <v>49.670967741935485</v>
      </c>
      <c r="Q1777" s="5">
        <v>50.222580645161294</v>
      </c>
      <c r="R1777" s="5">
        <v>49.63225806451613</v>
      </c>
      <c r="S1777" s="5">
        <v>49.074193548387093</v>
      </c>
      <c r="T1777" s="5">
        <v>48.480645161290326</v>
      </c>
      <c r="U1777" s="5">
        <v>47.903225806451616</v>
      </c>
      <c r="V1777" s="5">
        <v>47.390322580645162</v>
      </c>
      <c r="W1777" s="5">
        <v>46.806451612903224</v>
      </c>
      <c r="X1777" s="5">
        <v>46.932258064516134</v>
      </c>
      <c r="Y1777" s="5">
        <v>47.112903225806448</v>
      </c>
      <c r="Z1777" s="5">
        <v>47.241935483870968</v>
      </c>
      <c r="AA1777" s="5">
        <v>47.048387096774192</v>
      </c>
      <c r="AB1777" s="5">
        <v>46.832258064516125</v>
      </c>
    </row>
    <row r="1778" spans="1:28">
      <c r="A1778" s="2" t="s">
        <v>274</v>
      </c>
      <c r="B1778" s="2" t="s">
        <v>73</v>
      </c>
      <c r="C1778" s="2" t="s">
        <v>361</v>
      </c>
      <c r="D1778" s="2" t="str">
        <f t="shared" si="27"/>
        <v>North Carolina - Charlotte-Jan</v>
      </c>
      <c r="E1778" s="5">
        <v>36.729032258064514</v>
      </c>
      <c r="F1778" s="5">
        <v>36.174193548387102</v>
      </c>
      <c r="G1778" s="5">
        <v>35.177419354838712</v>
      </c>
      <c r="H1778" s="5">
        <v>34.948387096774198</v>
      </c>
      <c r="I1778" s="5">
        <v>34.277419354838706</v>
      </c>
      <c r="J1778" s="5">
        <v>33.896774193548389</v>
      </c>
      <c r="K1778" s="5">
        <v>33.819354838709678</v>
      </c>
      <c r="L1778" s="5">
        <v>34</v>
      </c>
      <c r="M1778" s="5">
        <v>36.045161290322582</v>
      </c>
      <c r="N1778" s="5">
        <v>38.403225806451616</v>
      </c>
      <c r="O1778" s="5">
        <v>41.158064516129038</v>
      </c>
      <c r="P1778" s="5">
        <v>43.654838709677421</v>
      </c>
      <c r="Q1778" s="5">
        <v>45.609677419354838</v>
      </c>
      <c r="R1778" s="5">
        <v>46.822580645161288</v>
      </c>
      <c r="S1778" s="5">
        <v>47.561290322580646</v>
      </c>
      <c r="T1778" s="5">
        <v>47.91935483870968</v>
      </c>
      <c r="U1778" s="5">
        <v>46.961290322580645</v>
      </c>
      <c r="V1778" s="5">
        <v>45.193548387096776</v>
      </c>
      <c r="W1778" s="5">
        <v>43.109677419354838</v>
      </c>
      <c r="X1778" s="5">
        <v>41.667741935483875</v>
      </c>
      <c r="Y1778" s="5">
        <v>40.29032258064516</v>
      </c>
      <c r="Z1778" s="5">
        <v>39.354838709677416</v>
      </c>
      <c r="AA1778" s="5">
        <v>38.338709677419352</v>
      </c>
      <c r="AB1778" s="5">
        <v>37.225806451612904</v>
      </c>
    </row>
    <row r="1779" spans="1:28">
      <c r="A1779" s="2" t="s">
        <v>274</v>
      </c>
      <c r="B1779" s="2" t="s">
        <v>74</v>
      </c>
      <c r="C1779" s="2" t="s">
        <v>362</v>
      </c>
      <c r="D1779" s="2" t="str">
        <f t="shared" si="27"/>
        <v>North Carolina - Charlotte-Feb</v>
      </c>
      <c r="E1779" s="5">
        <v>37.746428571428574</v>
      </c>
      <c r="F1779" s="5">
        <v>36.982142857142854</v>
      </c>
      <c r="G1779" s="5">
        <v>36.25714285714286</v>
      </c>
      <c r="H1779" s="5">
        <v>35.489285714285714</v>
      </c>
      <c r="I1779" s="5">
        <v>34.778571428571425</v>
      </c>
      <c r="J1779" s="5">
        <v>34.06428571428571</v>
      </c>
      <c r="K1779" s="5">
        <v>33.307142857142857</v>
      </c>
      <c r="L1779" s="5">
        <v>36.049999999999997</v>
      </c>
      <c r="M1779" s="5">
        <v>38.799999999999997</v>
      </c>
      <c r="N1779" s="5">
        <v>41.517857142857146</v>
      </c>
      <c r="O1779" s="5">
        <v>43.392857142857146</v>
      </c>
      <c r="P1779" s="5">
        <v>45.289285714285711</v>
      </c>
      <c r="Q1779" s="5">
        <v>47.13928571428572</v>
      </c>
      <c r="R1779" s="5">
        <v>48.278571428571425</v>
      </c>
      <c r="S1779" s="5">
        <v>49.410714285714285</v>
      </c>
      <c r="T1779" s="5">
        <v>50.535714285714285</v>
      </c>
      <c r="U1779" s="5">
        <v>49.260714285714286</v>
      </c>
      <c r="V1779" s="5">
        <v>47.960714285714289</v>
      </c>
      <c r="W1779" s="5">
        <v>46.592857142857142</v>
      </c>
      <c r="X1779" s="5">
        <v>44.967857142857142</v>
      </c>
      <c r="Y1779" s="5">
        <v>43.36785714285714</v>
      </c>
      <c r="Z1779" s="5">
        <v>41.81071428571429</v>
      </c>
      <c r="AA1779" s="5">
        <v>40.664285714285711</v>
      </c>
      <c r="AB1779" s="5">
        <v>39.503571428571426</v>
      </c>
    </row>
    <row r="1780" spans="1:28">
      <c r="A1780" s="2" t="s">
        <v>274</v>
      </c>
      <c r="B1780" s="2" t="s">
        <v>75</v>
      </c>
      <c r="C1780" s="2" t="s">
        <v>363</v>
      </c>
      <c r="D1780" s="2" t="str">
        <f t="shared" si="27"/>
        <v>North Carolina - Charlotte-Mar</v>
      </c>
      <c r="E1780" s="5">
        <v>47.296774193548387</v>
      </c>
      <c r="F1780" s="5">
        <v>46.254838709677422</v>
      </c>
      <c r="G1780" s="5">
        <v>45.119354838709675</v>
      </c>
      <c r="H1780" s="5">
        <v>44.103225806451611</v>
      </c>
      <c r="I1780" s="5">
        <v>42.741935483870968</v>
      </c>
      <c r="J1780" s="5">
        <v>42.177419354838712</v>
      </c>
      <c r="K1780" s="5">
        <v>41.861290322580643</v>
      </c>
      <c r="L1780" s="5">
        <v>43.8</v>
      </c>
      <c r="M1780" s="5">
        <v>47.116129032258058</v>
      </c>
      <c r="N1780" s="5">
        <v>50.161290322580648</v>
      </c>
      <c r="O1780" s="5">
        <v>52.809677419354834</v>
      </c>
      <c r="P1780" s="5">
        <v>55.238709677419358</v>
      </c>
      <c r="Q1780" s="5">
        <v>56.758064516129032</v>
      </c>
      <c r="R1780" s="5">
        <v>58.2</v>
      </c>
      <c r="S1780" s="5">
        <v>59.251612903225805</v>
      </c>
      <c r="T1780" s="5">
        <v>59.832258064516125</v>
      </c>
      <c r="U1780" s="5">
        <v>59.490322580645163</v>
      </c>
      <c r="V1780" s="5">
        <v>58.022580645161291</v>
      </c>
      <c r="W1780" s="5">
        <v>55.78709677419355</v>
      </c>
      <c r="X1780" s="5">
        <v>53.812903225806451</v>
      </c>
      <c r="Y1780" s="5">
        <v>52.506451612903227</v>
      </c>
      <c r="Z1780" s="5">
        <v>50.861290322580643</v>
      </c>
      <c r="AA1780" s="5">
        <v>49.87419354838709</v>
      </c>
      <c r="AB1780" s="5">
        <v>48.570967741935483</v>
      </c>
    </row>
    <row r="1781" spans="1:28">
      <c r="A1781" s="2" t="s">
        <v>274</v>
      </c>
      <c r="B1781" s="2" t="s">
        <v>76</v>
      </c>
      <c r="C1781" s="2" t="s">
        <v>364</v>
      </c>
      <c r="D1781" s="2" t="str">
        <f t="shared" si="27"/>
        <v>North Carolina - Charlotte-Apr</v>
      </c>
      <c r="E1781" s="5">
        <v>52.466666666666669</v>
      </c>
      <c r="F1781" s="5">
        <v>51.373333333333335</v>
      </c>
      <c r="G1781" s="5">
        <v>50.483333333333334</v>
      </c>
      <c r="H1781" s="5">
        <v>49.793333333333329</v>
      </c>
      <c r="I1781" s="5">
        <v>49.713333333333338</v>
      </c>
      <c r="J1781" s="5">
        <v>49.01</v>
      </c>
      <c r="K1781" s="5">
        <v>50.476666666666667</v>
      </c>
      <c r="L1781" s="5">
        <v>54.776666666666664</v>
      </c>
      <c r="M1781" s="5">
        <v>58.153333333333329</v>
      </c>
      <c r="N1781" s="5">
        <v>61.06333333333334</v>
      </c>
      <c r="O1781" s="5">
        <v>63.016666666666666</v>
      </c>
      <c r="P1781" s="5">
        <v>65.013333333333335</v>
      </c>
      <c r="Q1781" s="5">
        <v>66.36666666666666</v>
      </c>
      <c r="R1781" s="5">
        <v>67.693333333333328</v>
      </c>
      <c r="S1781" s="5">
        <v>68.47</v>
      </c>
      <c r="T1781" s="5">
        <v>68.650000000000006</v>
      </c>
      <c r="U1781" s="5">
        <v>67.843333333333334</v>
      </c>
      <c r="V1781" s="5">
        <v>66.596666666666664</v>
      </c>
      <c r="W1781" s="5">
        <v>63.68666666666666</v>
      </c>
      <c r="X1781" s="5">
        <v>60.56666666666667</v>
      </c>
      <c r="Y1781" s="5">
        <v>58.696666666666673</v>
      </c>
      <c r="Z1781" s="5">
        <v>57.06666666666667</v>
      </c>
      <c r="AA1781" s="5">
        <v>55.46</v>
      </c>
      <c r="AB1781" s="5">
        <v>54.45</v>
      </c>
    </row>
    <row r="1782" spans="1:28">
      <c r="A1782" s="2" t="s">
        <v>274</v>
      </c>
      <c r="B1782" s="2" t="s">
        <v>77</v>
      </c>
      <c r="C1782" s="2" t="s">
        <v>365</v>
      </c>
      <c r="D1782" s="2" t="str">
        <f t="shared" si="27"/>
        <v>North Carolina - Charlotte-May</v>
      </c>
      <c r="E1782" s="5">
        <v>62.490322580645163</v>
      </c>
      <c r="F1782" s="5">
        <v>61.693548387096776</v>
      </c>
      <c r="G1782" s="5">
        <v>60.841935483870962</v>
      </c>
      <c r="H1782" s="5">
        <v>60.190322580645166</v>
      </c>
      <c r="I1782" s="5">
        <v>59.619354838709675</v>
      </c>
      <c r="J1782" s="5">
        <v>58.970967741935482</v>
      </c>
      <c r="K1782" s="5">
        <v>60.91612903225807</v>
      </c>
      <c r="L1782" s="5">
        <v>64.216129032258067</v>
      </c>
      <c r="M1782" s="5">
        <v>67.745161290322571</v>
      </c>
      <c r="N1782" s="5">
        <v>70.929032258064524</v>
      </c>
      <c r="O1782" s="5">
        <v>73.2</v>
      </c>
      <c r="P1782" s="5">
        <v>74.819354838709685</v>
      </c>
      <c r="Q1782" s="5">
        <v>76.164516129032251</v>
      </c>
      <c r="R1782" s="5">
        <v>76.351612903225814</v>
      </c>
      <c r="S1782" s="5">
        <v>76.767741935483883</v>
      </c>
      <c r="T1782" s="5">
        <v>76.570967741935476</v>
      </c>
      <c r="U1782" s="5">
        <v>75.206451612903223</v>
      </c>
      <c r="V1782" s="5">
        <v>74.441935483870964</v>
      </c>
      <c r="W1782" s="5">
        <v>72.538709677419348</v>
      </c>
      <c r="X1782" s="5">
        <v>69.787096774193557</v>
      </c>
      <c r="Y1782" s="5">
        <v>67.938709677419354</v>
      </c>
      <c r="Z1782" s="5">
        <v>66.222580645161287</v>
      </c>
      <c r="AA1782" s="5">
        <v>64.91935483870968</v>
      </c>
      <c r="AB1782" s="5">
        <v>64.08064516129032</v>
      </c>
    </row>
    <row r="1783" spans="1:28">
      <c r="A1783" s="2" t="s">
        <v>274</v>
      </c>
      <c r="B1783" s="2" t="s">
        <v>78</v>
      </c>
      <c r="C1783" s="2" t="s">
        <v>366</v>
      </c>
      <c r="D1783" s="2" t="str">
        <f t="shared" si="27"/>
        <v>North Carolina - Charlotte-Jun</v>
      </c>
      <c r="E1783" s="5">
        <v>68.913333333333341</v>
      </c>
      <c r="F1783" s="5">
        <v>67.933333333333337</v>
      </c>
      <c r="G1783" s="5">
        <v>67.260000000000005</v>
      </c>
      <c r="H1783" s="5">
        <v>66.75333333333333</v>
      </c>
      <c r="I1783" s="5">
        <v>65.95</v>
      </c>
      <c r="J1783" s="5">
        <v>66.143333333333331</v>
      </c>
      <c r="K1783" s="5">
        <v>68.78</v>
      </c>
      <c r="L1783" s="5">
        <v>72.016666666666666</v>
      </c>
      <c r="M1783" s="5">
        <v>75.05</v>
      </c>
      <c r="N1783" s="5">
        <v>77.543333333333337</v>
      </c>
      <c r="O1783" s="5">
        <v>79.466666666666669</v>
      </c>
      <c r="P1783" s="5">
        <v>80.873333333333321</v>
      </c>
      <c r="Q1783" s="5">
        <v>82.02</v>
      </c>
      <c r="R1783" s="5">
        <v>82.203333333333333</v>
      </c>
      <c r="S1783" s="5">
        <v>82.626666666666679</v>
      </c>
      <c r="T1783" s="5">
        <v>81.260000000000005</v>
      </c>
      <c r="U1783" s="5">
        <v>80.66</v>
      </c>
      <c r="V1783" s="5">
        <v>79.056666666666658</v>
      </c>
      <c r="W1783" s="5">
        <v>77.49666666666667</v>
      </c>
      <c r="X1783" s="5">
        <v>75.153333333333336</v>
      </c>
      <c r="Y1783" s="5">
        <v>73.430000000000007</v>
      </c>
      <c r="Z1783" s="5">
        <v>71.966666666666669</v>
      </c>
      <c r="AA1783" s="5">
        <v>70.846666666666664</v>
      </c>
      <c r="AB1783" s="5">
        <v>69.66</v>
      </c>
    </row>
    <row r="1784" spans="1:28">
      <c r="A1784" s="2" t="s">
        <v>274</v>
      </c>
      <c r="B1784" s="2" t="s">
        <v>79</v>
      </c>
      <c r="C1784" s="2" t="s">
        <v>367</v>
      </c>
      <c r="D1784" s="2" t="str">
        <f t="shared" si="27"/>
        <v>North Carolina - Charlotte-Jul</v>
      </c>
      <c r="E1784" s="5">
        <v>76</v>
      </c>
      <c r="F1784" s="5">
        <v>75.264516129032259</v>
      </c>
      <c r="G1784" s="5">
        <v>72.693548387096769</v>
      </c>
      <c r="H1784" s="5">
        <v>71.900000000000006</v>
      </c>
      <c r="I1784" s="5">
        <v>71.545161290322582</v>
      </c>
      <c r="J1784" s="5">
        <v>71.248387096774181</v>
      </c>
      <c r="K1784" s="5">
        <v>72.180645161290315</v>
      </c>
      <c r="L1784" s="5">
        <v>74.532258064516128</v>
      </c>
      <c r="M1784" s="5">
        <v>77.203225806451613</v>
      </c>
      <c r="N1784" s="5">
        <v>79.619354838709668</v>
      </c>
      <c r="O1784" s="5">
        <v>81.606451612903228</v>
      </c>
      <c r="P1784" s="5">
        <v>83.429032258064524</v>
      </c>
      <c r="Q1784" s="5">
        <v>84.767741935483883</v>
      </c>
      <c r="R1784" s="5">
        <v>85.532258064516128</v>
      </c>
      <c r="S1784" s="5">
        <v>86.238709677419351</v>
      </c>
      <c r="T1784" s="5">
        <v>85.958064516129028</v>
      </c>
      <c r="U1784" s="5">
        <v>85.067741935483866</v>
      </c>
      <c r="V1784" s="5">
        <v>84.2</v>
      </c>
      <c r="W1784" s="5">
        <v>81.774193548387103</v>
      </c>
      <c r="X1784" s="5">
        <v>79.803225806451621</v>
      </c>
      <c r="Y1784" s="5">
        <v>78.135483870967732</v>
      </c>
      <c r="Z1784" s="5">
        <v>76.483870967741936</v>
      </c>
      <c r="AA1784" s="5">
        <v>75.519354838709674</v>
      </c>
      <c r="AB1784" s="5">
        <v>74.451612903225808</v>
      </c>
    </row>
    <row r="1785" spans="1:28">
      <c r="A1785" s="2" t="s">
        <v>274</v>
      </c>
      <c r="B1785" s="2" t="s">
        <v>80</v>
      </c>
      <c r="C1785" s="2" t="s">
        <v>368</v>
      </c>
      <c r="D1785" s="2" t="str">
        <f t="shared" si="27"/>
        <v>North Carolina - Charlotte-Aug</v>
      </c>
      <c r="E1785" s="5">
        <v>68.796774193548387</v>
      </c>
      <c r="F1785" s="5">
        <v>68.206451612903223</v>
      </c>
      <c r="G1785" s="5">
        <v>69.719354838709677</v>
      </c>
      <c r="H1785" s="5">
        <v>69.090322580645164</v>
      </c>
      <c r="I1785" s="5">
        <v>69.277419354838713</v>
      </c>
      <c r="J1785" s="5">
        <v>69.4258064516129</v>
      </c>
      <c r="K1785" s="5">
        <v>69.625806451612902</v>
      </c>
      <c r="L1785" s="5">
        <v>72.770967741935493</v>
      </c>
      <c r="M1785" s="5">
        <v>75.880645161290332</v>
      </c>
      <c r="N1785" s="5">
        <v>79.048387096774192</v>
      </c>
      <c r="O1785" s="5">
        <v>80.287096774193557</v>
      </c>
      <c r="P1785" s="5">
        <v>81.535483870967738</v>
      </c>
      <c r="Q1785" s="5">
        <v>82.777419354838713</v>
      </c>
      <c r="R1785" s="5">
        <v>83.122580645161293</v>
      </c>
      <c r="S1785" s="5">
        <v>83.438709677419354</v>
      </c>
      <c r="T1785" s="5">
        <v>83.796774193548387</v>
      </c>
      <c r="U1785" s="5">
        <v>82.374193548387098</v>
      </c>
      <c r="V1785" s="5">
        <v>80.958064516129028</v>
      </c>
      <c r="W1785" s="5">
        <v>79.50322580645161</v>
      </c>
      <c r="X1785" s="5">
        <v>77.767741935483883</v>
      </c>
      <c r="Y1785" s="5">
        <v>76.067741935483866</v>
      </c>
      <c r="Z1785" s="5">
        <v>74.377419354838707</v>
      </c>
      <c r="AA1785" s="5">
        <v>73.245161290322571</v>
      </c>
      <c r="AB1785" s="5">
        <v>72.190322580645159</v>
      </c>
    </row>
    <row r="1786" spans="1:28">
      <c r="A1786" s="2" t="s">
        <v>274</v>
      </c>
      <c r="B1786" s="2" t="s">
        <v>81</v>
      </c>
      <c r="C1786" s="2" t="s">
        <v>369</v>
      </c>
      <c r="D1786" s="2" t="str">
        <f t="shared" si="27"/>
        <v>North Carolina - Charlotte-Sep</v>
      </c>
      <c r="E1786" s="5">
        <v>68.263333333333335</v>
      </c>
      <c r="F1786" s="5">
        <v>67.48</v>
      </c>
      <c r="G1786" s="5">
        <v>66.760000000000005</v>
      </c>
      <c r="H1786" s="5">
        <v>66.286666666666662</v>
      </c>
      <c r="I1786" s="5">
        <v>66.040000000000006</v>
      </c>
      <c r="J1786" s="5">
        <v>65.75333333333333</v>
      </c>
      <c r="K1786" s="5">
        <v>66.11</v>
      </c>
      <c r="L1786" s="5">
        <v>68.45</v>
      </c>
      <c r="M1786" s="5">
        <v>71.926666666666677</v>
      </c>
      <c r="N1786" s="5">
        <v>74.706666666666663</v>
      </c>
      <c r="O1786" s="5">
        <v>77.533333333333331</v>
      </c>
      <c r="P1786" s="5">
        <v>79.216666666666669</v>
      </c>
      <c r="Q1786" s="5">
        <v>80.093333333333334</v>
      </c>
      <c r="R1786" s="5">
        <v>80.903333333333336</v>
      </c>
      <c r="S1786" s="5">
        <v>80.489999999999995</v>
      </c>
      <c r="T1786" s="5">
        <v>79.66</v>
      </c>
      <c r="U1786" s="5">
        <v>78.793333333333337</v>
      </c>
      <c r="V1786" s="5">
        <v>77.126666666666679</v>
      </c>
      <c r="W1786" s="5">
        <v>74.56</v>
      </c>
      <c r="X1786" s="5">
        <v>72.790000000000006</v>
      </c>
      <c r="Y1786" s="5">
        <v>71.849999999999994</v>
      </c>
      <c r="Z1786" s="5">
        <v>70.489999999999995</v>
      </c>
      <c r="AA1786" s="5">
        <v>69.206666666666663</v>
      </c>
      <c r="AB1786" s="5">
        <v>68.236666666666665</v>
      </c>
    </row>
    <row r="1787" spans="1:28">
      <c r="A1787" s="2" t="s">
        <v>274</v>
      </c>
      <c r="B1787" s="2" t="s">
        <v>82</v>
      </c>
      <c r="C1787" s="2" t="s">
        <v>370</v>
      </c>
      <c r="D1787" s="2" t="str">
        <f t="shared" si="27"/>
        <v>North Carolina - Charlotte-Oct</v>
      </c>
      <c r="E1787" s="5">
        <v>55.048387096774192</v>
      </c>
      <c r="F1787" s="5">
        <v>53.99677419354839</v>
      </c>
      <c r="G1787" s="5">
        <v>52.925806451612907</v>
      </c>
      <c r="H1787" s="5">
        <v>51.848387096774189</v>
      </c>
      <c r="I1787" s="5">
        <v>51.377419354838715</v>
      </c>
      <c r="J1787" s="5">
        <v>50.909677419354843</v>
      </c>
      <c r="K1787" s="5">
        <v>50.458064516129035</v>
      </c>
      <c r="L1787" s="5">
        <v>54.270967741935486</v>
      </c>
      <c r="M1787" s="5">
        <v>58.12903225806452</v>
      </c>
      <c r="N1787" s="5">
        <v>61.954838709677418</v>
      </c>
      <c r="O1787" s="5">
        <v>64.325806451612905</v>
      </c>
      <c r="P1787" s="5">
        <v>66.667741935483861</v>
      </c>
      <c r="Q1787" s="5">
        <v>69.016129032258064</v>
      </c>
      <c r="R1787" s="5">
        <v>69.480645161290326</v>
      </c>
      <c r="S1787" s="5">
        <v>69.890322580645162</v>
      </c>
      <c r="T1787" s="5">
        <v>70.345161290322579</v>
      </c>
      <c r="U1787" s="5">
        <v>67.661290322580641</v>
      </c>
      <c r="V1787" s="5">
        <v>65.038709677419362</v>
      </c>
      <c r="W1787" s="5">
        <v>62.345161290322579</v>
      </c>
      <c r="X1787" s="5">
        <v>60.903225806451616</v>
      </c>
      <c r="Y1787" s="5">
        <v>59.454838709677418</v>
      </c>
      <c r="Z1787" s="5">
        <v>58.006451612903227</v>
      </c>
      <c r="AA1787" s="5">
        <v>57.035483870967738</v>
      </c>
      <c r="AB1787" s="5">
        <v>56.12580645161291</v>
      </c>
    </row>
    <row r="1788" spans="1:28">
      <c r="A1788" s="2" t="s">
        <v>274</v>
      </c>
      <c r="B1788" s="2" t="s">
        <v>83</v>
      </c>
      <c r="C1788" s="2" t="s">
        <v>371</v>
      </c>
      <c r="D1788" s="2" t="str">
        <f t="shared" si="27"/>
        <v>North Carolina - Charlotte-Nov</v>
      </c>
      <c r="E1788" s="5">
        <v>48.953333333333333</v>
      </c>
      <c r="F1788" s="5">
        <v>47.7</v>
      </c>
      <c r="G1788" s="5">
        <v>47.276666666666664</v>
      </c>
      <c r="H1788" s="5">
        <v>46.38</v>
      </c>
      <c r="I1788" s="5">
        <v>45.68666666666666</v>
      </c>
      <c r="J1788" s="5">
        <v>45.136666666666663</v>
      </c>
      <c r="K1788" s="5">
        <v>44.95</v>
      </c>
      <c r="L1788" s="5">
        <v>46.01</v>
      </c>
      <c r="M1788" s="5">
        <v>49.9</v>
      </c>
      <c r="N1788" s="5">
        <v>53.7</v>
      </c>
      <c r="O1788" s="5">
        <v>56.66</v>
      </c>
      <c r="P1788" s="5">
        <v>58.56666666666667</v>
      </c>
      <c r="Q1788" s="5">
        <v>60.11</v>
      </c>
      <c r="R1788" s="5">
        <v>61.64</v>
      </c>
      <c r="S1788" s="5">
        <v>62.23</v>
      </c>
      <c r="T1788" s="5">
        <v>61.87</v>
      </c>
      <c r="U1788" s="5">
        <v>59.75333333333333</v>
      </c>
      <c r="V1788" s="5">
        <v>57.196666666666673</v>
      </c>
      <c r="W1788" s="5">
        <v>54.866666666666667</v>
      </c>
      <c r="X1788" s="5">
        <v>53.163333333333334</v>
      </c>
      <c r="Y1788" s="5">
        <v>52.286666666666662</v>
      </c>
      <c r="Z1788" s="5">
        <v>51.013333333333335</v>
      </c>
      <c r="AA1788" s="5">
        <v>50.166666666666664</v>
      </c>
      <c r="AB1788" s="5">
        <v>49.096666666666671</v>
      </c>
    </row>
    <row r="1789" spans="1:28">
      <c r="A1789" s="2" t="s">
        <v>274</v>
      </c>
      <c r="B1789" s="2" t="s">
        <v>84</v>
      </c>
      <c r="C1789" s="2" t="s">
        <v>372</v>
      </c>
      <c r="D1789" s="2" t="str">
        <f t="shared" si="27"/>
        <v>North Carolina - Charlotte-Dec</v>
      </c>
      <c r="E1789" s="5">
        <v>37.12903225806452</v>
      </c>
      <c r="F1789" s="5">
        <v>36.654838709677421</v>
      </c>
      <c r="G1789" s="5">
        <v>36.161290322580648</v>
      </c>
      <c r="H1789" s="5">
        <v>35.645161290322584</v>
      </c>
      <c r="I1789" s="5">
        <v>35.387096774193552</v>
      </c>
      <c r="J1789" s="5">
        <v>35.109677419354838</v>
      </c>
      <c r="K1789" s="5">
        <v>34.838709677419352</v>
      </c>
      <c r="L1789" s="5">
        <v>37.038709677419355</v>
      </c>
      <c r="M1789" s="5">
        <v>39.264516129032259</v>
      </c>
      <c r="N1789" s="5">
        <v>41.464516129032262</v>
      </c>
      <c r="O1789" s="5">
        <v>43.683870967741939</v>
      </c>
      <c r="P1789" s="5">
        <v>45.87419354838709</v>
      </c>
      <c r="Q1789" s="5">
        <v>48.103225806451611</v>
      </c>
      <c r="R1789" s="5">
        <v>48.558064516129029</v>
      </c>
      <c r="S1789" s="5">
        <v>48.990322580645163</v>
      </c>
      <c r="T1789" s="5">
        <v>49.445161290322581</v>
      </c>
      <c r="U1789" s="5">
        <v>47.351612903225806</v>
      </c>
      <c r="V1789" s="5">
        <v>45.270967741935486</v>
      </c>
      <c r="W1789" s="5">
        <v>43.161290322580648</v>
      </c>
      <c r="X1789" s="5">
        <v>42.119354838709675</v>
      </c>
      <c r="Y1789" s="5">
        <v>41.096774193548384</v>
      </c>
      <c r="Z1789" s="5">
        <v>40.064516129032256</v>
      </c>
      <c r="AA1789" s="5">
        <v>39.12903225806452</v>
      </c>
      <c r="AB1789" s="5">
        <v>38.261290322580642</v>
      </c>
    </row>
    <row r="1790" spans="1:28">
      <c r="A1790" s="2" t="s">
        <v>275</v>
      </c>
      <c r="B1790" s="2" t="s">
        <v>73</v>
      </c>
      <c r="C1790" s="2" t="s">
        <v>361</v>
      </c>
      <c r="D1790" s="2" t="str">
        <f t="shared" si="27"/>
        <v>North Carolina - Greensboro-Jan</v>
      </c>
      <c r="E1790" s="5">
        <v>30.848387096774193</v>
      </c>
      <c r="F1790" s="5">
        <v>30.441935483870971</v>
      </c>
      <c r="G1790" s="5">
        <v>30.048387096774192</v>
      </c>
      <c r="H1790" s="5">
        <v>29.658064516129031</v>
      </c>
      <c r="I1790" s="5">
        <v>29.116129032258065</v>
      </c>
      <c r="J1790" s="5">
        <v>28.6</v>
      </c>
      <c r="K1790" s="5">
        <v>28.058064516129029</v>
      </c>
      <c r="L1790" s="5">
        <v>29.825806451612905</v>
      </c>
      <c r="M1790" s="5">
        <v>31.590322580645161</v>
      </c>
      <c r="N1790" s="5">
        <v>33.354838709677416</v>
      </c>
      <c r="O1790" s="5">
        <v>35.167741935483875</v>
      </c>
      <c r="P1790" s="5">
        <v>37.022580645161291</v>
      </c>
      <c r="Q1790" s="5">
        <v>38.841935483870962</v>
      </c>
      <c r="R1790" s="5">
        <v>39.122580645161285</v>
      </c>
      <c r="S1790" s="5">
        <v>39.4</v>
      </c>
      <c r="T1790" s="5">
        <v>39.674193548387102</v>
      </c>
      <c r="U1790" s="5">
        <v>38.016129032258064</v>
      </c>
      <c r="V1790" s="5">
        <v>36.312903225806451</v>
      </c>
      <c r="W1790" s="5">
        <v>34.62903225806452</v>
      </c>
      <c r="X1790" s="5">
        <v>33.561290322580646</v>
      </c>
      <c r="Y1790" s="5">
        <v>32.509677419354837</v>
      </c>
      <c r="Z1790" s="5">
        <v>31.470967741935485</v>
      </c>
      <c r="AA1790" s="5">
        <v>30.864516129032257</v>
      </c>
      <c r="AB1790" s="5">
        <v>30.267741935483869</v>
      </c>
    </row>
    <row r="1791" spans="1:28">
      <c r="A1791" s="2" t="s">
        <v>275</v>
      </c>
      <c r="B1791" s="2" t="s">
        <v>74</v>
      </c>
      <c r="C1791" s="2" t="s">
        <v>362</v>
      </c>
      <c r="D1791" s="2" t="str">
        <f t="shared" si="27"/>
        <v>North Carolina - Greensboro-Feb</v>
      </c>
      <c r="E1791" s="5">
        <v>34.996428571428574</v>
      </c>
      <c r="F1791" s="5">
        <v>34.042857142857144</v>
      </c>
      <c r="G1791" s="5">
        <v>33.432142857142857</v>
      </c>
      <c r="H1791" s="5">
        <v>32.871428571428574</v>
      </c>
      <c r="I1791" s="5">
        <v>31.707142857142856</v>
      </c>
      <c r="J1791" s="5">
        <v>31.5</v>
      </c>
      <c r="K1791" s="5">
        <v>31.060714285714287</v>
      </c>
      <c r="L1791" s="5">
        <v>33.067857142857143</v>
      </c>
      <c r="M1791" s="5">
        <v>36.924999999999997</v>
      </c>
      <c r="N1791" s="5">
        <v>39.99285714285714</v>
      </c>
      <c r="O1791" s="5">
        <v>42.50714285714286</v>
      </c>
      <c r="P1791" s="5">
        <v>44.36785714285714</v>
      </c>
      <c r="Q1791" s="5">
        <v>45.317857142857143</v>
      </c>
      <c r="R1791" s="5">
        <v>46.528571428571425</v>
      </c>
      <c r="S1791" s="5">
        <v>47.260714285714286</v>
      </c>
      <c r="T1791" s="5">
        <v>47.121428571428574</v>
      </c>
      <c r="U1791" s="5">
        <v>46.417857142857144</v>
      </c>
      <c r="V1791" s="5">
        <v>44.31428571428571</v>
      </c>
      <c r="W1791" s="5">
        <v>41.910714285714285</v>
      </c>
      <c r="X1791" s="5">
        <v>40.325000000000003</v>
      </c>
      <c r="Y1791" s="5">
        <v>38.828571428571429</v>
      </c>
      <c r="Z1791" s="5">
        <v>38.339285714285715</v>
      </c>
      <c r="AA1791" s="5">
        <v>37.26428571428572</v>
      </c>
      <c r="AB1791" s="5">
        <v>36.239285714285714</v>
      </c>
    </row>
    <row r="1792" spans="1:28">
      <c r="A1792" s="2" t="s">
        <v>275</v>
      </c>
      <c r="B1792" s="2" t="s">
        <v>75</v>
      </c>
      <c r="C1792" s="2" t="s">
        <v>363</v>
      </c>
      <c r="D1792" s="2" t="str">
        <f t="shared" si="27"/>
        <v>North Carolina - Greensboro-Mar</v>
      </c>
      <c r="E1792" s="5">
        <v>43.8</v>
      </c>
      <c r="F1792" s="5">
        <v>42.535483870967738</v>
      </c>
      <c r="G1792" s="5">
        <v>41.845161290322579</v>
      </c>
      <c r="H1792" s="5">
        <v>40.883870967741942</v>
      </c>
      <c r="I1792" s="5">
        <v>40.012903225806454</v>
      </c>
      <c r="J1792" s="5">
        <v>39.351612903225806</v>
      </c>
      <c r="K1792" s="5">
        <v>39.138709677419357</v>
      </c>
      <c r="L1792" s="5">
        <v>41.777419354838706</v>
      </c>
      <c r="M1792" s="5">
        <v>45.429032258064517</v>
      </c>
      <c r="N1792" s="5">
        <v>49</v>
      </c>
      <c r="O1792" s="5">
        <v>51.548387096774192</v>
      </c>
      <c r="P1792" s="5">
        <v>53.58387096774193</v>
      </c>
      <c r="Q1792" s="5">
        <v>55.012903225806454</v>
      </c>
      <c r="R1792" s="5">
        <v>56.303225806451614</v>
      </c>
      <c r="S1792" s="5">
        <v>56.783870967741933</v>
      </c>
      <c r="T1792" s="5">
        <v>56.987096774193546</v>
      </c>
      <c r="U1792" s="5">
        <v>56.135483870967747</v>
      </c>
      <c r="V1792" s="5">
        <v>54.270967741935486</v>
      </c>
      <c r="W1792" s="5">
        <v>51.841935483870962</v>
      </c>
      <c r="X1792" s="5">
        <v>49.770967741935486</v>
      </c>
      <c r="Y1792" s="5">
        <v>48.180645161290322</v>
      </c>
      <c r="Z1792" s="5">
        <v>47.20967741935484</v>
      </c>
      <c r="AA1792" s="5">
        <v>45.680645161290322</v>
      </c>
      <c r="AB1792" s="5">
        <v>44.880645161290325</v>
      </c>
    </row>
    <row r="1793" spans="1:28">
      <c r="A1793" s="2" t="s">
        <v>275</v>
      </c>
      <c r="B1793" s="2" t="s">
        <v>76</v>
      </c>
      <c r="C1793" s="2" t="s">
        <v>364</v>
      </c>
      <c r="D1793" s="2" t="str">
        <f t="shared" si="27"/>
        <v>North Carolina - Greensboro-Apr</v>
      </c>
      <c r="E1793" s="5">
        <v>51.803333333333327</v>
      </c>
      <c r="F1793" s="5">
        <v>51.323333333333338</v>
      </c>
      <c r="G1793" s="5">
        <v>50.26</v>
      </c>
      <c r="H1793" s="5">
        <v>49.143333333333331</v>
      </c>
      <c r="I1793" s="5">
        <v>48.62</v>
      </c>
      <c r="J1793" s="5">
        <v>48.376666666666665</v>
      </c>
      <c r="K1793" s="5">
        <v>51.036666666666662</v>
      </c>
      <c r="L1793" s="5">
        <v>55.6</v>
      </c>
      <c r="M1793" s="5">
        <v>58.92</v>
      </c>
      <c r="N1793" s="5">
        <v>61.086666666666666</v>
      </c>
      <c r="O1793" s="5">
        <v>63.74666666666667</v>
      </c>
      <c r="P1793" s="5">
        <v>65.513333333333335</v>
      </c>
      <c r="Q1793" s="5">
        <v>67.13</v>
      </c>
      <c r="R1793" s="5">
        <v>67.556666666666672</v>
      </c>
      <c r="S1793" s="5">
        <v>68.286666666666662</v>
      </c>
      <c r="T1793" s="5">
        <v>67.876666666666665</v>
      </c>
      <c r="U1793" s="5">
        <v>67.186666666666667</v>
      </c>
      <c r="V1793" s="5">
        <v>65.61</v>
      </c>
      <c r="W1793" s="5">
        <v>62.58</v>
      </c>
      <c r="X1793" s="5">
        <v>59.25</v>
      </c>
      <c r="Y1793" s="5">
        <v>57.12</v>
      </c>
      <c r="Z1793" s="5">
        <v>55.946666666666673</v>
      </c>
      <c r="AA1793" s="5">
        <v>54.66</v>
      </c>
      <c r="AB1793" s="5">
        <v>53.396666666666668</v>
      </c>
    </row>
    <row r="1794" spans="1:28">
      <c r="A1794" s="2" t="s">
        <v>275</v>
      </c>
      <c r="B1794" s="2" t="s">
        <v>77</v>
      </c>
      <c r="C1794" s="2" t="s">
        <v>365</v>
      </c>
      <c r="D1794" s="2" t="str">
        <f t="shared" si="27"/>
        <v>North Carolina - Greensboro-May</v>
      </c>
      <c r="E1794" s="5">
        <v>59.00322580645161</v>
      </c>
      <c r="F1794" s="5">
        <v>58.348387096774189</v>
      </c>
      <c r="G1794" s="5">
        <v>57.645161290322584</v>
      </c>
      <c r="H1794" s="5">
        <v>56.945161290322581</v>
      </c>
      <c r="I1794" s="5">
        <v>57.654838709677421</v>
      </c>
      <c r="J1794" s="5">
        <v>58.390322580645162</v>
      </c>
      <c r="K1794" s="5">
        <v>59.145161290322584</v>
      </c>
      <c r="L1794" s="5">
        <v>61.980645161290326</v>
      </c>
      <c r="M1794" s="5">
        <v>64.819354838709685</v>
      </c>
      <c r="N1794" s="5">
        <v>67.641935483870967</v>
      </c>
      <c r="O1794" s="5">
        <v>69.090322580645164</v>
      </c>
      <c r="P1794" s="5">
        <v>70.558064516129036</v>
      </c>
      <c r="Q1794" s="5">
        <v>72.016129032258064</v>
      </c>
      <c r="R1794" s="5">
        <v>72.467741935483872</v>
      </c>
      <c r="S1794" s="5">
        <v>72.887096774193552</v>
      </c>
      <c r="T1794" s="5">
        <v>73.341935483870969</v>
      </c>
      <c r="U1794" s="5">
        <v>71.664516129032251</v>
      </c>
      <c r="V1794" s="5">
        <v>69.951612903225808</v>
      </c>
      <c r="W1794" s="5">
        <v>68.248387096774181</v>
      </c>
      <c r="X1794" s="5">
        <v>66.041935483870972</v>
      </c>
      <c r="Y1794" s="5">
        <v>63.864516129032253</v>
      </c>
      <c r="Z1794" s="5">
        <v>61.725806451612904</v>
      </c>
      <c r="AA1794" s="5">
        <v>60.880645161290325</v>
      </c>
      <c r="AB1794" s="5">
        <v>60.067741935483866</v>
      </c>
    </row>
    <row r="1795" spans="1:28">
      <c r="A1795" s="2" t="s">
        <v>275</v>
      </c>
      <c r="B1795" s="2" t="s">
        <v>78</v>
      </c>
      <c r="C1795" s="2" t="s">
        <v>366</v>
      </c>
      <c r="D1795" s="2" t="str">
        <f t="shared" ref="D1795:D1858" si="28">CONCATENATE(A1795,"-",B1795)</f>
        <v>North Carolina - Greensboro-Jun</v>
      </c>
      <c r="E1795" s="5">
        <v>67.05</v>
      </c>
      <c r="F1795" s="5">
        <v>66.3</v>
      </c>
      <c r="G1795" s="5">
        <v>65.403333333333336</v>
      </c>
      <c r="H1795" s="5">
        <v>64.7</v>
      </c>
      <c r="I1795" s="5">
        <v>63.96</v>
      </c>
      <c r="J1795" s="5">
        <v>64.180000000000007</v>
      </c>
      <c r="K1795" s="5">
        <v>67.39</v>
      </c>
      <c r="L1795" s="5">
        <v>70.856666666666655</v>
      </c>
      <c r="M1795" s="5">
        <v>73.736666666666665</v>
      </c>
      <c r="N1795" s="5">
        <v>75.993333333333339</v>
      </c>
      <c r="O1795" s="5">
        <v>77.596666666666664</v>
      </c>
      <c r="P1795" s="5">
        <v>79.186666666666667</v>
      </c>
      <c r="Q1795" s="5">
        <v>81.163333333333341</v>
      </c>
      <c r="R1795" s="5">
        <v>81.75</v>
      </c>
      <c r="S1795" s="5">
        <v>81.873333333333321</v>
      </c>
      <c r="T1795" s="5">
        <v>80.849999999999994</v>
      </c>
      <c r="U1795" s="5">
        <v>80.476666666666674</v>
      </c>
      <c r="V1795" s="5">
        <v>79.00333333333333</v>
      </c>
      <c r="W1795" s="5">
        <v>76.993333333333339</v>
      </c>
      <c r="X1795" s="5">
        <v>73.98</v>
      </c>
      <c r="Y1795" s="5">
        <v>71.656666666666666</v>
      </c>
      <c r="Z1795" s="5">
        <v>70.27</v>
      </c>
      <c r="AA1795" s="5">
        <v>68.966666666666669</v>
      </c>
      <c r="AB1795" s="5">
        <v>68.09</v>
      </c>
    </row>
    <row r="1796" spans="1:28">
      <c r="A1796" s="2" t="s">
        <v>275</v>
      </c>
      <c r="B1796" s="2" t="s">
        <v>79</v>
      </c>
      <c r="C1796" s="2" t="s">
        <v>367</v>
      </c>
      <c r="D1796" s="2" t="str">
        <f t="shared" si="28"/>
        <v>North Carolina - Greensboro-Jul</v>
      </c>
      <c r="E1796" s="5">
        <v>72.354838709677423</v>
      </c>
      <c r="F1796" s="5">
        <v>71.719354838709677</v>
      </c>
      <c r="G1796" s="5">
        <v>68.358064516129033</v>
      </c>
      <c r="H1796" s="5">
        <v>67.91290322580646</v>
      </c>
      <c r="I1796" s="5">
        <v>67.267741935483883</v>
      </c>
      <c r="J1796" s="5">
        <v>67.41290322580646</v>
      </c>
      <c r="K1796" s="5">
        <v>69.777419354838713</v>
      </c>
      <c r="L1796" s="5">
        <v>73.545161290322582</v>
      </c>
      <c r="M1796" s="5">
        <v>76.793548387096777</v>
      </c>
      <c r="N1796" s="5">
        <v>79.0741935483871</v>
      </c>
      <c r="O1796" s="5">
        <v>80.696774193548379</v>
      </c>
      <c r="P1796" s="5">
        <v>82.432258064516134</v>
      </c>
      <c r="Q1796" s="5">
        <v>83.796774193548387</v>
      </c>
      <c r="R1796" s="5">
        <v>84.467741935483872</v>
      </c>
      <c r="S1796" s="5">
        <v>84.383870967741942</v>
      </c>
      <c r="T1796" s="5">
        <v>83.770967741935493</v>
      </c>
      <c r="U1796" s="5">
        <v>83.158064516129031</v>
      </c>
      <c r="V1796" s="5">
        <v>82.232258064516117</v>
      </c>
      <c r="W1796" s="5">
        <v>79.838709677419359</v>
      </c>
      <c r="X1796" s="5">
        <v>76.661290322580641</v>
      </c>
      <c r="Y1796" s="5">
        <v>74.7</v>
      </c>
      <c r="Z1796" s="5">
        <v>72.932258064516134</v>
      </c>
      <c r="AA1796" s="5">
        <v>71.880645161290332</v>
      </c>
      <c r="AB1796" s="5">
        <v>70.887096774193552</v>
      </c>
    </row>
    <row r="1797" spans="1:28">
      <c r="A1797" s="2" t="s">
        <v>275</v>
      </c>
      <c r="B1797" s="2" t="s">
        <v>80</v>
      </c>
      <c r="C1797" s="2" t="s">
        <v>368</v>
      </c>
      <c r="D1797" s="2" t="str">
        <f t="shared" si="28"/>
        <v>North Carolina - Greensboro-Aug</v>
      </c>
      <c r="E1797" s="5">
        <v>67.590322580645164</v>
      </c>
      <c r="F1797" s="5">
        <v>66.990322580645156</v>
      </c>
      <c r="G1797" s="5">
        <v>68.729032258064507</v>
      </c>
      <c r="H1797" s="5">
        <v>68.125806451612902</v>
      </c>
      <c r="I1797" s="5">
        <v>68.445161290322588</v>
      </c>
      <c r="J1797" s="5">
        <v>68.680645161290315</v>
      </c>
      <c r="K1797" s="5">
        <v>68.99354838709678</v>
      </c>
      <c r="L1797" s="5">
        <v>71.825806451612905</v>
      </c>
      <c r="M1797" s="5">
        <v>74.616129032258058</v>
      </c>
      <c r="N1797" s="5">
        <v>77.448387096774198</v>
      </c>
      <c r="O1797" s="5">
        <v>78.893548387096772</v>
      </c>
      <c r="P1797" s="5">
        <v>80.380645161290332</v>
      </c>
      <c r="Q1797" s="5">
        <v>81.806451612903231</v>
      </c>
      <c r="R1797" s="5">
        <v>82.354838709677423</v>
      </c>
      <c r="S1797" s="5">
        <v>82.816129032258075</v>
      </c>
      <c r="T1797" s="5">
        <v>83.354838709677423</v>
      </c>
      <c r="U1797" s="5">
        <v>81.516129032258064</v>
      </c>
      <c r="V1797" s="5">
        <v>79.638709677419357</v>
      </c>
      <c r="W1797" s="5">
        <v>77.754838709677429</v>
      </c>
      <c r="X1797" s="5">
        <v>75.822580645161295</v>
      </c>
      <c r="Y1797" s="5">
        <v>73.932258064516134</v>
      </c>
      <c r="Z1797" s="5">
        <v>72.035483870967738</v>
      </c>
      <c r="AA1797" s="5">
        <v>71.306451612903231</v>
      </c>
      <c r="AB1797" s="5">
        <v>70.558064516129036</v>
      </c>
    </row>
    <row r="1798" spans="1:28">
      <c r="A1798" s="2" t="s">
        <v>275</v>
      </c>
      <c r="B1798" s="2" t="s">
        <v>81</v>
      </c>
      <c r="C1798" s="2" t="s">
        <v>369</v>
      </c>
      <c r="D1798" s="2" t="str">
        <f t="shared" si="28"/>
        <v>North Carolina - Greensboro-Sep</v>
      </c>
      <c r="E1798" s="5">
        <v>63.64</v>
      </c>
      <c r="F1798" s="5">
        <v>62.926666666666662</v>
      </c>
      <c r="G1798" s="5">
        <v>62.263333333333335</v>
      </c>
      <c r="H1798" s="5">
        <v>61.546666666666667</v>
      </c>
      <c r="I1798" s="5">
        <v>61.74666666666667</v>
      </c>
      <c r="J1798" s="5">
        <v>61.953333333333333</v>
      </c>
      <c r="K1798" s="5">
        <v>62.163333333333334</v>
      </c>
      <c r="L1798" s="5">
        <v>65.956666666666663</v>
      </c>
      <c r="M1798" s="5">
        <v>69.74666666666667</v>
      </c>
      <c r="N1798" s="5">
        <v>73.526666666666671</v>
      </c>
      <c r="O1798" s="5">
        <v>74.953333333333333</v>
      </c>
      <c r="P1798" s="5">
        <v>76.38666666666667</v>
      </c>
      <c r="Q1798" s="5">
        <v>77.793333333333337</v>
      </c>
      <c r="R1798" s="5">
        <v>78.27</v>
      </c>
      <c r="S1798" s="5">
        <v>78.683333333333337</v>
      </c>
      <c r="T1798" s="5">
        <v>79.163333333333341</v>
      </c>
      <c r="U1798" s="5">
        <v>76.63666666666667</v>
      </c>
      <c r="V1798" s="5">
        <v>74.17</v>
      </c>
      <c r="W1798" s="5">
        <v>71.586666666666659</v>
      </c>
      <c r="X1798" s="5">
        <v>69.656666666666666</v>
      </c>
      <c r="Y1798" s="5">
        <v>67.756666666666675</v>
      </c>
      <c r="Z1798" s="5">
        <v>65.88</v>
      </c>
      <c r="AA1798" s="5">
        <v>65.06</v>
      </c>
      <c r="AB1798" s="5">
        <v>64.243333333333325</v>
      </c>
    </row>
    <row r="1799" spans="1:28">
      <c r="A1799" s="2" t="s">
        <v>275</v>
      </c>
      <c r="B1799" s="2" t="s">
        <v>82</v>
      </c>
      <c r="C1799" s="2" t="s">
        <v>370</v>
      </c>
      <c r="D1799" s="2" t="str">
        <f t="shared" si="28"/>
        <v>North Carolina - Greensboro-Oct</v>
      </c>
      <c r="E1799" s="5">
        <v>54.106451612903221</v>
      </c>
      <c r="F1799" s="5">
        <v>53.6</v>
      </c>
      <c r="G1799" s="5">
        <v>53.090322580645157</v>
      </c>
      <c r="H1799" s="5">
        <v>52.58064516129032</v>
      </c>
      <c r="I1799" s="5">
        <v>52.329032258064515</v>
      </c>
      <c r="J1799" s="5">
        <v>52.038709677419355</v>
      </c>
      <c r="K1799" s="5">
        <v>51.79032258064516</v>
      </c>
      <c r="L1799" s="5">
        <v>55.241935483870968</v>
      </c>
      <c r="M1799" s="5">
        <v>58.683870967741939</v>
      </c>
      <c r="N1799" s="5">
        <v>62.138709677419357</v>
      </c>
      <c r="O1799" s="5">
        <v>64.012903225806454</v>
      </c>
      <c r="P1799" s="5">
        <v>65.893548387096772</v>
      </c>
      <c r="Q1799" s="5">
        <v>67.748387096774181</v>
      </c>
      <c r="R1799" s="5">
        <v>67.987096774193546</v>
      </c>
      <c r="S1799" s="5">
        <v>68.177419354838705</v>
      </c>
      <c r="T1799" s="5">
        <v>68.41935483870968</v>
      </c>
      <c r="U1799" s="5">
        <v>65.667741935483875</v>
      </c>
      <c r="V1799" s="5">
        <v>62.861290322580643</v>
      </c>
      <c r="W1799" s="5">
        <v>60.116129032258058</v>
      </c>
      <c r="X1799" s="5">
        <v>58.7</v>
      </c>
      <c r="Y1799" s="5">
        <v>57.267741935483869</v>
      </c>
      <c r="Z1799" s="5">
        <v>55.864516129032253</v>
      </c>
      <c r="AA1799" s="5">
        <v>55.235483870967741</v>
      </c>
      <c r="AB1799" s="5">
        <v>54.57741935483871</v>
      </c>
    </row>
    <row r="1800" spans="1:28">
      <c r="A1800" s="2" t="s">
        <v>275</v>
      </c>
      <c r="B1800" s="2" t="s">
        <v>83</v>
      </c>
      <c r="C1800" s="2" t="s">
        <v>371</v>
      </c>
      <c r="D1800" s="2" t="str">
        <f t="shared" si="28"/>
        <v>North Carolina - Greensboro-Nov</v>
      </c>
      <c r="E1800" s="5">
        <v>44.716666666666669</v>
      </c>
      <c r="F1800" s="5">
        <v>44.193333333333335</v>
      </c>
      <c r="G1800" s="5">
        <v>43.656666666666666</v>
      </c>
      <c r="H1800" s="5">
        <v>43.233333333333334</v>
      </c>
      <c r="I1800" s="5">
        <v>42.943333333333335</v>
      </c>
      <c r="J1800" s="5">
        <v>42.913333333333334</v>
      </c>
      <c r="K1800" s="5">
        <v>42.346666666666671</v>
      </c>
      <c r="L1800" s="5">
        <v>43.843333333333334</v>
      </c>
      <c r="M1800" s="5">
        <v>47.25</v>
      </c>
      <c r="N1800" s="5">
        <v>50.423333333333332</v>
      </c>
      <c r="O1800" s="5">
        <v>53.18333333333333</v>
      </c>
      <c r="P1800" s="5">
        <v>55.2</v>
      </c>
      <c r="Q1800" s="5">
        <v>56.416666666666664</v>
      </c>
      <c r="R1800" s="5">
        <v>57.136666666666663</v>
      </c>
      <c r="S1800" s="5">
        <v>57.336666666666666</v>
      </c>
      <c r="T1800" s="5">
        <v>56.543333333333329</v>
      </c>
      <c r="U1800" s="5">
        <v>54.22</v>
      </c>
      <c r="V1800" s="5">
        <v>51.756666666666668</v>
      </c>
      <c r="W1800" s="5">
        <v>49.75333333333333</v>
      </c>
      <c r="X1800" s="5">
        <v>48.55</v>
      </c>
      <c r="Y1800" s="5">
        <v>47.243333333333332</v>
      </c>
      <c r="Z1800" s="5">
        <v>46.786666666666662</v>
      </c>
      <c r="AA1800" s="5">
        <v>45.986666666666665</v>
      </c>
      <c r="AB1800" s="5">
        <v>44.9</v>
      </c>
    </row>
    <row r="1801" spans="1:28">
      <c r="A1801" s="2" t="s">
        <v>275</v>
      </c>
      <c r="B1801" s="2" t="s">
        <v>84</v>
      </c>
      <c r="C1801" s="2" t="s">
        <v>372</v>
      </c>
      <c r="D1801" s="2" t="str">
        <f t="shared" si="28"/>
        <v>North Carolina - Greensboro-Dec</v>
      </c>
      <c r="E1801" s="5">
        <v>34.841935483870962</v>
      </c>
      <c r="F1801" s="5">
        <v>33.845161290322579</v>
      </c>
      <c r="G1801" s="5">
        <v>33.641935483870974</v>
      </c>
      <c r="H1801" s="5">
        <v>33.470967741935482</v>
      </c>
      <c r="I1801" s="5">
        <v>32.941935483870971</v>
      </c>
      <c r="J1801" s="5">
        <v>32.406451612903226</v>
      </c>
      <c r="K1801" s="5">
        <v>32.390322580645162</v>
      </c>
      <c r="L1801" s="5">
        <v>33.08387096774193</v>
      </c>
      <c r="M1801" s="5">
        <v>35.948387096774198</v>
      </c>
      <c r="N1801" s="5">
        <v>38.890322580645162</v>
      </c>
      <c r="O1801" s="5">
        <v>41.325806451612898</v>
      </c>
      <c r="P1801" s="5">
        <v>43.322580645161288</v>
      </c>
      <c r="Q1801" s="5">
        <v>45.029032258064518</v>
      </c>
      <c r="R1801" s="5">
        <v>46.261290322580642</v>
      </c>
      <c r="S1801" s="5">
        <v>46.687096774193549</v>
      </c>
      <c r="T1801" s="5">
        <v>45.848387096774189</v>
      </c>
      <c r="U1801" s="5">
        <v>43.63225806451613</v>
      </c>
      <c r="V1801" s="5">
        <v>41.445161290322581</v>
      </c>
      <c r="W1801" s="5">
        <v>40.087096774193547</v>
      </c>
      <c r="X1801" s="5">
        <v>38.980645161290326</v>
      </c>
      <c r="Y1801" s="5">
        <v>37.970967741935482</v>
      </c>
      <c r="Z1801" s="5">
        <v>37.229032258064514</v>
      </c>
      <c r="AA1801" s="5">
        <v>36.048387096774192</v>
      </c>
      <c r="AB1801" s="5">
        <v>35.380645161290325</v>
      </c>
    </row>
    <row r="1802" spans="1:28">
      <c r="A1802" s="2" t="s">
        <v>276</v>
      </c>
      <c r="B1802" s="2" t="s">
        <v>73</v>
      </c>
      <c r="C1802" s="2" t="s">
        <v>361</v>
      </c>
      <c r="D1802" s="2" t="str">
        <f t="shared" si="28"/>
        <v>North Carolina - Raleigh-Jan</v>
      </c>
      <c r="E1802" s="5">
        <v>36.338709677419352</v>
      </c>
      <c r="F1802" s="5">
        <v>36.016129032258064</v>
      </c>
      <c r="G1802" s="5">
        <v>35.261290322580642</v>
      </c>
      <c r="H1802" s="5">
        <v>34.91612903225807</v>
      </c>
      <c r="I1802" s="5">
        <v>34.58064516129032</v>
      </c>
      <c r="J1802" s="5">
        <v>34.222580645161294</v>
      </c>
      <c r="K1802" s="5">
        <v>33.974193548387099</v>
      </c>
      <c r="L1802" s="5">
        <v>34.325806451612898</v>
      </c>
      <c r="M1802" s="5">
        <v>37.674193548387102</v>
      </c>
      <c r="N1802" s="5">
        <v>40.325806451612898</v>
      </c>
      <c r="O1802" s="5">
        <v>42.758064516129032</v>
      </c>
      <c r="P1802" s="5">
        <v>44.238709677419358</v>
      </c>
      <c r="Q1802" s="5">
        <v>45.9</v>
      </c>
      <c r="R1802" s="5">
        <v>46.86774193548387</v>
      </c>
      <c r="S1802" s="5">
        <v>47.541935483870965</v>
      </c>
      <c r="T1802" s="5">
        <v>47.00322580645161</v>
      </c>
      <c r="U1802" s="5">
        <v>45.306451612903224</v>
      </c>
      <c r="V1802" s="5">
        <v>42.538709677419355</v>
      </c>
      <c r="W1802" s="5">
        <v>40.274193548387096</v>
      </c>
      <c r="X1802" s="5">
        <v>39.119354838709675</v>
      </c>
      <c r="Y1802" s="5">
        <v>38.032258064516128</v>
      </c>
      <c r="Z1802" s="5">
        <v>37.145161290322584</v>
      </c>
      <c r="AA1802" s="5">
        <v>36.464516129032262</v>
      </c>
      <c r="AB1802" s="5">
        <v>35.63225806451613</v>
      </c>
    </row>
    <row r="1803" spans="1:28">
      <c r="A1803" s="2" t="s">
        <v>276</v>
      </c>
      <c r="B1803" s="2" t="s">
        <v>74</v>
      </c>
      <c r="C1803" s="2" t="s">
        <v>362</v>
      </c>
      <c r="D1803" s="2" t="str">
        <f t="shared" si="28"/>
        <v>North Carolina - Raleigh-Feb</v>
      </c>
      <c r="E1803" s="5">
        <v>37.782142857142858</v>
      </c>
      <c r="F1803" s="5">
        <v>36.903571428571425</v>
      </c>
      <c r="G1803" s="5">
        <v>36.071428571428569</v>
      </c>
      <c r="H1803" s="5">
        <v>35.18571428571429</v>
      </c>
      <c r="I1803" s="5">
        <v>34.50714285714286</v>
      </c>
      <c r="J1803" s="5">
        <v>33.821428571428569</v>
      </c>
      <c r="K1803" s="5">
        <v>33.114285714285714</v>
      </c>
      <c r="L1803" s="5">
        <v>36.121428571428574</v>
      </c>
      <c r="M1803" s="5">
        <v>39.071428571428569</v>
      </c>
      <c r="N1803" s="5">
        <v>42.067857142857143</v>
      </c>
      <c r="O1803" s="5">
        <v>44.464285714285715</v>
      </c>
      <c r="P1803" s="5">
        <v>46.857142857142854</v>
      </c>
      <c r="Q1803" s="5">
        <v>49.25</v>
      </c>
      <c r="R1803" s="5">
        <v>49.664285714285711</v>
      </c>
      <c r="S1803" s="5">
        <v>50.021428571428565</v>
      </c>
      <c r="T1803" s="5">
        <v>50.424999999999997</v>
      </c>
      <c r="U1803" s="5">
        <v>48.171428571428571</v>
      </c>
      <c r="V1803" s="5">
        <v>45.907142857142858</v>
      </c>
      <c r="W1803" s="5">
        <v>43.592857142857142</v>
      </c>
      <c r="X1803" s="5">
        <v>42.68928571428571</v>
      </c>
      <c r="Y1803" s="5">
        <v>41.839285714285715</v>
      </c>
      <c r="Z1803" s="5">
        <v>41.010714285714286</v>
      </c>
      <c r="AA1803" s="5">
        <v>40.13928571428572</v>
      </c>
      <c r="AB1803" s="5">
        <v>39.282142857142858</v>
      </c>
    </row>
    <row r="1804" spans="1:28">
      <c r="A1804" s="2" t="s">
        <v>276</v>
      </c>
      <c r="B1804" s="2" t="s">
        <v>75</v>
      </c>
      <c r="C1804" s="2" t="s">
        <v>363</v>
      </c>
      <c r="D1804" s="2" t="str">
        <f t="shared" si="28"/>
        <v>North Carolina - Raleigh-Mar</v>
      </c>
      <c r="E1804" s="5">
        <v>46.541935483870965</v>
      </c>
      <c r="F1804" s="5">
        <v>45.458064516129035</v>
      </c>
      <c r="G1804" s="5">
        <v>44.774193548387096</v>
      </c>
      <c r="H1804" s="5">
        <v>44.312903225806451</v>
      </c>
      <c r="I1804" s="5">
        <v>43.541935483870965</v>
      </c>
      <c r="J1804" s="5">
        <v>43.087096774193547</v>
      </c>
      <c r="K1804" s="5">
        <v>42.7</v>
      </c>
      <c r="L1804" s="5">
        <v>44.970967741935482</v>
      </c>
      <c r="M1804" s="5">
        <v>48.461290322580645</v>
      </c>
      <c r="N1804" s="5">
        <v>51.648387096774194</v>
      </c>
      <c r="O1804" s="5">
        <v>54.506451612903227</v>
      </c>
      <c r="P1804" s="5">
        <v>56.596774193548384</v>
      </c>
      <c r="Q1804" s="5">
        <v>58.506451612903227</v>
      </c>
      <c r="R1804" s="5">
        <v>59.974193548387099</v>
      </c>
      <c r="S1804" s="5">
        <v>60.154838709677421</v>
      </c>
      <c r="T1804" s="5">
        <v>60.21290322580645</v>
      </c>
      <c r="U1804" s="5">
        <v>59.732258064516131</v>
      </c>
      <c r="V1804" s="5">
        <v>57.864516129032253</v>
      </c>
      <c r="W1804" s="5">
        <v>54.722580645161294</v>
      </c>
      <c r="X1804" s="5">
        <v>52.316129032258061</v>
      </c>
      <c r="Y1804" s="5">
        <v>50.954838709677418</v>
      </c>
      <c r="Z1804" s="5">
        <v>49.441935483870971</v>
      </c>
      <c r="AA1804" s="5">
        <v>48.535483870967738</v>
      </c>
      <c r="AB1804" s="5">
        <v>47.567741935483866</v>
      </c>
    </row>
    <row r="1805" spans="1:28">
      <c r="A1805" s="2" t="s">
        <v>276</v>
      </c>
      <c r="B1805" s="2" t="s">
        <v>76</v>
      </c>
      <c r="C1805" s="2" t="s">
        <v>364</v>
      </c>
      <c r="D1805" s="2" t="str">
        <f t="shared" si="28"/>
        <v>North Carolina - Raleigh-Apr</v>
      </c>
      <c r="E1805" s="5">
        <v>51.00333333333333</v>
      </c>
      <c r="F1805" s="5">
        <v>50.336666666666666</v>
      </c>
      <c r="G1805" s="5">
        <v>49.133333333333333</v>
      </c>
      <c r="H1805" s="5">
        <v>48.21</v>
      </c>
      <c r="I1805" s="5">
        <v>47.323333333333338</v>
      </c>
      <c r="J1805" s="5">
        <v>46.863333333333337</v>
      </c>
      <c r="K1805" s="5">
        <v>49.056666666666665</v>
      </c>
      <c r="L1805" s="5">
        <v>52.68</v>
      </c>
      <c r="M1805" s="5">
        <v>56.243333333333332</v>
      </c>
      <c r="N1805" s="5">
        <v>59.443333333333335</v>
      </c>
      <c r="O1805" s="5">
        <v>62.50333333333333</v>
      </c>
      <c r="P1805" s="5">
        <v>64.473333333333329</v>
      </c>
      <c r="Q1805" s="5">
        <v>66.61333333333333</v>
      </c>
      <c r="R1805" s="5">
        <v>67.706666666666663</v>
      </c>
      <c r="S1805" s="5">
        <v>69.033333333333331</v>
      </c>
      <c r="T1805" s="5">
        <v>68.73</v>
      </c>
      <c r="U1805" s="5">
        <v>68.006666666666675</v>
      </c>
      <c r="V1805" s="5">
        <v>66.466666666666669</v>
      </c>
      <c r="W1805" s="5">
        <v>62.346666666666671</v>
      </c>
      <c r="X1805" s="5">
        <v>58.82</v>
      </c>
      <c r="Y1805" s="5">
        <v>57.176666666666662</v>
      </c>
      <c r="Z1805" s="5">
        <v>55.673333333333332</v>
      </c>
      <c r="AA1805" s="5">
        <v>53.83</v>
      </c>
      <c r="AB1805" s="5">
        <v>52.676666666666662</v>
      </c>
    </row>
    <row r="1806" spans="1:28">
      <c r="A1806" s="2" t="s">
        <v>276</v>
      </c>
      <c r="B1806" s="2" t="s">
        <v>77</v>
      </c>
      <c r="C1806" s="2" t="s">
        <v>365</v>
      </c>
      <c r="D1806" s="2" t="str">
        <f t="shared" si="28"/>
        <v>North Carolina - Raleigh-May</v>
      </c>
      <c r="E1806" s="5">
        <v>61.448387096774198</v>
      </c>
      <c r="F1806" s="5">
        <v>60.945161290322581</v>
      </c>
      <c r="G1806" s="5">
        <v>60.151612903225811</v>
      </c>
      <c r="H1806" s="5">
        <v>59.474193548387099</v>
      </c>
      <c r="I1806" s="5">
        <v>58.8</v>
      </c>
      <c r="J1806" s="5">
        <v>58.925806451612907</v>
      </c>
      <c r="K1806" s="5">
        <v>61.390322580645162</v>
      </c>
      <c r="L1806" s="5">
        <v>64.290322580645167</v>
      </c>
      <c r="M1806" s="5">
        <v>66.783870967741947</v>
      </c>
      <c r="N1806" s="5">
        <v>69.409677419354836</v>
      </c>
      <c r="O1806" s="5">
        <v>71.180645161290315</v>
      </c>
      <c r="P1806" s="5">
        <v>73.383870967741942</v>
      </c>
      <c r="Q1806" s="5">
        <v>74.093548387096774</v>
      </c>
      <c r="R1806" s="5">
        <v>75.054838709677412</v>
      </c>
      <c r="S1806" s="5">
        <v>75.58387096774193</v>
      </c>
      <c r="T1806" s="5">
        <v>75.8</v>
      </c>
      <c r="U1806" s="5">
        <v>74.738709677419351</v>
      </c>
      <c r="V1806" s="5">
        <v>72.735483870967741</v>
      </c>
      <c r="W1806" s="5">
        <v>69.290322580645167</v>
      </c>
      <c r="X1806" s="5">
        <v>65.993548387096766</v>
      </c>
      <c r="Y1806" s="5">
        <v>64.545161290322582</v>
      </c>
      <c r="Z1806" s="5">
        <v>63.664516129032258</v>
      </c>
      <c r="AA1806" s="5">
        <v>63.154838709677421</v>
      </c>
      <c r="AB1806" s="5">
        <v>62.477419354838709</v>
      </c>
    </row>
    <row r="1807" spans="1:28">
      <c r="A1807" s="2" t="s">
        <v>276</v>
      </c>
      <c r="B1807" s="2" t="s">
        <v>78</v>
      </c>
      <c r="C1807" s="2" t="s">
        <v>366</v>
      </c>
      <c r="D1807" s="2" t="str">
        <f t="shared" si="28"/>
        <v>North Carolina - Raleigh-Jun</v>
      </c>
      <c r="E1807" s="5">
        <v>65.930000000000007</v>
      </c>
      <c r="F1807" s="5">
        <v>65.2</v>
      </c>
      <c r="G1807" s="5">
        <v>64.209999999999994</v>
      </c>
      <c r="H1807" s="5">
        <v>63.333333333333336</v>
      </c>
      <c r="I1807" s="5">
        <v>62.823333333333338</v>
      </c>
      <c r="J1807" s="5">
        <v>63.723333333333336</v>
      </c>
      <c r="K1807" s="5">
        <v>66.713333333333338</v>
      </c>
      <c r="L1807" s="5">
        <v>70.45</v>
      </c>
      <c r="M1807" s="5">
        <v>73.513333333333335</v>
      </c>
      <c r="N1807" s="5">
        <v>75.676666666666677</v>
      </c>
      <c r="O1807" s="5">
        <v>78.373333333333321</v>
      </c>
      <c r="P1807" s="5">
        <v>79.953333333333333</v>
      </c>
      <c r="Q1807" s="5">
        <v>81.77</v>
      </c>
      <c r="R1807" s="5">
        <v>82.566666666666663</v>
      </c>
      <c r="S1807" s="5">
        <v>82.88666666666667</v>
      </c>
      <c r="T1807" s="5">
        <v>81.526666666666671</v>
      </c>
      <c r="U1807" s="5">
        <v>80.763333333333335</v>
      </c>
      <c r="V1807" s="5">
        <v>78.913333333333341</v>
      </c>
      <c r="W1807" s="5">
        <v>76.433333333333337</v>
      </c>
      <c r="X1807" s="5">
        <v>72.326666666666668</v>
      </c>
      <c r="Y1807" s="5">
        <v>70.226666666666674</v>
      </c>
      <c r="Z1807" s="5">
        <v>69.066666666666663</v>
      </c>
      <c r="AA1807" s="5">
        <v>68.086666666666659</v>
      </c>
      <c r="AB1807" s="5">
        <v>66.676666666666662</v>
      </c>
    </row>
    <row r="1808" spans="1:28">
      <c r="A1808" s="2" t="s">
        <v>276</v>
      </c>
      <c r="B1808" s="2" t="s">
        <v>79</v>
      </c>
      <c r="C1808" s="2" t="s">
        <v>367</v>
      </c>
      <c r="D1808" s="2" t="str">
        <f t="shared" si="28"/>
        <v>North Carolina - Raleigh-Jul</v>
      </c>
      <c r="E1808" s="5">
        <v>71.42258064516129</v>
      </c>
      <c r="F1808" s="5">
        <v>70.909677419354836</v>
      </c>
      <c r="G1808" s="5">
        <v>68.0741935483871</v>
      </c>
      <c r="H1808" s="5">
        <v>67.541935483870972</v>
      </c>
      <c r="I1808" s="5">
        <v>68.370967741935488</v>
      </c>
      <c r="J1808" s="5">
        <v>69.154838709677421</v>
      </c>
      <c r="K1808" s="5">
        <v>70.016129032258064</v>
      </c>
      <c r="L1808" s="5">
        <v>73.129032258064512</v>
      </c>
      <c r="M1808" s="5">
        <v>76.264516129032259</v>
      </c>
      <c r="N1808" s="5">
        <v>79.383870967741942</v>
      </c>
      <c r="O1808" s="5">
        <v>80.867741935483878</v>
      </c>
      <c r="P1808" s="5">
        <v>82.319354838709685</v>
      </c>
      <c r="Q1808" s="5">
        <v>83.790322580645167</v>
      </c>
      <c r="R1808" s="5">
        <v>83.58387096774193</v>
      </c>
      <c r="S1808" s="5">
        <v>83.354838709677423</v>
      </c>
      <c r="T1808" s="5">
        <v>83.125806451612902</v>
      </c>
      <c r="U1808" s="5">
        <v>81.009677419354844</v>
      </c>
      <c r="V1808" s="5">
        <v>78.900000000000006</v>
      </c>
      <c r="W1808" s="5">
        <v>76.774193548387103</v>
      </c>
      <c r="X1808" s="5">
        <v>74.870967741935488</v>
      </c>
      <c r="Y1808" s="5">
        <v>73.00645161290322</v>
      </c>
      <c r="Z1808" s="5">
        <v>71.112903225806448</v>
      </c>
      <c r="AA1808" s="5">
        <v>70.383870967741942</v>
      </c>
      <c r="AB1808" s="5">
        <v>69.703225806451613</v>
      </c>
    </row>
    <row r="1809" spans="1:28">
      <c r="A1809" s="2" t="s">
        <v>276</v>
      </c>
      <c r="B1809" s="2" t="s">
        <v>80</v>
      </c>
      <c r="C1809" s="2" t="s">
        <v>368</v>
      </c>
      <c r="D1809" s="2" t="str">
        <f t="shared" si="28"/>
        <v>North Carolina - Raleigh-Aug</v>
      </c>
      <c r="E1809" s="5">
        <v>67.170967741935485</v>
      </c>
      <c r="F1809" s="5">
        <v>67.103225806451604</v>
      </c>
      <c r="G1809" s="5">
        <v>68.790322580645167</v>
      </c>
      <c r="H1809" s="5">
        <v>68.122580645161293</v>
      </c>
      <c r="I1809" s="5">
        <v>67.729032258064507</v>
      </c>
      <c r="J1809" s="5">
        <v>67.661290322580641</v>
      </c>
      <c r="K1809" s="5">
        <v>69.967741935483872</v>
      </c>
      <c r="L1809" s="5">
        <v>73.525806451612908</v>
      </c>
      <c r="M1809" s="5">
        <v>77.035483870967738</v>
      </c>
      <c r="N1809" s="5">
        <v>79.867741935483878</v>
      </c>
      <c r="O1809" s="5">
        <v>81.816129032258075</v>
      </c>
      <c r="P1809" s="5">
        <v>83.445161290322588</v>
      </c>
      <c r="Q1809" s="5">
        <v>84.616129032258058</v>
      </c>
      <c r="R1809" s="5">
        <v>85.245161290322571</v>
      </c>
      <c r="S1809" s="5">
        <v>85.387096774193552</v>
      </c>
      <c r="T1809" s="5">
        <v>85.593548387096774</v>
      </c>
      <c r="U1809" s="5">
        <v>83.964516129032262</v>
      </c>
      <c r="V1809" s="5">
        <v>81.461290322580652</v>
      </c>
      <c r="W1809" s="5">
        <v>78.00645161290322</v>
      </c>
      <c r="X1809" s="5">
        <v>74.564516129032256</v>
      </c>
      <c r="Y1809" s="5">
        <v>73.225806451612897</v>
      </c>
      <c r="Z1809" s="5">
        <v>72.274193548387103</v>
      </c>
      <c r="AA1809" s="5">
        <v>71.051612903225802</v>
      </c>
      <c r="AB1809" s="5">
        <v>70.225806451612897</v>
      </c>
    </row>
    <row r="1810" spans="1:28">
      <c r="A1810" s="2" t="s">
        <v>276</v>
      </c>
      <c r="B1810" s="2" t="s">
        <v>81</v>
      </c>
      <c r="C1810" s="2" t="s">
        <v>369</v>
      </c>
      <c r="D1810" s="2" t="str">
        <f t="shared" si="28"/>
        <v>North Carolina - Raleigh-Sep</v>
      </c>
      <c r="E1810" s="5">
        <v>64.236666666666665</v>
      </c>
      <c r="F1810" s="5">
        <v>63.47</v>
      </c>
      <c r="G1810" s="5">
        <v>62.726666666666667</v>
      </c>
      <c r="H1810" s="5">
        <v>61.953333333333333</v>
      </c>
      <c r="I1810" s="5">
        <v>62.076666666666668</v>
      </c>
      <c r="J1810" s="5">
        <v>62.193333333333335</v>
      </c>
      <c r="K1810" s="5">
        <v>62.323333333333338</v>
      </c>
      <c r="L1810" s="5">
        <v>66.08</v>
      </c>
      <c r="M1810" s="5">
        <v>69.84</v>
      </c>
      <c r="N1810" s="5">
        <v>73.61666666666666</v>
      </c>
      <c r="O1810" s="5">
        <v>75.63</v>
      </c>
      <c r="P1810" s="5">
        <v>77.650000000000006</v>
      </c>
      <c r="Q1810" s="5">
        <v>79.683333333333337</v>
      </c>
      <c r="R1810" s="5">
        <v>79.86666666666666</v>
      </c>
      <c r="S1810" s="5">
        <v>80.046666666666667</v>
      </c>
      <c r="T1810" s="5">
        <v>80.243333333333339</v>
      </c>
      <c r="U1810" s="5">
        <v>77.423333333333332</v>
      </c>
      <c r="V1810" s="5">
        <v>74.576666666666668</v>
      </c>
      <c r="W1810" s="5">
        <v>71.743333333333339</v>
      </c>
      <c r="X1810" s="5">
        <v>70.053333333333327</v>
      </c>
      <c r="Y1810" s="5">
        <v>68.36</v>
      </c>
      <c r="Z1810" s="5">
        <v>66.7</v>
      </c>
      <c r="AA1810" s="5">
        <v>65.84</v>
      </c>
      <c r="AB1810" s="5">
        <v>65.026666666666671</v>
      </c>
    </row>
    <row r="1811" spans="1:28">
      <c r="A1811" s="2" t="s">
        <v>276</v>
      </c>
      <c r="B1811" s="2" t="s">
        <v>82</v>
      </c>
      <c r="C1811" s="2" t="s">
        <v>370</v>
      </c>
      <c r="D1811" s="2" t="str">
        <f t="shared" si="28"/>
        <v>North Carolina - Raleigh-Oct</v>
      </c>
      <c r="E1811" s="5">
        <v>53.651612903225811</v>
      </c>
      <c r="F1811" s="5">
        <v>52.838709677419352</v>
      </c>
      <c r="G1811" s="5">
        <v>51.719354838709677</v>
      </c>
      <c r="H1811" s="5">
        <v>50.7</v>
      </c>
      <c r="I1811" s="5">
        <v>50.151612903225811</v>
      </c>
      <c r="J1811" s="5">
        <v>49.6</v>
      </c>
      <c r="K1811" s="5">
        <v>50.00322580645161</v>
      </c>
      <c r="L1811" s="5">
        <v>54.554838709677419</v>
      </c>
      <c r="M1811" s="5">
        <v>58.883870967741942</v>
      </c>
      <c r="N1811" s="5">
        <v>63.267741935483869</v>
      </c>
      <c r="O1811" s="5">
        <v>66.332258064516139</v>
      </c>
      <c r="P1811" s="5">
        <v>68.325806451612905</v>
      </c>
      <c r="Q1811" s="5">
        <v>69.529032258064518</v>
      </c>
      <c r="R1811" s="5">
        <v>70.454838709677418</v>
      </c>
      <c r="S1811" s="5">
        <v>70.803225806451621</v>
      </c>
      <c r="T1811" s="5">
        <v>69.958064516129028</v>
      </c>
      <c r="U1811" s="5">
        <v>67.593548387096774</v>
      </c>
      <c r="V1811" s="5">
        <v>62.383870967741942</v>
      </c>
      <c r="W1811" s="5">
        <v>58.958064516129035</v>
      </c>
      <c r="X1811" s="5">
        <v>57.283870967741933</v>
      </c>
      <c r="Y1811" s="5">
        <v>55.977419354838709</v>
      </c>
      <c r="Z1811" s="5">
        <v>55.064516129032256</v>
      </c>
      <c r="AA1811" s="5">
        <v>54.722580645161294</v>
      </c>
      <c r="AB1811" s="5">
        <v>53.658064516129038</v>
      </c>
    </row>
    <row r="1812" spans="1:28">
      <c r="A1812" s="2" t="s">
        <v>276</v>
      </c>
      <c r="B1812" s="2" t="s">
        <v>83</v>
      </c>
      <c r="C1812" s="2" t="s">
        <v>371</v>
      </c>
      <c r="D1812" s="2" t="str">
        <f t="shared" si="28"/>
        <v>North Carolina - Raleigh-Nov</v>
      </c>
      <c r="E1812" s="5">
        <v>46.31666666666667</v>
      </c>
      <c r="F1812" s="5">
        <v>45.743333333333332</v>
      </c>
      <c r="G1812" s="5">
        <v>45.526666666666664</v>
      </c>
      <c r="H1812" s="5">
        <v>44.833333333333336</v>
      </c>
      <c r="I1812" s="5">
        <v>43.79</v>
      </c>
      <c r="J1812" s="5">
        <v>43.28</v>
      </c>
      <c r="K1812" s="5">
        <v>42.95</v>
      </c>
      <c r="L1812" s="5">
        <v>44.733333333333334</v>
      </c>
      <c r="M1812" s="5">
        <v>49.27</v>
      </c>
      <c r="N1812" s="5">
        <v>53.56</v>
      </c>
      <c r="O1812" s="5">
        <v>57.17</v>
      </c>
      <c r="P1812" s="5">
        <v>59.206666666666671</v>
      </c>
      <c r="Q1812" s="5">
        <v>60.766666666666666</v>
      </c>
      <c r="R1812" s="5">
        <v>61.43666666666666</v>
      </c>
      <c r="S1812" s="5">
        <v>61.943333333333335</v>
      </c>
      <c r="T1812" s="5">
        <v>60.856666666666669</v>
      </c>
      <c r="U1812" s="5">
        <v>57.5</v>
      </c>
      <c r="V1812" s="5">
        <v>53.623333333333335</v>
      </c>
      <c r="W1812" s="5">
        <v>51.406666666666666</v>
      </c>
      <c r="X1812" s="5">
        <v>49.45</v>
      </c>
      <c r="Y1812" s="5">
        <v>48.81666666666667</v>
      </c>
      <c r="Z1812" s="5">
        <v>48.19</v>
      </c>
      <c r="AA1812" s="5">
        <v>47.2</v>
      </c>
      <c r="AB1812" s="5">
        <v>46.093333333333334</v>
      </c>
    </row>
    <row r="1813" spans="1:28">
      <c r="A1813" s="2" t="s">
        <v>276</v>
      </c>
      <c r="B1813" s="2" t="s">
        <v>84</v>
      </c>
      <c r="C1813" s="2" t="s">
        <v>372</v>
      </c>
      <c r="D1813" s="2" t="str">
        <f t="shared" si="28"/>
        <v>North Carolina - Raleigh-Dec</v>
      </c>
      <c r="E1813" s="5">
        <v>39.035483870967738</v>
      </c>
      <c r="F1813" s="5">
        <v>38.893548387096779</v>
      </c>
      <c r="G1813" s="5">
        <v>38.519354838709674</v>
      </c>
      <c r="H1813" s="5">
        <v>37.893548387096779</v>
      </c>
      <c r="I1813" s="5">
        <v>37.858064516129026</v>
      </c>
      <c r="J1813" s="5">
        <v>37.519354838709674</v>
      </c>
      <c r="K1813" s="5">
        <v>37.025806451612901</v>
      </c>
      <c r="L1813" s="5">
        <v>37.103225806451611</v>
      </c>
      <c r="M1813" s="5">
        <v>39.864516129032253</v>
      </c>
      <c r="N1813" s="5">
        <v>42.741935483870968</v>
      </c>
      <c r="O1813" s="5">
        <v>45.903225806451616</v>
      </c>
      <c r="P1813" s="5">
        <v>47.951612903225808</v>
      </c>
      <c r="Q1813" s="5">
        <v>49.319354838709678</v>
      </c>
      <c r="R1813" s="5">
        <v>49.890322580645162</v>
      </c>
      <c r="S1813" s="5">
        <v>50.574193548387093</v>
      </c>
      <c r="T1813" s="5">
        <v>50.067741935483866</v>
      </c>
      <c r="U1813" s="5">
        <v>47.880645161290325</v>
      </c>
      <c r="V1813" s="5">
        <v>45.351612903225806</v>
      </c>
      <c r="W1813" s="5">
        <v>44.029032258064518</v>
      </c>
      <c r="X1813" s="5">
        <v>43.341935483870962</v>
      </c>
      <c r="Y1813" s="5">
        <v>42.425806451612907</v>
      </c>
      <c r="Z1813" s="5">
        <v>41.354838709677416</v>
      </c>
      <c r="AA1813" s="5">
        <v>40.903225806451616</v>
      </c>
      <c r="AB1813" s="5">
        <v>40.064516129032256</v>
      </c>
    </row>
    <row r="1814" spans="1:28">
      <c r="A1814" s="2" t="s">
        <v>277</v>
      </c>
      <c r="B1814" s="2" t="s">
        <v>73</v>
      </c>
      <c r="C1814" s="2" t="s">
        <v>361</v>
      </c>
      <c r="D1814" s="2" t="str">
        <f t="shared" si="28"/>
        <v>North Carolina - Wilmington-Jan</v>
      </c>
      <c r="E1814" s="5">
        <v>40.564516129032256</v>
      </c>
      <c r="F1814" s="5">
        <v>40.145161290322584</v>
      </c>
      <c r="G1814" s="5">
        <v>39.70645161290323</v>
      </c>
      <c r="H1814" s="5">
        <v>39.012903225806454</v>
      </c>
      <c r="I1814" s="5">
        <v>38.854838709677416</v>
      </c>
      <c r="J1814" s="5">
        <v>38.861290322580643</v>
      </c>
      <c r="K1814" s="5">
        <v>38.551612903225802</v>
      </c>
      <c r="L1814" s="5">
        <v>39.390322580645162</v>
      </c>
      <c r="M1814" s="5">
        <v>42.36774193548387</v>
      </c>
      <c r="N1814" s="5">
        <v>45.235483870967741</v>
      </c>
      <c r="O1814" s="5">
        <v>47.970967741935482</v>
      </c>
      <c r="P1814" s="5">
        <v>49.509677419354837</v>
      </c>
      <c r="Q1814" s="5">
        <v>50.354838709677416</v>
      </c>
      <c r="R1814" s="5">
        <v>52.016129032258064</v>
      </c>
      <c r="S1814" s="5">
        <v>52.229032258064514</v>
      </c>
      <c r="T1814" s="5">
        <v>51.5</v>
      </c>
      <c r="U1814" s="5">
        <v>49.909677419354843</v>
      </c>
      <c r="V1814" s="5">
        <v>46.748387096774195</v>
      </c>
      <c r="W1814" s="5">
        <v>44.729032258064514</v>
      </c>
      <c r="X1814" s="5">
        <v>43.261290322580642</v>
      </c>
      <c r="Y1814" s="5">
        <v>42.216129032258067</v>
      </c>
      <c r="Z1814" s="5">
        <v>41.07741935483871</v>
      </c>
      <c r="AA1814" s="5">
        <v>40.519354838709674</v>
      </c>
      <c r="AB1814" s="5">
        <v>40.20645161290323</v>
      </c>
    </row>
    <row r="1815" spans="1:28">
      <c r="A1815" s="2" t="s">
        <v>277</v>
      </c>
      <c r="B1815" s="2" t="s">
        <v>74</v>
      </c>
      <c r="C1815" s="2" t="s">
        <v>362</v>
      </c>
      <c r="D1815" s="2" t="str">
        <f t="shared" si="28"/>
        <v>North Carolina - Wilmington-Feb</v>
      </c>
      <c r="E1815" s="5">
        <v>42.375</v>
      </c>
      <c r="F1815" s="5">
        <v>41.878571428571426</v>
      </c>
      <c r="G1815" s="5">
        <v>41.371428571428574</v>
      </c>
      <c r="H1815" s="5">
        <v>40.846428571428575</v>
      </c>
      <c r="I1815" s="5">
        <v>40.36785714285714</v>
      </c>
      <c r="J1815" s="5">
        <v>39.892857142857146</v>
      </c>
      <c r="K1815" s="5">
        <v>39.428571428571431</v>
      </c>
      <c r="L1815" s="5">
        <v>41.732142857142854</v>
      </c>
      <c r="M1815" s="5">
        <v>43.971428571428575</v>
      </c>
      <c r="N1815" s="5">
        <v>46.292857142857144</v>
      </c>
      <c r="O1815" s="5">
        <v>48.075000000000003</v>
      </c>
      <c r="P1815" s="5">
        <v>49.846428571428575</v>
      </c>
      <c r="Q1815" s="5">
        <v>51.635714285714286</v>
      </c>
      <c r="R1815" s="5">
        <v>52.085714285714289</v>
      </c>
      <c r="S1815" s="5">
        <v>52.482142857142854</v>
      </c>
      <c r="T1815" s="5">
        <v>52.93571428571429</v>
      </c>
      <c r="U1815" s="5">
        <v>50.839285714285715</v>
      </c>
      <c r="V1815" s="5">
        <v>48.796428571428571</v>
      </c>
      <c r="W1815" s="5">
        <v>46.664285714285711</v>
      </c>
      <c r="X1815" s="5">
        <v>45.93928571428571</v>
      </c>
      <c r="Y1815" s="5">
        <v>45.271428571428565</v>
      </c>
      <c r="Z1815" s="5">
        <v>44.582142857142856</v>
      </c>
      <c r="AA1815" s="5">
        <v>43.989285714285714</v>
      </c>
      <c r="AB1815" s="5">
        <v>43.38214285714286</v>
      </c>
    </row>
    <row r="1816" spans="1:28">
      <c r="A1816" s="2" t="s">
        <v>277</v>
      </c>
      <c r="B1816" s="2" t="s">
        <v>75</v>
      </c>
      <c r="C1816" s="2" t="s">
        <v>363</v>
      </c>
      <c r="D1816" s="2" t="str">
        <f t="shared" si="28"/>
        <v>North Carolina - Wilmington-Mar</v>
      </c>
      <c r="E1816" s="5">
        <v>48.248387096774195</v>
      </c>
      <c r="F1816" s="5">
        <v>47.461290322580645</v>
      </c>
      <c r="G1816" s="5">
        <v>46.425806451612907</v>
      </c>
      <c r="H1816" s="5">
        <v>46.141935483870974</v>
      </c>
      <c r="I1816" s="5">
        <v>45.780645161290323</v>
      </c>
      <c r="J1816" s="5">
        <v>45.196774193548386</v>
      </c>
      <c r="K1816" s="5">
        <v>45.551612903225802</v>
      </c>
      <c r="L1816" s="5">
        <v>50.1</v>
      </c>
      <c r="M1816" s="5">
        <v>54.9</v>
      </c>
      <c r="N1816" s="5">
        <v>58.841935483870962</v>
      </c>
      <c r="O1816" s="5">
        <v>60.929032258064517</v>
      </c>
      <c r="P1816" s="5">
        <v>62.280645161290323</v>
      </c>
      <c r="Q1816" s="5">
        <v>63.164516129032258</v>
      </c>
      <c r="R1816" s="5">
        <v>63.79354838709677</v>
      </c>
      <c r="S1816" s="5">
        <v>62.767741935483869</v>
      </c>
      <c r="T1816" s="5">
        <v>61.932258064516134</v>
      </c>
      <c r="U1816" s="5">
        <v>60.506451612903227</v>
      </c>
      <c r="V1816" s="5">
        <v>58.038709677419355</v>
      </c>
      <c r="W1816" s="5">
        <v>55.051612903225802</v>
      </c>
      <c r="X1816" s="5">
        <v>53.106451612903221</v>
      </c>
      <c r="Y1816" s="5">
        <v>51.770967741935486</v>
      </c>
      <c r="Z1816" s="5">
        <v>50.732258064516131</v>
      </c>
      <c r="AA1816" s="5">
        <v>49.993548387096773</v>
      </c>
      <c r="AB1816" s="5">
        <v>49.42258064516129</v>
      </c>
    </row>
    <row r="1817" spans="1:28">
      <c r="A1817" s="2" t="s">
        <v>277</v>
      </c>
      <c r="B1817" s="2" t="s">
        <v>76</v>
      </c>
      <c r="C1817" s="2" t="s">
        <v>364</v>
      </c>
      <c r="D1817" s="2" t="str">
        <f t="shared" si="28"/>
        <v>North Carolina - Wilmington-Apr</v>
      </c>
      <c r="E1817" s="5">
        <v>55.32</v>
      </c>
      <c r="F1817" s="5">
        <v>54.636666666666663</v>
      </c>
      <c r="G1817" s="5">
        <v>53.92</v>
      </c>
      <c r="H1817" s="5">
        <v>53.206666666666671</v>
      </c>
      <c r="I1817" s="5">
        <v>53.82</v>
      </c>
      <c r="J1817" s="5">
        <v>54.396666666666668</v>
      </c>
      <c r="K1817" s="5">
        <v>55</v>
      </c>
      <c r="L1817" s="5">
        <v>58.606666666666669</v>
      </c>
      <c r="M1817" s="5">
        <v>62.223333333333336</v>
      </c>
      <c r="N1817" s="5">
        <v>65.84</v>
      </c>
      <c r="O1817" s="5">
        <v>66.963333333333338</v>
      </c>
      <c r="P1817" s="5">
        <v>68.073333333333338</v>
      </c>
      <c r="Q1817" s="5">
        <v>69.206666666666663</v>
      </c>
      <c r="R1817" s="5">
        <v>68.790000000000006</v>
      </c>
      <c r="S1817" s="5">
        <v>68.376666666666679</v>
      </c>
      <c r="T1817" s="5">
        <v>67.95</v>
      </c>
      <c r="U1817" s="5">
        <v>65.893333333333331</v>
      </c>
      <c r="V1817" s="5">
        <v>63.85</v>
      </c>
      <c r="W1817" s="5">
        <v>61.786666666666662</v>
      </c>
      <c r="X1817" s="5">
        <v>60.28</v>
      </c>
      <c r="Y1817" s="5">
        <v>58.81</v>
      </c>
      <c r="Z1817" s="5">
        <v>57.33</v>
      </c>
      <c r="AA1817" s="5">
        <v>56.766666666666666</v>
      </c>
      <c r="AB1817" s="5">
        <v>56.263333333333335</v>
      </c>
    </row>
    <row r="1818" spans="1:28">
      <c r="A1818" s="2" t="s">
        <v>277</v>
      </c>
      <c r="B1818" s="2" t="s">
        <v>77</v>
      </c>
      <c r="C1818" s="2" t="s">
        <v>365</v>
      </c>
      <c r="D1818" s="2" t="str">
        <f t="shared" si="28"/>
        <v>North Carolina - Wilmington-May</v>
      </c>
      <c r="E1818" s="5">
        <v>64.638709677419357</v>
      </c>
      <c r="F1818" s="5">
        <v>64</v>
      </c>
      <c r="G1818" s="5">
        <v>63.325806451612898</v>
      </c>
      <c r="H1818" s="5">
        <v>62.703225806451613</v>
      </c>
      <c r="I1818" s="5">
        <v>63.667741935483875</v>
      </c>
      <c r="J1818" s="5">
        <v>64.635483870967747</v>
      </c>
      <c r="K1818" s="5">
        <v>65.57741935483871</v>
      </c>
      <c r="L1818" s="5">
        <v>68.08709677419354</v>
      </c>
      <c r="M1818" s="5">
        <v>70.593548387096774</v>
      </c>
      <c r="N1818" s="5">
        <v>73.106451612903228</v>
      </c>
      <c r="O1818" s="5">
        <v>74.309677419354841</v>
      </c>
      <c r="P1818" s="5">
        <v>75.541935483870972</v>
      </c>
      <c r="Q1818" s="5">
        <v>76.751612903225819</v>
      </c>
      <c r="R1818" s="5">
        <v>76.212903225806443</v>
      </c>
      <c r="S1818" s="5">
        <v>75.738709677419351</v>
      </c>
      <c r="T1818" s="5">
        <v>75.2</v>
      </c>
      <c r="U1818" s="5">
        <v>73.57741935483871</v>
      </c>
      <c r="V1818" s="5">
        <v>71.935483870967744</v>
      </c>
      <c r="W1818" s="5">
        <v>70.267741935483883</v>
      </c>
      <c r="X1818" s="5">
        <v>68.91935483870968</v>
      </c>
      <c r="Y1818" s="5">
        <v>67.558064516129036</v>
      </c>
      <c r="Z1818" s="5">
        <v>66.238709677419351</v>
      </c>
      <c r="AA1818" s="5">
        <v>65.770967741935493</v>
      </c>
      <c r="AB1818" s="5">
        <v>65.293548387096777</v>
      </c>
    </row>
    <row r="1819" spans="1:28">
      <c r="A1819" s="2" t="s">
        <v>277</v>
      </c>
      <c r="B1819" s="2" t="s">
        <v>78</v>
      </c>
      <c r="C1819" s="2" t="s">
        <v>366</v>
      </c>
      <c r="D1819" s="2" t="str">
        <f t="shared" si="28"/>
        <v>North Carolina - Wilmington-Jun</v>
      </c>
      <c r="E1819" s="5">
        <v>70.233333333333334</v>
      </c>
      <c r="F1819" s="5">
        <v>69.680000000000007</v>
      </c>
      <c r="G1819" s="5">
        <v>69.166666666666671</v>
      </c>
      <c r="H1819" s="5">
        <v>68.61</v>
      </c>
      <c r="I1819" s="5">
        <v>69.806666666666658</v>
      </c>
      <c r="J1819" s="5">
        <v>71</v>
      </c>
      <c r="K1819" s="5">
        <v>72.243333333333339</v>
      </c>
      <c r="L1819" s="5">
        <v>75.099999999999994</v>
      </c>
      <c r="M1819" s="5">
        <v>77.97</v>
      </c>
      <c r="N1819" s="5">
        <v>80.826666666666668</v>
      </c>
      <c r="O1819" s="5">
        <v>81.796666666666667</v>
      </c>
      <c r="P1819" s="5">
        <v>82.756666666666661</v>
      </c>
      <c r="Q1819" s="5">
        <v>83.74666666666667</v>
      </c>
      <c r="R1819" s="5">
        <v>82.773333333333326</v>
      </c>
      <c r="S1819" s="5">
        <v>81.826666666666668</v>
      </c>
      <c r="T1819" s="5">
        <v>80.86666666666666</v>
      </c>
      <c r="U1819" s="5">
        <v>79.36666666666666</v>
      </c>
      <c r="V1819" s="5">
        <v>77.843333333333334</v>
      </c>
      <c r="W1819" s="5">
        <v>76.336666666666659</v>
      </c>
      <c r="X1819" s="5">
        <v>74.786666666666662</v>
      </c>
      <c r="Y1819" s="5">
        <v>73.19</v>
      </c>
      <c r="Z1819" s="5">
        <v>71.66</v>
      </c>
      <c r="AA1819" s="5">
        <v>71.216666666666669</v>
      </c>
      <c r="AB1819" s="5">
        <v>70.819999999999993</v>
      </c>
    </row>
    <row r="1820" spans="1:28">
      <c r="A1820" s="2" t="s">
        <v>277</v>
      </c>
      <c r="B1820" s="2" t="s">
        <v>79</v>
      </c>
      <c r="C1820" s="2" t="s">
        <v>367</v>
      </c>
      <c r="D1820" s="2" t="str">
        <f t="shared" si="28"/>
        <v>North Carolina - Wilmington-Jul</v>
      </c>
      <c r="E1820" s="5">
        <v>77.458064516129028</v>
      </c>
      <c r="F1820" s="5">
        <v>77.054838709677412</v>
      </c>
      <c r="G1820" s="5">
        <v>74.480645161290326</v>
      </c>
      <c r="H1820" s="5">
        <v>74.07741935483871</v>
      </c>
      <c r="I1820" s="5">
        <v>74.970967741935482</v>
      </c>
      <c r="J1820" s="5">
        <v>75.861290322580643</v>
      </c>
      <c r="K1820" s="5">
        <v>76.780645161290323</v>
      </c>
      <c r="L1820" s="5">
        <v>79.283870967741947</v>
      </c>
      <c r="M1820" s="5">
        <v>81.793548387096777</v>
      </c>
      <c r="N1820" s="5">
        <v>84.3</v>
      </c>
      <c r="O1820" s="5">
        <v>84.977419354838716</v>
      </c>
      <c r="P1820" s="5">
        <v>85.651612903225796</v>
      </c>
      <c r="Q1820" s="5">
        <v>86.332258064516139</v>
      </c>
      <c r="R1820" s="5">
        <v>85.774193548387103</v>
      </c>
      <c r="S1820" s="5">
        <v>85.245161290322571</v>
      </c>
      <c r="T1820" s="5">
        <v>84.680645161290315</v>
      </c>
      <c r="U1820" s="5">
        <v>83.322580645161295</v>
      </c>
      <c r="V1820" s="5">
        <v>81.977419354838716</v>
      </c>
      <c r="W1820" s="5">
        <v>80.58064516129032</v>
      </c>
      <c r="X1820" s="5">
        <v>79.293548387096777</v>
      </c>
      <c r="Y1820" s="5">
        <v>78.012903225806454</v>
      </c>
      <c r="Z1820" s="5">
        <v>76.790322580645167</v>
      </c>
      <c r="AA1820" s="5">
        <v>76.190322580645159</v>
      </c>
      <c r="AB1820" s="5">
        <v>75.658064516129031</v>
      </c>
    </row>
    <row r="1821" spans="1:28">
      <c r="A1821" s="2" t="s">
        <v>277</v>
      </c>
      <c r="B1821" s="2" t="s">
        <v>80</v>
      </c>
      <c r="C1821" s="2" t="s">
        <v>368</v>
      </c>
      <c r="D1821" s="2" t="str">
        <f t="shared" si="28"/>
        <v>North Carolina - Wilmington-Aug</v>
      </c>
      <c r="E1821" s="5">
        <v>72.403225806451616</v>
      </c>
      <c r="F1821" s="5">
        <v>71.99354838709678</v>
      </c>
      <c r="G1821" s="5">
        <v>73.870967741935488</v>
      </c>
      <c r="H1821" s="5">
        <v>73.448387096774198</v>
      </c>
      <c r="I1821" s="5">
        <v>74.109677419354838</v>
      </c>
      <c r="J1821" s="5">
        <v>74.719354838709677</v>
      </c>
      <c r="K1821" s="5">
        <v>75.41290322580646</v>
      </c>
      <c r="L1821" s="5">
        <v>77.964516129032262</v>
      </c>
      <c r="M1821" s="5">
        <v>80.5</v>
      </c>
      <c r="N1821" s="5">
        <v>83.0741935483871</v>
      </c>
      <c r="O1821" s="5">
        <v>83.761290322580649</v>
      </c>
      <c r="P1821" s="5">
        <v>84.403225806451616</v>
      </c>
      <c r="Q1821" s="5">
        <v>85.08709677419354</v>
      </c>
      <c r="R1821" s="5">
        <v>84.812903225806451</v>
      </c>
      <c r="S1821" s="5">
        <v>84.590322580645164</v>
      </c>
      <c r="T1821" s="5">
        <v>84.319354838709685</v>
      </c>
      <c r="U1821" s="5">
        <v>82.525806451612908</v>
      </c>
      <c r="V1821" s="5">
        <v>80.683870967741925</v>
      </c>
      <c r="W1821" s="5">
        <v>78.851612903225814</v>
      </c>
      <c r="X1821" s="5">
        <v>77.8</v>
      </c>
      <c r="Y1821" s="5">
        <v>76.783870967741947</v>
      </c>
      <c r="Z1821" s="5">
        <v>75.754838709677429</v>
      </c>
      <c r="AA1821" s="5">
        <v>75.319354838709685</v>
      </c>
      <c r="AB1821" s="5">
        <v>74.983870967741936</v>
      </c>
    </row>
    <row r="1822" spans="1:28">
      <c r="A1822" s="2" t="s">
        <v>277</v>
      </c>
      <c r="B1822" s="2" t="s">
        <v>81</v>
      </c>
      <c r="C1822" s="2" t="s">
        <v>369</v>
      </c>
      <c r="D1822" s="2" t="str">
        <f t="shared" si="28"/>
        <v>North Carolina - Wilmington-Sep</v>
      </c>
      <c r="E1822" s="5">
        <v>69.13666666666667</v>
      </c>
      <c r="F1822" s="5">
        <v>68.566666666666663</v>
      </c>
      <c r="G1822" s="5">
        <v>68.053333333333327</v>
      </c>
      <c r="H1822" s="5">
        <v>67.5</v>
      </c>
      <c r="I1822" s="5">
        <v>67.793333333333337</v>
      </c>
      <c r="J1822" s="5">
        <v>68.063333333333333</v>
      </c>
      <c r="K1822" s="5">
        <v>68.373333333333321</v>
      </c>
      <c r="L1822" s="5">
        <v>71.790000000000006</v>
      </c>
      <c r="M1822" s="5">
        <v>75.243333333333339</v>
      </c>
      <c r="N1822" s="5">
        <v>78.676666666666677</v>
      </c>
      <c r="O1822" s="5">
        <v>79.58</v>
      </c>
      <c r="P1822" s="5">
        <v>80.483333333333334</v>
      </c>
      <c r="Q1822" s="5">
        <v>81.38333333333334</v>
      </c>
      <c r="R1822" s="5">
        <v>81.093333333333334</v>
      </c>
      <c r="S1822" s="5">
        <v>80.83</v>
      </c>
      <c r="T1822" s="5">
        <v>80.543333333333337</v>
      </c>
      <c r="U1822" s="5">
        <v>78.426666666666677</v>
      </c>
      <c r="V1822" s="5">
        <v>76.276666666666671</v>
      </c>
      <c r="W1822" s="5">
        <v>74.099999999999994</v>
      </c>
      <c r="X1822" s="5">
        <v>72.793333333333337</v>
      </c>
      <c r="Y1822" s="5">
        <v>71.516666666666666</v>
      </c>
      <c r="Z1822" s="5">
        <v>70.266666666666666</v>
      </c>
      <c r="AA1822" s="5">
        <v>69.876666666666679</v>
      </c>
      <c r="AB1822" s="5">
        <v>69.536666666666662</v>
      </c>
    </row>
    <row r="1823" spans="1:28">
      <c r="A1823" s="2" t="s">
        <v>277</v>
      </c>
      <c r="B1823" s="2" t="s">
        <v>82</v>
      </c>
      <c r="C1823" s="2" t="s">
        <v>370</v>
      </c>
      <c r="D1823" s="2" t="str">
        <f t="shared" si="28"/>
        <v>North Carolina - Wilmington-Oct</v>
      </c>
      <c r="E1823" s="5">
        <v>59.6</v>
      </c>
      <c r="F1823" s="5">
        <v>59.112903225806448</v>
      </c>
      <c r="G1823" s="5">
        <v>58.716129032258067</v>
      </c>
      <c r="H1823" s="5">
        <v>58.467741935483872</v>
      </c>
      <c r="I1823" s="5">
        <v>58.20967741935484</v>
      </c>
      <c r="J1823" s="5">
        <v>57.925806451612907</v>
      </c>
      <c r="K1823" s="5">
        <v>58.048387096774192</v>
      </c>
      <c r="L1823" s="5">
        <v>62.225806451612904</v>
      </c>
      <c r="M1823" s="5">
        <v>66.570967741935476</v>
      </c>
      <c r="N1823" s="5">
        <v>69.464516129032262</v>
      </c>
      <c r="O1823" s="5">
        <v>72.174193548387095</v>
      </c>
      <c r="P1823" s="5">
        <v>73.448387096774198</v>
      </c>
      <c r="Q1823" s="5">
        <v>74.280645161290323</v>
      </c>
      <c r="R1823" s="5">
        <v>74.145161290322577</v>
      </c>
      <c r="S1823" s="5">
        <v>74.593548387096774</v>
      </c>
      <c r="T1823" s="5">
        <v>73.667741935483861</v>
      </c>
      <c r="U1823" s="5">
        <v>71.058064516129036</v>
      </c>
      <c r="V1823" s="5">
        <v>66.483870967741936</v>
      </c>
      <c r="W1823" s="5">
        <v>64.177419354838705</v>
      </c>
      <c r="X1823" s="5">
        <v>62.893548387096779</v>
      </c>
      <c r="Y1823" s="5">
        <v>62.174193548387102</v>
      </c>
      <c r="Z1823" s="5">
        <v>61.451612903225808</v>
      </c>
      <c r="AA1823" s="5">
        <v>60.5</v>
      </c>
      <c r="AB1823" s="5">
        <v>59.951612903225808</v>
      </c>
    </row>
    <row r="1824" spans="1:28">
      <c r="A1824" s="2" t="s">
        <v>277</v>
      </c>
      <c r="B1824" s="2" t="s">
        <v>83</v>
      </c>
      <c r="C1824" s="2" t="s">
        <v>371</v>
      </c>
      <c r="D1824" s="2" t="str">
        <f t="shared" si="28"/>
        <v>North Carolina - Wilmington-Nov</v>
      </c>
      <c r="E1824" s="5">
        <v>52.456666666666671</v>
      </c>
      <c r="F1824" s="5">
        <v>52.093333333333334</v>
      </c>
      <c r="G1824" s="5">
        <v>51.35</v>
      </c>
      <c r="H1824" s="5">
        <v>50.966666666666669</v>
      </c>
      <c r="I1824" s="5">
        <v>50.276666666666664</v>
      </c>
      <c r="J1824" s="5">
        <v>49.66</v>
      </c>
      <c r="K1824" s="5">
        <v>49.206666666666671</v>
      </c>
      <c r="L1824" s="5">
        <v>52.06333333333334</v>
      </c>
      <c r="M1824" s="5">
        <v>56.603333333333332</v>
      </c>
      <c r="N1824" s="5">
        <v>60.143333333333331</v>
      </c>
      <c r="O1824" s="5">
        <v>63.03</v>
      </c>
      <c r="P1824" s="5">
        <v>65.38</v>
      </c>
      <c r="Q1824" s="5">
        <v>66.486666666666665</v>
      </c>
      <c r="R1824" s="5">
        <v>66.59</v>
      </c>
      <c r="S1824" s="5">
        <v>66.286666666666662</v>
      </c>
      <c r="T1824" s="5">
        <v>65.026666666666671</v>
      </c>
      <c r="U1824" s="5">
        <v>61.326666666666668</v>
      </c>
      <c r="V1824" s="5">
        <v>58.14</v>
      </c>
      <c r="W1824" s="5">
        <v>55.98</v>
      </c>
      <c r="X1824" s="5">
        <v>54.826666666666668</v>
      </c>
      <c r="Y1824" s="5">
        <v>54.04</v>
      </c>
      <c r="Z1824" s="5">
        <v>53.173333333333332</v>
      </c>
      <c r="AA1824" s="5">
        <v>52.63</v>
      </c>
      <c r="AB1824" s="5">
        <v>52.396666666666668</v>
      </c>
    </row>
    <row r="1825" spans="1:28">
      <c r="A1825" s="2" t="s">
        <v>277</v>
      </c>
      <c r="B1825" s="2" t="s">
        <v>84</v>
      </c>
      <c r="C1825" s="2" t="s">
        <v>372</v>
      </c>
      <c r="D1825" s="2" t="str">
        <f t="shared" si="28"/>
        <v>North Carolina - Wilmington-Dec</v>
      </c>
      <c r="E1825" s="5">
        <v>43.012903225806454</v>
      </c>
      <c r="F1825" s="5">
        <v>42.63225806451613</v>
      </c>
      <c r="G1825" s="5">
        <v>42.258064516129032</v>
      </c>
      <c r="H1825" s="5">
        <v>41.841935483870962</v>
      </c>
      <c r="I1825" s="5">
        <v>41.593548387096774</v>
      </c>
      <c r="J1825" s="5">
        <v>41.364516129032253</v>
      </c>
      <c r="K1825" s="5">
        <v>41.116129032258058</v>
      </c>
      <c r="L1825" s="5">
        <v>44.112903225806448</v>
      </c>
      <c r="M1825" s="5">
        <v>47.087096774193547</v>
      </c>
      <c r="N1825" s="5">
        <v>50.090322580645157</v>
      </c>
      <c r="O1825" s="5">
        <v>51.819354838709678</v>
      </c>
      <c r="P1825" s="5">
        <v>53.490322580645163</v>
      </c>
      <c r="Q1825" s="5">
        <v>55.225806451612904</v>
      </c>
      <c r="R1825" s="5">
        <v>55.109677419354838</v>
      </c>
      <c r="S1825" s="5">
        <v>54.967741935483872</v>
      </c>
      <c r="T1825" s="5">
        <v>54.845161290322579</v>
      </c>
      <c r="U1825" s="5">
        <v>52.29032258064516</v>
      </c>
      <c r="V1825" s="5">
        <v>49.725806451612904</v>
      </c>
      <c r="W1825" s="5">
        <v>47.164516129032258</v>
      </c>
      <c r="X1825" s="5">
        <v>46.21290322580645</v>
      </c>
      <c r="Y1825" s="5">
        <v>45.322580645161288</v>
      </c>
      <c r="Z1825" s="5">
        <v>44.383870967741942</v>
      </c>
      <c r="AA1825" s="5">
        <v>43.99677419354839</v>
      </c>
      <c r="AB1825" s="5">
        <v>43.661290322580648</v>
      </c>
    </row>
    <row r="1826" spans="1:28">
      <c r="A1826" s="2" t="s">
        <v>278</v>
      </c>
      <c r="B1826" s="2" t="s">
        <v>73</v>
      </c>
      <c r="C1826" s="2" t="s">
        <v>361</v>
      </c>
      <c r="D1826" s="2" t="str">
        <f t="shared" si="28"/>
        <v>North Dakota - Bismarck-Jan</v>
      </c>
      <c r="E1826" s="5">
        <v>7.2774193548387096</v>
      </c>
      <c r="F1826" s="5">
        <v>6.5935483870967744</v>
      </c>
      <c r="G1826" s="5">
        <v>5.6677419354838703</v>
      </c>
      <c r="H1826" s="5">
        <v>5.6741935483870973</v>
      </c>
      <c r="I1826" s="5">
        <v>5.4838709677419351</v>
      </c>
      <c r="J1826" s="5">
        <v>5.080645161290323</v>
      </c>
      <c r="K1826" s="5">
        <v>4.3838709677419354</v>
      </c>
      <c r="L1826" s="5">
        <v>3.7483870967741937</v>
      </c>
      <c r="M1826" s="5">
        <v>3.564516129032258</v>
      </c>
      <c r="N1826" s="5">
        <v>5.4806451612903224</v>
      </c>
      <c r="O1826" s="5">
        <v>8.4967741935483865</v>
      </c>
      <c r="P1826" s="5">
        <v>11.203225806451613</v>
      </c>
      <c r="Q1826" s="5">
        <v>13.890322580645162</v>
      </c>
      <c r="R1826" s="5">
        <v>15.841935483870968</v>
      </c>
      <c r="S1826" s="5">
        <v>17.016129032258064</v>
      </c>
      <c r="T1826" s="5">
        <v>17.258064516129032</v>
      </c>
      <c r="U1826" s="5">
        <v>16.2</v>
      </c>
      <c r="V1826" s="5">
        <v>14.048387096774194</v>
      </c>
      <c r="W1826" s="5">
        <v>12.45483870967742</v>
      </c>
      <c r="X1826" s="5">
        <v>11.3</v>
      </c>
      <c r="Y1826" s="5">
        <v>10.45483870967742</v>
      </c>
      <c r="Z1826" s="5">
        <v>9.4741935483870972</v>
      </c>
      <c r="AA1826" s="5">
        <v>8.1419354838709683</v>
      </c>
      <c r="AB1826" s="5">
        <v>7.6903225806451614</v>
      </c>
    </row>
    <row r="1827" spans="1:28">
      <c r="A1827" s="2" t="s">
        <v>278</v>
      </c>
      <c r="B1827" s="2" t="s">
        <v>74</v>
      </c>
      <c r="C1827" s="2" t="s">
        <v>362</v>
      </c>
      <c r="D1827" s="2" t="str">
        <f t="shared" si="28"/>
        <v>North Dakota - Bismarck-Feb</v>
      </c>
      <c r="E1827" s="5">
        <v>13.95</v>
      </c>
      <c r="F1827" s="5">
        <v>12.87142857142857</v>
      </c>
      <c r="G1827" s="5">
        <v>11.889285714285714</v>
      </c>
      <c r="H1827" s="5">
        <v>12.05</v>
      </c>
      <c r="I1827" s="5">
        <v>10.660714285714286</v>
      </c>
      <c r="J1827" s="5">
        <v>10.324999999999999</v>
      </c>
      <c r="K1827" s="5">
        <v>9.5107142857142861</v>
      </c>
      <c r="L1827" s="5">
        <v>9.6428571428571423</v>
      </c>
      <c r="M1827" s="5">
        <v>11.321428571428571</v>
      </c>
      <c r="N1827" s="5">
        <v>14.214285714285714</v>
      </c>
      <c r="O1827" s="5">
        <v>17.471428571428572</v>
      </c>
      <c r="P1827" s="5">
        <v>19.88214285714286</v>
      </c>
      <c r="Q1827" s="5">
        <v>22.239285714285717</v>
      </c>
      <c r="R1827" s="5">
        <v>23.660714285714285</v>
      </c>
      <c r="S1827" s="5">
        <v>24.728571428571428</v>
      </c>
      <c r="T1827" s="5">
        <v>24.74285714285714</v>
      </c>
      <c r="U1827" s="5">
        <v>23.967857142857145</v>
      </c>
      <c r="V1827" s="5">
        <v>22.085714285714285</v>
      </c>
      <c r="W1827" s="5">
        <v>20.153571428571428</v>
      </c>
      <c r="X1827" s="5">
        <v>18.764285714285712</v>
      </c>
      <c r="Y1827" s="5">
        <v>18.135714285714286</v>
      </c>
      <c r="Z1827" s="5">
        <v>17.321428571428573</v>
      </c>
      <c r="AA1827" s="5">
        <v>17.225000000000001</v>
      </c>
      <c r="AB1827" s="5">
        <v>16.657142857142855</v>
      </c>
    </row>
    <row r="1828" spans="1:28">
      <c r="A1828" s="2" t="s">
        <v>278</v>
      </c>
      <c r="B1828" s="2" t="s">
        <v>75</v>
      </c>
      <c r="C1828" s="2" t="s">
        <v>363</v>
      </c>
      <c r="D1828" s="2" t="str">
        <f t="shared" si="28"/>
        <v>North Dakota - Bismarck-Mar</v>
      </c>
      <c r="E1828" s="5">
        <v>26.85483870967742</v>
      </c>
      <c r="F1828" s="5">
        <v>26.167741935483871</v>
      </c>
      <c r="G1828" s="5">
        <v>25.438709677419357</v>
      </c>
      <c r="H1828" s="5">
        <v>24.832258064516129</v>
      </c>
      <c r="I1828" s="5">
        <v>24.274193548387096</v>
      </c>
      <c r="J1828" s="5">
        <v>23.63225806451613</v>
      </c>
      <c r="K1828" s="5">
        <v>25.396774193548385</v>
      </c>
      <c r="L1828" s="5">
        <v>27.125806451612902</v>
      </c>
      <c r="M1828" s="5">
        <v>28.870967741935484</v>
      </c>
      <c r="N1828" s="5">
        <v>32.029032258064518</v>
      </c>
      <c r="O1828" s="5">
        <v>35.20967741935484</v>
      </c>
      <c r="P1828" s="5">
        <v>38.37096774193548</v>
      </c>
      <c r="Q1828" s="5">
        <v>39.851612903225806</v>
      </c>
      <c r="R1828" s="5">
        <v>41.358064516129026</v>
      </c>
      <c r="S1828" s="5">
        <v>42.845161290322579</v>
      </c>
      <c r="T1828" s="5">
        <v>42.225806451612904</v>
      </c>
      <c r="U1828" s="5">
        <v>41.622580645161285</v>
      </c>
      <c r="V1828" s="5">
        <v>41.006451612903227</v>
      </c>
      <c r="W1828" s="5">
        <v>37.561290322580646</v>
      </c>
      <c r="X1828" s="5">
        <v>34.12903225806452</v>
      </c>
      <c r="Y1828" s="5">
        <v>30.741935483870968</v>
      </c>
      <c r="Z1828" s="5">
        <v>29.719354838709677</v>
      </c>
      <c r="AA1828" s="5">
        <v>28.712903225806453</v>
      </c>
      <c r="AB1828" s="5">
        <v>27.667741935483871</v>
      </c>
    </row>
    <row r="1829" spans="1:28">
      <c r="A1829" s="2" t="s">
        <v>278</v>
      </c>
      <c r="B1829" s="2" t="s">
        <v>76</v>
      </c>
      <c r="C1829" s="2" t="s">
        <v>364</v>
      </c>
      <c r="D1829" s="2" t="str">
        <f t="shared" si="28"/>
        <v>North Dakota - Bismarck-Apr</v>
      </c>
      <c r="E1829" s="5">
        <v>38.453333333333333</v>
      </c>
      <c r="F1829" s="5">
        <v>37.356666666666669</v>
      </c>
      <c r="G1829" s="5">
        <v>36.283333333333331</v>
      </c>
      <c r="H1829" s="5">
        <v>35.536666666666662</v>
      </c>
      <c r="I1829" s="5">
        <v>35.123333333333335</v>
      </c>
      <c r="J1829" s="5">
        <v>34.543333333333329</v>
      </c>
      <c r="K1829" s="5">
        <v>36.43666666666666</v>
      </c>
      <c r="L1829" s="5">
        <v>40.343333333333334</v>
      </c>
      <c r="M1829" s="5">
        <v>44.606666666666669</v>
      </c>
      <c r="N1829" s="5">
        <v>48.123333333333335</v>
      </c>
      <c r="O1829" s="5">
        <v>50.993333333333332</v>
      </c>
      <c r="P1829" s="5">
        <v>53.36</v>
      </c>
      <c r="Q1829" s="5">
        <v>54.973333333333336</v>
      </c>
      <c r="R1829" s="5">
        <v>56.416666666666664</v>
      </c>
      <c r="S1829" s="5">
        <v>57.943333333333335</v>
      </c>
      <c r="T1829" s="5">
        <v>58.376666666666665</v>
      </c>
      <c r="U1829" s="5">
        <v>57.886666666666663</v>
      </c>
      <c r="V1829" s="5">
        <v>56.61</v>
      </c>
      <c r="W1829" s="5">
        <v>53.7</v>
      </c>
      <c r="X1829" s="5">
        <v>48.946666666666673</v>
      </c>
      <c r="Y1829" s="5">
        <v>45.41</v>
      </c>
      <c r="Z1829" s="5">
        <v>43.236666666666665</v>
      </c>
      <c r="AA1829" s="5">
        <v>41.55</v>
      </c>
      <c r="AB1829" s="5">
        <v>39.926666666666662</v>
      </c>
    </row>
    <row r="1830" spans="1:28">
      <c r="A1830" s="2" t="s">
        <v>278</v>
      </c>
      <c r="B1830" s="2" t="s">
        <v>77</v>
      </c>
      <c r="C1830" s="2" t="s">
        <v>365</v>
      </c>
      <c r="D1830" s="2" t="str">
        <f t="shared" si="28"/>
        <v>North Dakota - Bismarck-May</v>
      </c>
      <c r="E1830" s="5">
        <v>49.006451612903227</v>
      </c>
      <c r="F1830" s="5">
        <v>47.880645161290325</v>
      </c>
      <c r="G1830" s="5">
        <v>46.741935483870968</v>
      </c>
      <c r="H1830" s="5">
        <v>46.432258064516134</v>
      </c>
      <c r="I1830" s="5">
        <v>46.109677419354838</v>
      </c>
      <c r="J1830" s="5">
        <v>45.777419354838706</v>
      </c>
      <c r="K1830" s="5">
        <v>48.78709677419355</v>
      </c>
      <c r="L1830" s="5">
        <v>51.78709677419355</v>
      </c>
      <c r="M1830" s="5">
        <v>54.809677419354834</v>
      </c>
      <c r="N1830" s="5">
        <v>57.738709677419358</v>
      </c>
      <c r="O1830" s="5">
        <v>60.732258064516131</v>
      </c>
      <c r="P1830" s="5">
        <v>63.677419354838712</v>
      </c>
      <c r="Q1830" s="5">
        <v>64.951612903225808</v>
      </c>
      <c r="R1830" s="5">
        <v>66.225806451612897</v>
      </c>
      <c r="S1830" s="5">
        <v>67.50322580645161</v>
      </c>
      <c r="T1830" s="5">
        <v>66.970967741935482</v>
      </c>
      <c r="U1830" s="5">
        <v>66.458064516129028</v>
      </c>
      <c r="V1830" s="5">
        <v>65.9258064516129</v>
      </c>
      <c r="W1830" s="5">
        <v>62.448387096774198</v>
      </c>
      <c r="X1830" s="5">
        <v>58.99677419354839</v>
      </c>
      <c r="Y1830" s="5">
        <v>55.525806451612901</v>
      </c>
      <c r="Z1830" s="5">
        <v>53.832258064516125</v>
      </c>
      <c r="AA1830" s="5">
        <v>52.096774193548384</v>
      </c>
      <c r="AB1830" s="5">
        <v>50.393548387096779</v>
      </c>
    </row>
    <row r="1831" spans="1:28">
      <c r="A1831" s="2" t="s">
        <v>278</v>
      </c>
      <c r="B1831" s="2" t="s">
        <v>78</v>
      </c>
      <c r="C1831" s="2" t="s">
        <v>366</v>
      </c>
      <c r="D1831" s="2" t="str">
        <f t="shared" si="28"/>
        <v>North Dakota - Bismarck-Jun</v>
      </c>
      <c r="E1831" s="5">
        <v>58.206666666666671</v>
      </c>
      <c r="F1831" s="5">
        <v>57.24666666666667</v>
      </c>
      <c r="G1831" s="5">
        <v>56.576666666666668</v>
      </c>
      <c r="H1831" s="5">
        <v>55.91</v>
      </c>
      <c r="I1831" s="5">
        <v>55.13</v>
      </c>
      <c r="J1831" s="5">
        <v>56.426666666666662</v>
      </c>
      <c r="K1831" s="5">
        <v>59.43</v>
      </c>
      <c r="L1831" s="5">
        <v>62.796666666666667</v>
      </c>
      <c r="M1831" s="5">
        <v>65.656666666666666</v>
      </c>
      <c r="N1831" s="5">
        <v>68.023333333333341</v>
      </c>
      <c r="O1831" s="5">
        <v>70.180000000000007</v>
      </c>
      <c r="P1831" s="5">
        <v>71.786666666666662</v>
      </c>
      <c r="Q1831" s="5">
        <v>73.38333333333334</v>
      </c>
      <c r="R1831" s="5">
        <v>74.233333333333334</v>
      </c>
      <c r="S1831" s="5">
        <v>74.766666666666666</v>
      </c>
      <c r="T1831" s="5">
        <v>75.733333333333334</v>
      </c>
      <c r="U1831" s="5">
        <v>75.11333333333333</v>
      </c>
      <c r="V1831" s="5">
        <v>73.569999999999993</v>
      </c>
      <c r="W1831" s="5">
        <v>71.66</v>
      </c>
      <c r="X1831" s="5">
        <v>69.36</v>
      </c>
      <c r="Y1831" s="5">
        <v>65.836666666666659</v>
      </c>
      <c r="Z1831" s="5">
        <v>62.58</v>
      </c>
      <c r="AA1831" s="5">
        <v>61.426666666666662</v>
      </c>
      <c r="AB1831" s="5">
        <v>60.176666666666662</v>
      </c>
    </row>
    <row r="1832" spans="1:28">
      <c r="A1832" s="2" t="s">
        <v>278</v>
      </c>
      <c r="B1832" s="2" t="s">
        <v>79</v>
      </c>
      <c r="C1832" s="2" t="s">
        <v>367</v>
      </c>
      <c r="D1832" s="2" t="str">
        <f t="shared" si="28"/>
        <v>North Dakota - Bismarck-Jul</v>
      </c>
      <c r="E1832" s="5">
        <v>65.058064516129036</v>
      </c>
      <c r="F1832" s="5">
        <v>63.948387096774198</v>
      </c>
      <c r="G1832" s="5">
        <v>61.174193548387102</v>
      </c>
      <c r="H1832" s="5">
        <v>60.241935483870968</v>
      </c>
      <c r="I1832" s="5">
        <v>59.616129032258058</v>
      </c>
      <c r="J1832" s="5">
        <v>60.309677419354834</v>
      </c>
      <c r="K1832" s="5">
        <v>63.809677419354834</v>
      </c>
      <c r="L1832" s="5">
        <v>68.464516129032262</v>
      </c>
      <c r="M1832" s="5">
        <v>72.012903225806454</v>
      </c>
      <c r="N1832" s="5">
        <v>74.803225806451621</v>
      </c>
      <c r="O1832" s="5">
        <v>77.387096774193552</v>
      </c>
      <c r="P1832" s="5">
        <v>79.458064516129028</v>
      </c>
      <c r="Q1832" s="5">
        <v>80.825806451612905</v>
      </c>
      <c r="R1832" s="5">
        <v>81.441935483870964</v>
      </c>
      <c r="S1832" s="5">
        <v>82.380645161290332</v>
      </c>
      <c r="T1832" s="5">
        <v>82.854838709677423</v>
      </c>
      <c r="U1832" s="5">
        <v>82.4258064516129</v>
      </c>
      <c r="V1832" s="5">
        <v>81.522580645161284</v>
      </c>
      <c r="W1832" s="5">
        <v>78.964516129032262</v>
      </c>
      <c r="X1832" s="5">
        <v>75.019354838709674</v>
      </c>
      <c r="Y1832" s="5">
        <v>70.206451612903223</v>
      </c>
      <c r="Z1832" s="5">
        <v>67.903225806451616</v>
      </c>
      <c r="AA1832" s="5">
        <v>65.532258064516128</v>
      </c>
      <c r="AB1832" s="5">
        <v>64.277419354838713</v>
      </c>
    </row>
    <row r="1833" spans="1:28">
      <c r="A1833" s="2" t="s">
        <v>278</v>
      </c>
      <c r="B1833" s="2" t="s">
        <v>80</v>
      </c>
      <c r="C1833" s="2" t="s">
        <v>368</v>
      </c>
      <c r="D1833" s="2" t="str">
        <f t="shared" si="28"/>
        <v>North Dakota - Bismarck-Aug</v>
      </c>
      <c r="E1833" s="5">
        <v>57.277419354838706</v>
      </c>
      <c r="F1833" s="5">
        <v>55.896774193548389</v>
      </c>
      <c r="G1833" s="5">
        <v>56.983870967741936</v>
      </c>
      <c r="H1833" s="5">
        <v>55.887096774193552</v>
      </c>
      <c r="I1833" s="5">
        <v>54.993548387096773</v>
      </c>
      <c r="J1833" s="5">
        <v>54.303225806451614</v>
      </c>
      <c r="K1833" s="5">
        <v>56.093548387096774</v>
      </c>
      <c r="L1833" s="5">
        <v>60.141935483870974</v>
      </c>
      <c r="M1833" s="5">
        <v>64.193548387096769</v>
      </c>
      <c r="N1833" s="5">
        <v>67.612903225806448</v>
      </c>
      <c r="O1833" s="5">
        <v>70.193548387096769</v>
      </c>
      <c r="P1833" s="5">
        <v>72.106451612903228</v>
      </c>
      <c r="Q1833" s="5">
        <v>73.690322580645159</v>
      </c>
      <c r="R1833" s="5">
        <v>75.296774193548387</v>
      </c>
      <c r="S1833" s="5">
        <v>76.564516129032256</v>
      </c>
      <c r="T1833" s="5">
        <v>76.745161290322571</v>
      </c>
      <c r="U1833" s="5">
        <v>76.387096774193552</v>
      </c>
      <c r="V1833" s="5">
        <v>74.870967741935488</v>
      </c>
      <c r="W1833" s="5">
        <v>72.067741935483866</v>
      </c>
      <c r="X1833" s="5">
        <v>68.0741935483871</v>
      </c>
      <c r="Y1833" s="5">
        <v>64.00322580645161</v>
      </c>
      <c r="Z1833" s="5">
        <v>62.335483870967742</v>
      </c>
      <c r="AA1833" s="5">
        <v>61.093548387096774</v>
      </c>
      <c r="AB1833" s="5">
        <v>59.41935483870968</v>
      </c>
    </row>
    <row r="1834" spans="1:28">
      <c r="A1834" s="2" t="s">
        <v>278</v>
      </c>
      <c r="B1834" s="2" t="s">
        <v>81</v>
      </c>
      <c r="C1834" s="2" t="s">
        <v>369</v>
      </c>
      <c r="D1834" s="2" t="str">
        <f t="shared" si="28"/>
        <v>North Dakota - Bismarck-Sep</v>
      </c>
      <c r="E1834" s="5">
        <v>48.95</v>
      </c>
      <c r="F1834" s="5">
        <v>47.793333333333329</v>
      </c>
      <c r="G1834" s="5">
        <v>47.113333333333337</v>
      </c>
      <c r="H1834" s="5">
        <v>46.79</v>
      </c>
      <c r="I1834" s="5">
        <v>45.786666666666662</v>
      </c>
      <c r="J1834" s="5">
        <v>45.43666666666666</v>
      </c>
      <c r="K1834" s="5">
        <v>45.64</v>
      </c>
      <c r="L1834" s="5">
        <v>49.553333333333327</v>
      </c>
      <c r="M1834" s="5">
        <v>54.013333333333335</v>
      </c>
      <c r="N1834" s="5">
        <v>58.243333333333332</v>
      </c>
      <c r="O1834" s="5">
        <v>62.156666666666666</v>
      </c>
      <c r="P1834" s="5">
        <v>64.75</v>
      </c>
      <c r="Q1834" s="5">
        <v>66.856666666666669</v>
      </c>
      <c r="R1834" s="5">
        <v>68.483333333333334</v>
      </c>
      <c r="S1834" s="5">
        <v>69.716666666666669</v>
      </c>
      <c r="T1834" s="5">
        <v>69.856666666666655</v>
      </c>
      <c r="U1834" s="5">
        <v>68.930000000000007</v>
      </c>
      <c r="V1834" s="5">
        <v>67.096666666666664</v>
      </c>
      <c r="W1834" s="5">
        <v>62.546666666666667</v>
      </c>
      <c r="X1834" s="5">
        <v>58.17</v>
      </c>
      <c r="Y1834" s="5">
        <v>54.96</v>
      </c>
      <c r="Z1834" s="5">
        <v>53.083333333333336</v>
      </c>
      <c r="AA1834" s="5">
        <v>51.136666666666663</v>
      </c>
      <c r="AB1834" s="5">
        <v>49.87</v>
      </c>
    </row>
    <row r="1835" spans="1:28">
      <c r="A1835" s="2" t="s">
        <v>278</v>
      </c>
      <c r="B1835" s="2" t="s">
        <v>82</v>
      </c>
      <c r="C1835" s="2" t="s">
        <v>370</v>
      </c>
      <c r="D1835" s="2" t="str">
        <f t="shared" si="28"/>
        <v>North Dakota - Bismarck-Oct</v>
      </c>
      <c r="E1835" s="5">
        <v>38.161290322580648</v>
      </c>
      <c r="F1835" s="5">
        <v>37.325806451612898</v>
      </c>
      <c r="G1835" s="5">
        <v>36.490322580645163</v>
      </c>
      <c r="H1835" s="5">
        <v>36.29354838709677</v>
      </c>
      <c r="I1835" s="5">
        <v>36.190322580645166</v>
      </c>
      <c r="J1835" s="5">
        <v>35.990322580645163</v>
      </c>
      <c r="K1835" s="5">
        <v>38.106451612903221</v>
      </c>
      <c r="L1835" s="5">
        <v>40.216129032258067</v>
      </c>
      <c r="M1835" s="5">
        <v>42.380645161290325</v>
      </c>
      <c r="N1835" s="5">
        <v>45.987096774193546</v>
      </c>
      <c r="O1835" s="5">
        <v>49.57741935483871</v>
      </c>
      <c r="P1835" s="5">
        <v>53.180645161290322</v>
      </c>
      <c r="Q1835" s="5">
        <v>54.693548387096776</v>
      </c>
      <c r="R1835" s="5">
        <v>56.21290322580645</v>
      </c>
      <c r="S1835" s="5">
        <v>57.716129032258067</v>
      </c>
      <c r="T1835" s="5">
        <v>55.474193548387099</v>
      </c>
      <c r="U1835" s="5">
        <v>53.274193548387096</v>
      </c>
      <c r="V1835" s="5">
        <v>51.029032258064518</v>
      </c>
      <c r="W1835" s="5">
        <v>48.258064516129032</v>
      </c>
      <c r="X1835" s="5">
        <v>45.512903225806454</v>
      </c>
      <c r="Y1835" s="5">
        <v>42.780645161290323</v>
      </c>
      <c r="Z1835" s="5">
        <v>41.37419354838709</v>
      </c>
      <c r="AA1835" s="5">
        <v>39.951612903225808</v>
      </c>
      <c r="AB1835" s="5">
        <v>38.587096774193547</v>
      </c>
    </row>
    <row r="1836" spans="1:28">
      <c r="A1836" s="2" t="s">
        <v>278</v>
      </c>
      <c r="B1836" s="2" t="s">
        <v>83</v>
      </c>
      <c r="C1836" s="2" t="s">
        <v>371</v>
      </c>
      <c r="D1836" s="2" t="str">
        <f t="shared" si="28"/>
        <v>North Dakota - Bismarck-Nov</v>
      </c>
      <c r="E1836" s="5">
        <v>25.88</v>
      </c>
      <c r="F1836" s="5">
        <v>25.503333333333334</v>
      </c>
      <c r="G1836" s="5">
        <v>25.136666666666667</v>
      </c>
      <c r="H1836" s="5">
        <v>24.896666666666665</v>
      </c>
      <c r="I1836" s="5">
        <v>24.61</v>
      </c>
      <c r="J1836" s="5">
        <v>24.34333333333333</v>
      </c>
      <c r="K1836" s="5">
        <v>25.083333333333332</v>
      </c>
      <c r="L1836" s="5">
        <v>25.853333333333335</v>
      </c>
      <c r="M1836" s="5">
        <v>26.603333333333335</v>
      </c>
      <c r="N1836" s="5">
        <v>28.91</v>
      </c>
      <c r="O1836" s="5">
        <v>31.173333333333336</v>
      </c>
      <c r="P1836" s="5">
        <v>33.476666666666667</v>
      </c>
      <c r="Q1836" s="5">
        <v>34.473333333333336</v>
      </c>
      <c r="R1836" s="5">
        <v>35.466666666666669</v>
      </c>
      <c r="S1836" s="5">
        <v>36.466666666666669</v>
      </c>
      <c r="T1836" s="5">
        <v>34.6</v>
      </c>
      <c r="U1836" s="5">
        <v>32.743333333333332</v>
      </c>
      <c r="V1836" s="5">
        <v>30.87</v>
      </c>
      <c r="W1836" s="5">
        <v>29.396666666666665</v>
      </c>
      <c r="X1836" s="5">
        <v>27.95</v>
      </c>
      <c r="Y1836" s="5">
        <v>26.543333333333333</v>
      </c>
      <c r="Z1836" s="5">
        <v>26.203333333333333</v>
      </c>
      <c r="AA1836" s="5">
        <v>25.923333333333336</v>
      </c>
      <c r="AB1836" s="5">
        <v>25.556666666666668</v>
      </c>
    </row>
    <row r="1837" spans="1:28">
      <c r="A1837" s="2" t="s">
        <v>278</v>
      </c>
      <c r="B1837" s="2" t="s">
        <v>84</v>
      </c>
      <c r="C1837" s="2" t="s">
        <v>372</v>
      </c>
      <c r="D1837" s="2" t="str">
        <f t="shared" si="28"/>
        <v>North Dakota - Bismarck-Dec</v>
      </c>
      <c r="E1837" s="5">
        <v>10.748387096774193</v>
      </c>
      <c r="F1837" s="5">
        <v>10.493548387096775</v>
      </c>
      <c r="G1837" s="5">
        <v>10.261290322580646</v>
      </c>
      <c r="H1837" s="5">
        <v>10.35483870967742</v>
      </c>
      <c r="I1837" s="5">
        <v>10.493548387096775</v>
      </c>
      <c r="J1837" s="5">
        <v>10.635483870967741</v>
      </c>
      <c r="K1837" s="5">
        <v>11.058064516129033</v>
      </c>
      <c r="L1837" s="5">
        <v>11.458064516129031</v>
      </c>
      <c r="M1837" s="5">
        <v>11.851612903225806</v>
      </c>
      <c r="N1837" s="5">
        <v>14.138709677419355</v>
      </c>
      <c r="O1837" s="5">
        <v>16.419354838709676</v>
      </c>
      <c r="P1837" s="5">
        <v>18.72258064516129</v>
      </c>
      <c r="Q1837" s="5">
        <v>19.27741935483871</v>
      </c>
      <c r="R1837" s="5">
        <v>19.822580645161292</v>
      </c>
      <c r="S1837" s="5">
        <v>20.390322580645162</v>
      </c>
      <c r="T1837" s="5">
        <v>18.129032258064516</v>
      </c>
      <c r="U1837" s="5">
        <v>15.896774193548387</v>
      </c>
      <c r="V1837" s="5">
        <v>13.658064516129032</v>
      </c>
      <c r="W1837" s="5">
        <v>12.870967741935484</v>
      </c>
      <c r="X1837" s="5">
        <v>12.116129032258065</v>
      </c>
      <c r="Y1837" s="5">
        <v>11.332258064516129</v>
      </c>
      <c r="Z1837" s="5">
        <v>10.974193548387097</v>
      </c>
      <c r="AA1837" s="5">
        <v>10.664516129032259</v>
      </c>
      <c r="AB1837" s="5">
        <v>10.316129032258065</v>
      </c>
    </row>
    <row r="1838" spans="1:28">
      <c r="A1838" s="2" t="s">
        <v>279</v>
      </c>
      <c r="B1838" s="2" t="s">
        <v>73</v>
      </c>
      <c r="C1838" s="2" t="s">
        <v>361</v>
      </c>
      <c r="D1838" s="2" t="str">
        <f t="shared" si="28"/>
        <v>North Dakota - Fargo-Jan</v>
      </c>
      <c r="E1838" s="5">
        <v>6.1903225806451614</v>
      </c>
      <c r="F1838" s="5">
        <v>5.8612903225806452</v>
      </c>
      <c r="G1838" s="5">
        <v>5.564516129032258</v>
      </c>
      <c r="H1838" s="5">
        <v>5.693548387096774</v>
      </c>
      <c r="I1838" s="5">
        <v>5.790322580645161</v>
      </c>
      <c r="J1838" s="5">
        <v>5.9161290322580644</v>
      </c>
      <c r="K1838" s="5">
        <v>5.8741935483870966</v>
      </c>
      <c r="L1838" s="5">
        <v>5.838709677419355</v>
      </c>
      <c r="M1838" s="5">
        <v>5.8258064516129027</v>
      </c>
      <c r="N1838" s="5">
        <v>7.387096774193548</v>
      </c>
      <c r="O1838" s="5">
        <v>8.9516129032258061</v>
      </c>
      <c r="P1838" s="5">
        <v>10.512903225806451</v>
      </c>
      <c r="Q1838" s="5">
        <v>11.341935483870968</v>
      </c>
      <c r="R1838" s="5">
        <v>12.161290322580646</v>
      </c>
      <c r="S1838" s="5">
        <v>12.980645161290322</v>
      </c>
      <c r="T1838" s="5">
        <v>12.022580645161289</v>
      </c>
      <c r="U1838" s="5">
        <v>11.038709677419355</v>
      </c>
      <c r="V1838" s="5">
        <v>10.083870967741936</v>
      </c>
      <c r="W1838" s="5">
        <v>9.4806451612903224</v>
      </c>
      <c r="X1838" s="5">
        <v>8.887096774193548</v>
      </c>
      <c r="Y1838" s="5">
        <v>8.2870967741935484</v>
      </c>
      <c r="Z1838" s="5">
        <v>7.9516129032258061</v>
      </c>
      <c r="AA1838" s="5">
        <v>7.5870967741935482</v>
      </c>
      <c r="AB1838" s="5">
        <v>7.2645161290322573</v>
      </c>
    </row>
    <row r="1839" spans="1:28">
      <c r="A1839" s="2" t="s">
        <v>279</v>
      </c>
      <c r="B1839" s="2" t="s">
        <v>74</v>
      </c>
      <c r="C1839" s="2" t="s">
        <v>362</v>
      </c>
      <c r="D1839" s="2" t="str">
        <f t="shared" si="28"/>
        <v>North Dakota - Fargo-Feb</v>
      </c>
      <c r="E1839" s="5">
        <v>8.9250000000000007</v>
      </c>
      <c r="F1839" s="5">
        <v>8.4678571428571434</v>
      </c>
      <c r="G1839" s="5">
        <v>8.0107142857142861</v>
      </c>
      <c r="H1839" s="5">
        <v>7.75</v>
      </c>
      <c r="I1839" s="5">
        <v>7.5357142857142856</v>
      </c>
      <c r="J1839" s="5">
        <v>7.2857142857142856</v>
      </c>
      <c r="K1839" s="5">
        <v>7.3357142857142863</v>
      </c>
      <c r="L1839" s="5">
        <v>7.2857142857142856</v>
      </c>
      <c r="M1839" s="5">
        <v>7.2892857142857137</v>
      </c>
      <c r="N1839" s="5">
        <v>9.5250000000000004</v>
      </c>
      <c r="O1839" s="5">
        <v>11.732142857142858</v>
      </c>
      <c r="P1839" s="5">
        <v>13.967857142857143</v>
      </c>
      <c r="Q1839" s="5">
        <v>15.010714285714286</v>
      </c>
      <c r="R1839" s="5">
        <v>16.085714285714285</v>
      </c>
      <c r="S1839" s="5">
        <v>17.139285714285712</v>
      </c>
      <c r="T1839" s="5">
        <v>16.328571428571429</v>
      </c>
      <c r="U1839" s="5">
        <v>15.546428571428573</v>
      </c>
      <c r="V1839" s="5">
        <v>14.75</v>
      </c>
      <c r="W1839" s="5">
        <v>13.610714285714286</v>
      </c>
      <c r="X1839" s="5">
        <v>12.489285714285714</v>
      </c>
      <c r="Y1839" s="5">
        <v>11.364285714285714</v>
      </c>
      <c r="Z1839" s="5">
        <v>10.764285714285714</v>
      </c>
      <c r="AA1839" s="5">
        <v>10.175000000000001</v>
      </c>
      <c r="AB1839" s="5">
        <v>9.5892857142857135</v>
      </c>
    </row>
    <row r="1840" spans="1:28">
      <c r="A1840" s="2" t="s">
        <v>279</v>
      </c>
      <c r="B1840" s="2" t="s">
        <v>75</v>
      </c>
      <c r="C1840" s="2" t="s">
        <v>363</v>
      </c>
      <c r="D1840" s="2" t="str">
        <f t="shared" si="28"/>
        <v>North Dakota - Fargo-Mar</v>
      </c>
      <c r="E1840" s="5">
        <v>26.993548387096773</v>
      </c>
      <c r="F1840" s="5">
        <v>26.341935483870969</v>
      </c>
      <c r="G1840" s="5">
        <v>26.206451612903226</v>
      </c>
      <c r="H1840" s="5">
        <v>25.758064516129032</v>
      </c>
      <c r="I1840" s="5">
        <v>25.154838709677417</v>
      </c>
      <c r="J1840" s="5">
        <v>24.906451612903226</v>
      </c>
      <c r="K1840" s="5">
        <v>24.725806451612904</v>
      </c>
      <c r="L1840" s="5">
        <v>25.938709677419357</v>
      </c>
      <c r="M1840" s="5">
        <v>27.567741935483873</v>
      </c>
      <c r="N1840" s="5">
        <v>29.283870967741933</v>
      </c>
      <c r="O1840" s="5">
        <v>31.122580645161289</v>
      </c>
      <c r="P1840" s="5">
        <v>32.57741935483871</v>
      </c>
      <c r="Q1840" s="5">
        <v>34.048387096774192</v>
      </c>
      <c r="R1840" s="5">
        <v>35.090322580645157</v>
      </c>
      <c r="S1840" s="5">
        <v>35.654838709677421</v>
      </c>
      <c r="T1840" s="5">
        <v>35.522580645161291</v>
      </c>
      <c r="U1840" s="5">
        <v>34.703225806451613</v>
      </c>
      <c r="V1840" s="5">
        <v>34.006451612903227</v>
      </c>
      <c r="W1840" s="5">
        <v>31.696774193548389</v>
      </c>
      <c r="X1840" s="5">
        <v>30.051612903225806</v>
      </c>
      <c r="Y1840" s="5">
        <v>28.85483870967742</v>
      </c>
      <c r="Z1840" s="5">
        <v>27.92258064516129</v>
      </c>
      <c r="AA1840" s="5">
        <v>27.680645161290322</v>
      </c>
      <c r="AB1840" s="5">
        <v>27.432258064516127</v>
      </c>
    </row>
    <row r="1841" spans="1:28">
      <c r="A1841" s="2" t="s">
        <v>279</v>
      </c>
      <c r="B1841" s="2" t="s">
        <v>76</v>
      </c>
      <c r="C1841" s="2" t="s">
        <v>364</v>
      </c>
      <c r="D1841" s="2" t="str">
        <f t="shared" si="28"/>
        <v>North Dakota - Fargo-Apr</v>
      </c>
      <c r="E1841" s="5">
        <v>38.99666666666667</v>
      </c>
      <c r="F1841" s="5">
        <v>37.983333333333334</v>
      </c>
      <c r="G1841" s="5">
        <v>36.963333333333338</v>
      </c>
      <c r="H1841" s="5">
        <v>36.196666666666673</v>
      </c>
      <c r="I1841" s="5">
        <v>35.520000000000003</v>
      </c>
      <c r="J1841" s="5">
        <v>34.79</v>
      </c>
      <c r="K1841" s="5">
        <v>37.5</v>
      </c>
      <c r="L1841" s="5">
        <v>40.18666666666666</v>
      </c>
      <c r="M1841" s="5">
        <v>42.896666666666668</v>
      </c>
      <c r="N1841" s="5">
        <v>45.256666666666668</v>
      </c>
      <c r="O1841" s="5">
        <v>47.596666666666671</v>
      </c>
      <c r="P1841" s="5">
        <v>49.96</v>
      </c>
      <c r="Q1841" s="5">
        <v>50.99666666666667</v>
      </c>
      <c r="R1841" s="5">
        <v>52.013333333333335</v>
      </c>
      <c r="S1841" s="5">
        <v>53.04</v>
      </c>
      <c r="T1841" s="5">
        <v>52.483333333333334</v>
      </c>
      <c r="U1841" s="5">
        <v>51.953333333333333</v>
      </c>
      <c r="V1841" s="5">
        <v>51.393333333333331</v>
      </c>
      <c r="W1841" s="5">
        <v>48.91</v>
      </c>
      <c r="X1841" s="5">
        <v>46.483333333333334</v>
      </c>
      <c r="Y1841" s="5">
        <v>44.11</v>
      </c>
      <c r="Z1841" s="5">
        <v>42.946666666666673</v>
      </c>
      <c r="AA1841" s="5">
        <v>41.836666666666666</v>
      </c>
      <c r="AB1841" s="5">
        <v>40.733333333333334</v>
      </c>
    </row>
    <row r="1842" spans="1:28">
      <c r="A1842" s="2" t="s">
        <v>279</v>
      </c>
      <c r="B1842" s="2" t="s">
        <v>77</v>
      </c>
      <c r="C1842" s="2" t="s">
        <v>365</v>
      </c>
      <c r="D1842" s="2" t="str">
        <f t="shared" si="28"/>
        <v>North Dakota - Fargo-May</v>
      </c>
      <c r="E1842" s="5">
        <v>49.967741935483872</v>
      </c>
      <c r="F1842" s="5">
        <v>49.325806451612898</v>
      </c>
      <c r="G1842" s="5">
        <v>48.6</v>
      </c>
      <c r="H1842" s="5">
        <v>48.3</v>
      </c>
      <c r="I1842" s="5">
        <v>47.974193548387099</v>
      </c>
      <c r="J1842" s="5">
        <v>47.70645161290323</v>
      </c>
      <c r="K1842" s="5">
        <v>50.58064516129032</v>
      </c>
      <c r="L1842" s="5">
        <v>53.49677419354839</v>
      </c>
      <c r="M1842" s="5">
        <v>56.393548387096779</v>
      </c>
      <c r="N1842" s="5">
        <v>58.258064516129032</v>
      </c>
      <c r="O1842" s="5">
        <v>60.112903225806448</v>
      </c>
      <c r="P1842" s="5">
        <v>61.970967741935482</v>
      </c>
      <c r="Q1842" s="5">
        <v>63.151612903225811</v>
      </c>
      <c r="R1842" s="5">
        <v>64.390322580645162</v>
      </c>
      <c r="S1842" s="5">
        <v>65.57096774193549</v>
      </c>
      <c r="T1842" s="5">
        <v>65.283870967741933</v>
      </c>
      <c r="U1842" s="5">
        <v>64.977419354838702</v>
      </c>
      <c r="V1842" s="5">
        <v>64.690322580645159</v>
      </c>
      <c r="W1842" s="5">
        <v>61.819354838709678</v>
      </c>
      <c r="X1842" s="5">
        <v>58.967741935483872</v>
      </c>
      <c r="Y1842" s="5">
        <v>56.103225806451611</v>
      </c>
      <c r="Z1842" s="5">
        <v>54.222580645161294</v>
      </c>
      <c r="AA1842" s="5">
        <v>52.4</v>
      </c>
      <c r="AB1842" s="5">
        <v>50.545161290322582</v>
      </c>
    </row>
    <row r="1843" spans="1:28">
      <c r="A1843" s="2" t="s">
        <v>279</v>
      </c>
      <c r="B1843" s="2" t="s">
        <v>78</v>
      </c>
      <c r="C1843" s="2" t="s">
        <v>366</v>
      </c>
      <c r="D1843" s="2" t="str">
        <f t="shared" si="28"/>
        <v>North Dakota - Fargo-Jun</v>
      </c>
      <c r="E1843" s="5">
        <v>58.213333333333338</v>
      </c>
      <c r="F1843" s="5">
        <v>57.743333333333332</v>
      </c>
      <c r="G1843" s="5">
        <v>56.66</v>
      </c>
      <c r="H1843" s="5">
        <v>55.593333333333334</v>
      </c>
      <c r="I1843" s="5">
        <v>54.93</v>
      </c>
      <c r="J1843" s="5">
        <v>56.113333333333337</v>
      </c>
      <c r="K1843" s="5">
        <v>59.18666666666666</v>
      </c>
      <c r="L1843" s="5">
        <v>62.50333333333333</v>
      </c>
      <c r="M1843" s="5">
        <v>65.49666666666667</v>
      </c>
      <c r="N1843" s="5">
        <v>68.273333333333326</v>
      </c>
      <c r="O1843" s="5">
        <v>70.53</v>
      </c>
      <c r="P1843" s="5">
        <v>72.036666666666662</v>
      </c>
      <c r="Q1843" s="5">
        <v>73.36333333333333</v>
      </c>
      <c r="R1843" s="5">
        <v>74.426666666666677</v>
      </c>
      <c r="S1843" s="5">
        <v>73.976666666666674</v>
      </c>
      <c r="T1843" s="5">
        <v>74.48</v>
      </c>
      <c r="U1843" s="5">
        <v>74.493333333333339</v>
      </c>
      <c r="V1843" s="5">
        <v>73.626666666666679</v>
      </c>
      <c r="W1843" s="5">
        <v>72.013333333333335</v>
      </c>
      <c r="X1843" s="5">
        <v>68.27</v>
      </c>
      <c r="Y1843" s="5">
        <v>64.77</v>
      </c>
      <c r="Z1843" s="5">
        <v>62.333333333333336</v>
      </c>
      <c r="AA1843" s="5">
        <v>61.033333333333331</v>
      </c>
      <c r="AB1843" s="5">
        <v>59.87</v>
      </c>
    </row>
    <row r="1844" spans="1:28">
      <c r="A1844" s="2" t="s">
        <v>279</v>
      </c>
      <c r="B1844" s="2" t="s">
        <v>79</v>
      </c>
      <c r="C1844" s="2" t="s">
        <v>367</v>
      </c>
      <c r="D1844" s="2" t="str">
        <f t="shared" si="28"/>
        <v>North Dakota - Fargo-Jul</v>
      </c>
      <c r="E1844" s="5">
        <v>65.167741935483875</v>
      </c>
      <c r="F1844" s="5">
        <v>64.3</v>
      </c>
      <c r="G1844" s="5">
        <v>61.361290322580643</v>
      </c>
      <c r="H1844" s="5">
        <v>60.812903225806451</v>
      </c>
      <c r="I1844" s="5">
        <v>60.180645161290322</v>
      </c>
      <c r="J1844" s="5">
        <v>61.277419354838706</v>
      </c>
      <c r="K1844" s="5">
        <v>64.164516129032251</v>
      </c>
      <c r="L1844" s="5">
        <v>67.774193548387103</v>
      </c>
      <c r="M1844" s="5">
        <v>70.738709677419351</v>
      </c>
      <c r="N1844" s="5">
        <v>73.119354838709668</v>
      </c>
      <c r="O1844" s="5">
        <v>75.403225806451616</v>
      </c>
      <c r="P1844" s="5">
        <v>77.335483870967749</v>
      </c>
      <c r="Q1844" s="5">
        <v>78.380645161290332</v>
      </c>
      <c r="R1844" s="5">
        <v>79.154838709677421</v>
      </c>
      <c r="S1844" s="5">
        <v>79.603225806451604</v>
      </c>
      <c r="T1844" s="5">
        <v>79.867741935483878</v>
      </c>
      <c r="U1844" s="5">
        <v>79.622580645161293</v>
      </c>
      <c r="V1844" s="5">
        <v>78.335483870967749</v>
      </c>
      <c r="W1844" s="5">
        <v>76.377419354838707</v>
      </c>
      <c r="X1844" s="5">
        <v>73.125806451612902</v>
      </c>
      <c r="Y1844" s="5">
        <v>70.0741935483871</v>
      </c>
      <c r="Z1844" s="5">
        <v>67.570967741935476</v>
      </c>
      <c r="AA1844" s="5">
        <v>65.983870967741936</v>
      </c>
      <c r="AB1844" s="5">
        <v>64.696774193548379</v>
      </c>
    </row>
    <row r="1845" spans="1:28">
      <c r="A1845" s="2" t="s">
        <v>279</v>
      </c>
      <c r="B1845" s="2" t="s">
        <v>80</v>
      </c>
      <c r="C1845" s="2" t="s">
        <v>368</v>
      </c>
      <c r="D1845" s="2" t="str">
        <f t="shared" si="28"/>
        <v>North Dakota - Fargo-Aug</v>
      </c>
      <c r="E1845" s="5">
        <v>59.783870967741933</v>
      </c>
      <c r="F1845" s="5">
        <v>58.816129032258061</v>
      </c>
      <c r="G1845" s="5">
        <v>59.622580645161285</v>
      </c>
      <c r="H1845" s="5">
        <v>59.041935483870965</v>
      </c>
      <c r="I1845" s="5">
        <v>58.461290322580645</v>
      </c>
      <c r="J1845" s="5">
        <v>57.87096774193548</v>
      </c>
      <c r="K1845" s="5">
        <v>60.9</v>
      </c>
      <c r="L1845" s="5">
        <v>63.938709677419354</v>
      </c>
      <c r="M1845" s="5">
        <v>67.00645161290322</v>
      </c>
      <c r="N1845" s="5">
        <v>69.635483870967732</v>
      </c>
      <c r="O1845" s="5">
        <v>72.245161290322571</v>
      </c>
      <c r="P1845" s="5">
        <v>74.867741935483878</v>
      </c>
      <c r="Q1845" s="5">
        <v>76.303225806451621</v>
      </c>
      <c r="R1845" s="5">
        <v>77.761290322580649</v>
      </c>
      <c r="S1845" s="5">
        <v>79.196774193548379</v>
      </c>
      <c r="T1845" s="5">
        <v>78.483870967741936</v>
      </c>
      <c r="U1845" s="5">
        <v>77.741935483870961</v>
      </c>
      <c r="V1845" s="5">
        <v>77.029032258064518</v>
      </c>
      <c r="W1845" s="5">
        <v>73.670967741935485</v>
      </c>
      <c r="X1845" s="5">
        <v>70.319354838709685</v>
      </c>
      <c r="Y1845" s="5">
        <v>67.064516129032256</v>
      </c>
      <c r="Z1845" s="5">
        <v>65.596774193548384</v>
      </c>
      <c r="AA1845" s="5">
        <v>64.125806451612902</v>
      </c>
      <c r="AB1845" s="5">
        <v>62.667741935483875</v>
      </c>
    </row>
    <row r="1846" spans="1:28">
      <c r="A1846" s="2" t="s">
        <v>279</v>
      </c>
      <c r="B1846" s="2" t="s">
        <v>81</v>
      </c>
      <c r="C1846" s="2" t="s">
        <v>369</v>
      </c>
      <c r="D1846" s="2" t="str">
        <f t="shared" si="28"/>
        <v>North Dakota - Fargo-Sep</v>
      </c>
      <c r="E1846" s="5">
        <v>54.11</v>
      </c>
      <c r="F1846" s="5">
        <v>53.403333333333329</v>
      </c>
      <c r="G1846" s="5">
        <v>52.663333333333334</v>
      </c>
      <c r="H1846" s="5">
        <v>51.99666666666667</v>
      </c>
      <c r="I1846" s="5">
        <v>51.403333333333329</v>
      </c>
      <c r="J1846" s="5">
        <v>50.736666666666665</v>
      </c>
      <c r="K1846" s="5">
        <v>52.976666666666667</v>
      </c>
      <c r="L1846" s="5">
        <v>55.153333333333329</v>
      </c>
      <c r="M1846" s="5">
        <v>57.37</v>
      </c>
      <c r="N1846" s="5">
        <v>60.35</v>
      </c>
      <c r="O1846" s="5">
        <v>63.363333333333337</v>
      </c>
      <c r="P1846" s="5">
        <v>66.323333333333338</v>
      </c>
      <c r="Q1846" s="5">
        <v>67.680000000000007</v>
      </c>
      <c r="R1846" s="5">
        <v>69.010000000000005</v>
      </c>
      <c r="S1846" s="5">
        <v>70.36666666666666</v>
      </c>
      <c r="T1846" s="5">
        <v>69.50333333333333</v>
      </c>
      <c r="U1846" s="5">
        <v>68.653333333333336</v>
      </c>
      <c r="V1846" s="5">
        <v>67.783333333333331</v>
      </c>
      <c r="W1846" s="5">
        <v>64.88</v>
      </c>
      <c r="X1846" s="5">
        <v>61.986666666666665</v>
      </c>
      <c r="Y1846" s="5">
        <v>59.14</v>
      </c>
      <c r="Z1846" s="5">
        <v>57.58</v>
      </c>
      <c r="AA1846" s="5">
        <v>56.03</v>
      </c>
      <c r="AB1846" s="5">
        <v>54.506666666666668</v>
      </c>
    </row>
    <row r="1847" spans="1:28">
      <c r="A1847" s="2" t="s">
        <v>279</v>
      </c>
      <c r="B1847" s="2" t="s">
        <v>82</v>
      </c>
      <c r="C1847" s="2" t="s">
        <v>370</v>
      </c>
      <c r="D1847" s="2" t="str">
        <f t="shared" si="28"/>
        <v>North Dakota - Fargo-Oct</v>
      </c>
      <c r="E1847" s="5">
        <v>41.412903225806453</v>
      </c>
      <c r="F1847" s="5">
        <v>40.470967741935482</v>
      </c>
      <c r="G1847" s="5">
        <v>40.054838709677419</v>
      </c>
      <c r="H1847" s="5">
        <v>39.29354838709677</v>
      </c>
      <c r="I1847" s="5">
        <v>38.58064516129032</v>
      </c>
      <c r="J1847" s="5">
        <v>38.448387096774198</v>
      </c>
      <c r="K1847" s="5">
        <v>37.845161290322579</v>
      </c>
      <c r="L1847" s="5">
        <v>39.383870967741942</v>
      </c>
      <c r="M1847" s="5">
        <v>43.28709677419355</v>
      </c>
      <c r="N1847" s="5">
        <v>47.112903225806448</v>
      </c>
      <c r="O1847" s="5">
        <v>50.3</v>
      </c>
      <c r="P1847" s="5">
        <v>53.048387096774192</v>
      </c>
      <c r="Q1847" s="5">
        <v>55.461290322580645</v>
      </c>
      <c r="R1847" s="5">
        <v>57.093548387096774</v>
      </c>
      <c r="S1847" s="5">
        <v>58.022580645161291</v>
      </c>
      <c r="T1847" s="5">
        <v>58.054838709677419</v>
      </c>
      <c r="U1847" s="5">
        <v>56.164516129032258</v>
      </c>
      <c r="V1847" s="5">
        <v>52.116129032258058</v>
      </c>
      <c r="W1847" s="5">
        <v>48.841935483870962</v>
      </c>
      <c r="X1847" s="5">
        <v>47.174193548387102</v>
      </c>
      <c r="Y1847" s="5">
        <v>45.8</v>
      </c>
      <c r="Z1847" s="5">
        <v>44.28709677419355</v>
      </c>
      <c r="AA1847" s="5">
        <v>43.358064516129026</v>
      </c>
      <c r="AB1847" s="5">
        <v>42.00322580645161</v>
      </c>
    </row>
    <row r="1848" spans="1:28">
      <c r="A1848" s="2" t="s">
        <v>279</v>
      </c>
      <c r="B1848" s="2" t="s">
        <v>83</v>
      </c>
      <c r="C1848" s="2" t="s">
        <v>371</v>
      </c>
      <c r="D1848" s="2" t="str">
        <f t="shared" si="28"/>
        <v>North Dakota - Fargo-Nov</v>
      </c>
      <c r="E1848" s="5">
        <v>26.936666666666667</v>
      </c>
      <c r="F1848" s="5">
        <v>25.936666666666667</v>
      </c>
      <c r="G1848" s="5">
        <v>25.44</v>
      </c>
      <c r="H1848" s="5">
        <v>25.083333333333332</v>
      </c>
      <c r="I1848" s="5">
        <v>24.266666666666666</v>
      </c>
      <c r="J1848" s="5">
        <v>23.82</v>
      </c>
      <c r="K1848" s="5">
        <v>23.9</v>
      </c>
      <c r="L1848" s="5">
        <v>24.306666666666668</v>
      </c>
      <c r="M1848" s="5">
        <v>25.776666666666664</v>
      </c>
      <c r="N1848" s="5">
        <v>27.246666666666666</v>
      </c>
      <c r="O1848" s="5">
        <v>28.65666666666667</v>
      </c>
      <c r="P1848" s="5">
        <v>30.073333333333334</v>
      </c>
      <c r="Q1848" s="5">
        <v>31.36</v>
      </c>
      <c r="R1848" s="5">
        <v>32.336666666666666</v>
      </c>
      <c r="S1848" s="5">
        <v>32.506666666666668</v>
      </c>
      <c r="T1848" s="5">
        <v>31.803333333333335</v>
      </c>
      <c r="U1848" s="5">
        <v>30.63</v>
      </c>
      <c r="V1848" s="5">
        <v>29.63</v>
      </c>
      <c r="W1848" s="5">
        <v>29.06</v>
      </c>
      <c r="X1848" s="5">
        <v>28.506666666666668</v>
      </c>
      <c r="Y1848" s="5">
        <v>28.263333333333332</v>
      </c>
      <c r="Z1848" s="5">
        <v>28.056666666666668</v>
      </c>
      <c r="AA1848" s="5">
        <v>27.503333333333334</v>
      </c>
      <c r="AB1848" s="5">
        <v>26.88</v>
      </c>
    </row>
    <row r="1849" spans="1:28">
      <c r="A1849" s="2" t="s">
        <v>279</v>
      </c>
      <c r="B1849" s="2" t="s">
        <v>84</v>
      </c>
      <c r="C1849" s="2" t="s">
        <v>372</v>
      </c>
      <c r="D1849" s="2" t="str">
        <f t="shared" si="28"/>
        <v>North Dakota - Fargo-Dec</v>
      </c>
      <c r="E1849" s="5">
        <v>10.654838709677419</v>
      </c>
      <c r="F1849" s="5">
        <v>10.148387096774194</v>
      </c>
      <c r="G1849" s="5">
        <v>9.6032258064516132</v>
      </c>
      <c r="H1849" s="5">
        <v>9.4451612903225808</v>
      </c>
      <c r="I1849" s="5">
        <v>9.2548387096774185</v>
      </c>
      <c r="J1849" s="5">
        <v>9.0774193548387085</v>
      </c>
      <c r="K1849" s="5">
        <v>9.0322580645161299</v>
      </c>
      <c r="L1849" s="5">
        <v>9.0387096774193552</v>
      </c>
      <c r="M1849" s="5">
        <v>9.064516129032258</v>
      </c>
      <c r="N1849" s="5">
        <v>10.987096774193549</v>
      </c>
      <c r="O1849" s="5">
        <v>12.890322580645162</v>
      </c>
      <c r="P1849" s="5">
        <v>14.816129032258065</v>
      </c>
      <c r="Q1849" s="5">
        <v>15.803225806451612</v>
      </c>
      <c r="R1849" s="5">
        <v>16.851612903225806</v>
      </c>
      <c r="S1849" s="5">
        <v>17.841935483870969</v>
      </c>
      <c r="T1849" s="5">
        <v>16.703225806451613</v>
      </c>
      <c r="U1849" s="5">
        <v>15.580645161290322</v>
      </c>
      <c r="V1849" s="5">
        <v>14.445161290322581</v>
      </c>
      <c r="W1849" s="5">
        <v>13.851612903225806</v>
      </c>
      <c r="X1849" s="5">
        <v>13.287096774193548</v>
      </c>
      <c r="Y1849" s="5">
        <v>12.7</v>
      </c>
      <c r="Z1849" s="5">
        <v>12.306451612903226</v>
      </c>
      <c r="AA1849" s="5">
        <v>11.890322580645162</v>
      </c>
      <c r="AB1849" s="5">
        <v>11.496774193548386</v>
      </c>
    </row>
    <row r="1850" spans="1:28">
      <c r="A1850" s="2" t="s">
        <v>280</v>
      </c>
      <c r="B1850" s="2" t="s">
        <v>73</v>
      </c>
      <c r="C1850" s="2" t="s">
        <v>361</v>
      </c>
      <c r="D1850" s="2" t="str">
        <f t="shared" si="28"/>
        <v>North Dakota - Minot-Jan</v>
      </c>
      <c r="E1850" s="5">
        <v>8.1580645161290324</v>
      </c>
      <c r="F1850" s="5">
        <v>7.6387096774193548</v>
      </c>
      <c r="G1850" s="5">
        <v>6.9451612903225808</v>
      </c>
      <c r="H1850" s="5">
        <v>6.564516129032258</v>
      </c>
      <c r="I1850" s="5">
        <v>6.080645161290323</v>
      </c>
      <c r="J1850" s="5">
        <v>5.6096774193548393</v>
      </c>
      <c r="K1850" s="5">
        <v>4.870967741935484</v>
      </c>
      <c r="L1850" s="5">
        <v>4.129032258064516</v>
      </c>
      <c r="M1850" s="5">
        <v>3.7129032258064516</v>
      </c>
      <c r="N1850" s="5">
        <v>5.6838709677419352</v>
      </c>
      <c r="O1850" s="5">
        <v>8.7967741935483872</v>
      </c>
      <c r="P1850" s="5">
        <v>11.067741935483872</v>
      </c>
      <c r="Q1850" s="5">
        <v>13.141935483870967</v>
      </c>
      <c r="R1850" s="5">
        <v>14.464516129032257</v>
      </c>
      <c r="S1850" s="5">
        <v>15.390322580645162</v>
      </c>
      <c r="T1850" s="5">
        <v>15.196774193548388</v>
      </c>
      <c r="U1850" s="5">
        <v>13.567741935483872</v>
      </c>
      <c r="V1850" s="5">
        <v>11.735483870967743</v>
      </c>
      <c r="W1850" s="5">
        <v>10.683870967741935</v>
      </c>
      <c r="X1850" s="5">
        <v>10.125806451612902</v>
      </c>
      <c r="Y1850" s="5">
        <v>9.4451612903225808</v>
      </c>
      <c r="Z1850" s="5">
        <v>8.8903225806451616</v>
      </c>
      <c r="AA1850" s="5">
        <v>8.3451612903225811</v>
      </c>
      <c r="AB1850" s="5">
        <v>8.0548387096774192</v>
      </c>
    </row>
    <row r="1851" spans="1:28">
      <c r="A1851" s="2" t="s">
        <v>280</v>
      </c>
      <c r="B1851" s="2" t="s">
        <v>74</v>
      </c>
      <c r="C1851" s="2" t="s">
        <v>362</v>
      </c>
      <c r="D1851" s="2" t="str">
        <f t="shared" si="28"/>
        <v>North Dakota - Minot-Feb</v>
      </c>
      <c r="E1851" s="5">
        <v>8.1607142857142865</v>
      </c>
      <c r="F1851" s="5">
        <v>7.9678571428571425</v>
      </c>
      <c r="G1851" s="5">
        <v>7.5142857142857142</v>
      </c>
      <c r="H1851" s="5">
        <v>7.1678571428571427</v>
      </c>
      <c r="I1851" s="5">
        <v>7.2285714285714286</v>
      </c>
      <c r="J1851" s="5">
        <v>6.7928571428571427</v>
      </c>
      <c r="K1851" s="5">
        <v>6.75</v>
      </c>
      <c r="L1851" s="5">
        <v>6.35</v>
      </c>
      <c r="M1851" s="5">
        <v>7.0892857142857144</v>
      </c>
      <c r="N1851" s="5">
        <v>8.6464285714285705</v>
      </c>
      <c r="O1851" s="5">
        <v>10.860714285714286</v>
      </c>
      <c r="P1851" s="5">
        <v>12.964285714285714</v>
      </c>
      <c r="Q1851" s="5">
        <v>14.214285714285714</v>
      </c>
      <c r="R1851" s="5">
        <v>15.296428571428573</v>
      </c>
      <c r="S1851" s="5">
        <v>15.646428571428572</v>
      </c>
      <c r="T1851" s="5">
        <v>15.707142857142857</v>
      </c>
      <c r="U1851" s="5">
        <v>15.353571428571428</v>
      </c>
      <c r="V1851" s="5">
        <v>13.817857142857141</v>
      </c>
      <c r="W1851" s="5">
        <v>12.464285714285714</v>
      </c>
      <c r="X1851" s="5">
        <v>11.4</v>
      </c>
      <c r="Y1851" s="5">
        <v>10.757142857142856</v>
      </c>
      <c r="Z1851" s="5">
        <v>10.014285714285714</v>
      </c>
      <c r="AA1851" s="5">
        <v>9.7428571428571438</v>
      </c>
      <c r="AB1851" s="5">
        <v>9.4428571428571413</v>
      </c>
    </row>
    <row r="1852" spans="1:28">
      <c r="A1852" s="2" t="s">
        <v>280</v>
      </c>
      <c r="B1852" s="2" t="s">
        <v>75</v>
      </c>
      <c r="C1852" s="2" t="s">
        <v>363</v>
      </c>
      <c r="D1852" s="2" t="str">
        <f t="shared" si="28"/>
        <v>North Dakota - Minot-Mar</v>
      </c>
      <c r="E1852" s="5">
        <v>25.319354838709678</v>
      </c>
      <c r="F1852" s="5">
        <v>24.7</v>
      </c>
      <c r="G1852" s="5">
        <v>24.267741935483869</v>
      </c>
      <c r="H1852" s="5">
        <v>23.877419354838711</v>
      </c>
      <c r="I1852" s="5">
        <v>23.225806451612904</v>
      </c>
      <c r="J1852" s="5">
        <v>22.477419354838709</v>
      </c>
      <c r="K1852" s="5">
        <v>22.20967741935484</v>
      </c>
      <c r="L1852" s="5">
        <v>23.029032258064515</v>
      </c>
      <c r="M1852" s="5">
        <v>25.761290322580646</v>
      </c>
      <c r="N1852" s="5">
        <v>28.670967741935481</v>
      </c>
      <c r="O1852" s="5">
        <v>31.580645161290324</v>
      </c>
      <c r="P1852" s="5">
        <v>33.36774193548387</v>
      </c>
      <c r="Q1852" s="5">
        <v>35.103225806451611</v>
      </c>
      <c r="R1852" s="5">
        <v>36.280645161290323</v>
      </c>
      <c r="S1852" s="5">
        <v>36.86774193548387</v>
      </c>
      <c r="T1852" s="5">
        <v>36.906451612903226</v>
      </c>
      <c r="U1852" s="5">
        <v>37.00322580645161</v>
      </c>
      <c r="V1852" s="5">
        <v>35.519354838709674</v>
      </c>
      <c r="W1852" s="5">
        <v>32.796774193548387</v>
      </c>
      <c r="X1852" s="5">
        <v>30.893548387096775</v>
      </c>
      <c r="Y1852" s="5">
        <v>29.719354838709677</v>
      </c>
      <c r="Z1852" s="5">
        <v>28.619354838709679</v>
      </c>
      <c r="AA1852" s="5">
        <v>27.203225806451613</v>
      </c>
      <c r="AB1852" s="5">
        <v>26.022580645161291</v>
      </c>
    </row>
    <row r="1853" spans="1:28">
      <c r="A1853" s="2" t="s">
        <v>280</v>
      </c>
      <c r="B1853" s="2" t="s">
        <v>76</v>
      </c>
      <c r="C1853" s="2" t="s">
        <v>364</v>
      </c>
      <c r="D1853" s="2" t="str">
        <f t="shared" si="28"/>
        <v>North Dakota - Minot-Apr</v>
      </c>
      <c r="E1853" s="5">
        <v>35.93333333333333</v>
      </c>
      <c r="F1853" s="5">
        <v>35.303333333333327</v>
      </c>
      <c r="G1853" s="5">
        <v>35.016666666666666</v>
      </c>
      <c r="H1853" s="5">
        <v>34.613333333333337</v>
      </c>
      <c r="I1853" s="5">
        <v>34.406666666666666</v>
      </c>
      <c r="J1853" s="5">
        <v>33.783333333333331</v>
      </c>
      <c r="K1853" s="5">
        <v>34.643333333333331</v>
      </c>
      <c r="L1853" s="5">
        <v>37.046666666666667</v>
      </c>
      <c r="M1853" s="5">
        <v>39.526666666666664</v>
      </c>
      <c r="N1853" s="5">
        <v>42.256666666666668</v>
      </c>
      <c r="O1853" s="5">
        <v>44.903333333333329</v>
      </c>
      <c r="P1853" s="5">
        <v>47.03</v>
      </c>
      <c r="Q1853" s="5">
        <v>48.793333333333329</v>
      </c>
      <c r="R1853" s="5">
        <v>49.85</v>
      </c>
      <c r="S1853" s="5">
        <v>50.276666666666664</v>
      </c>
      <c r="T1853" s="5">
        <v>50.846666666666671</v>
      </c>
      <c r="U1853" s="5">
        <v>49.8</v>
      </c>
      <c r="V1853" s="5">
        <v>47.9</v>
      </c>
      <c r="W1853" s="5">
        <v>45.363333333333337</v>
      </c>
      <c r="X1853" s="5">
        <v>41.93</v>
      </c>
      <c r="Y1853" s="5">
        <v>39.836666666666666</v>
      </c>
      <c r="Z1853" s="5">
        <v>38.306666666666665</v>
      </c>
      <c r="AA1853" s="5">
        <v>37.200000000000003</v>
      </c>
      <c r="AB1853" s="5">
        <v>36.51</v>
      </c>
    </row>
    <row r="1854" spans="1:28">
      <c r="A1854" s="2" t="s">
        <v>280</v>
      </c>
      <c r="B1854" s="2" t="s">
        <v>77</v>
      </c>
      <c r="C1854" s="2" t="s">
        <v>365</v>
      </c>
      <c r="D1854" s="2" t="str">
        <f t="shared" si="28"/>
        <v>North Dakota - Minot-May</v>
      </c>
      <c r="E1854" s="5">
        <v>47.170967741935485</v>
      </c>
      <c r="F1854" s="5">
        <v>45.932258064516134</v>
      </c>
      <c r="G1854" s="5">
        <v>45.241935483870968</v>
      </c>
      <c r="H1854" s="5">
        <v>44.451612903225808</v>
      </c>
      <c r="I1854" s="5">
        <v>43.661290322580648</v>
      </c>
      <c r="J1854" s="5">
        <v>44.012903225806454</v>
      </c>
      <c r="K1854" s="5">
        <v>47.032258064516128</v>
      </c>
      <c r="L1854" s="5">
        <v>51.090322580645157</v>
      </c>
      <c r="M1854" s="5">
        <v>55.064516129032256</v>
      </c>
      <c r="N1854" s="5">
        <v>58.035483870967738</v>
      </c>
      <c r="O1854" s="5">
        <v>60.822580645161288</v>
      </c>
      <c r="P1854" s="5">
        <v>62.425806451612907</v>
      </c>
      <c r="Q1854" s="5">
        <v>64.270967741935493</v>
      </c>
      <c r="R1854" s="5">
        <v>65.490322580645156</v>
      </c>
      <c r="S1854" s="5">
        <v>65.038709677419362</v>
      </c>
      <c r="T1854" s="5">
        <v>64.509677419354844</v>
      </c>
      <c r="U1854" s="5">
        <v>64.164516129032251</v>
      </c>
      <c r="V1854" s="5">
        <v>63.9</v>
      </c>
      <c r="W1854" s="5">
        <v>62.093548387096774</v>
      </c>
      <c r="X1854" s="5">
        <v>58.341935483870962</v>
      </c>
      <c r="Y1854" s="5">
        <v>54.806451612903224</v>
      </c>
      <c r="Z1854" s="5">
        <v>52.196774193548386</v>
      </c>
      <c r="AA1854" s="5">
        <v>50.964516129032262</v>
      </c>
      <c r="AB1854" s="5">
        <v>49.116129032258058</v>
      </c>
    </row>
    <row r="1855" spans="1:28">
      <c r="A1855" s="2" t="s">
        <v>280</v>
      </c>
      <c r="B1855" s="2" t="s">
        <v>78</v>
      </c>
      <c r="C1855" s="2" t="s">
        <v>366</v>
      </c>
      <c r="D1855" s="2" t="str">
        <f t="shared" si="28"/>
        <v>North Dakota - Minot-Jun</v>
      </c>
      <c r="E1855" s="5">
        <v>60</v>
      </c>
      <c r="F1855" s="5">
        <v>58.416666666666664</v>
      </c>
      <c r="G1855" s="5">
        <v>57.6</v>
      </c>
      <c r="H1855" s="5">
        <v>56.946666666666673</v>
      </c>
      <c r="I1855" s="5">
        <v>55.953333333333333</v>
      </c>
      <c r="J1855" s="5">
        <v>56.883333333333333</v>
      </c>
      <c r="K1855" s="5">
        <v>58.983333333333334</v>
      </c>
      <c r="L1855" s="5">
        <v>61.99666666666667</v>
      </c>
      <c r="M1855" s="5">
        <v>65.13333333333334</v>
      </c>
      <c r="N1855" s="5">
        <v>68.11</v>
      </c>
      <c r="O1855" s="5">
        <v>70.430000000000007</v>
      </c>
      <c r="P1855" s="5">
        <v>72.186666666666667</v>
      </c>
      <c r="Q1855" s="5">
        <v>73.8</v>
      </c>
      <c r="R1855" s="5">
        <v>74.673333333333332</v>
      </c>
      <c r="S1855" s="5">
        <v>74.906666666666666</v>
      </c>
      <c r="T1855" s="5">
        <v>74.873333333333321</v>
      </c>
      <c r="U1855" s="5">
        <v>74.483333333333334</v>
      </c>
      <c r="V1855" s="5">
        <v>73.896666666666675</v>
      </c>
      <c r="W1855" s="5">
        <v>72.416666666666671</v>
      </c>
      <c r="X1855" s="5">
        <v>70.243333333333339</v>
      </c>
      <c r="Y1855" s="5">
        <v>66.706666666666663</v>
      </c>
      <c r="Z1855" s="5">
        <v>64.010000000000005</v>
      </c>
      <c r="AA1855" s="5">
        <v>62.56666666666667</v>
      </c>
      <c r="AB1855" s="5">
        <v>61.34</v>
      </c>
    </row>
    <row r="1856" spans="1:28">
      <c r="A1856" s="2" t="s">
        <v>280</v>
      </c>
      <c r="B1856" s="2" t="s">
        <v>79</v>
      </c>
      <c r="C1856" s="2" t="s">
        <v>367</v>
      </c>
      <c r="D1856" s="2" t="str">
        <f t="shared" si="28"/>
        <v>North Dakota - Minot-Jul</v>
      </c>
      <c r="E1856" s="5">
        <v>64.090322580645164</v>
      </c>
      <c r="F1856" s="5">
        <v>63.154838709677421</v>
      </c>
      <c r="G1856" s="5">
        <v>60.164516129032258</v>
      </c>
      <c r="H1856" s="5">
        <v>59.574193548387093</v>
      </c>
      <c r="I1856" s="5">
        <v>58.990322580645163</v>
      </c>
      <c r="J1856" s="5">
        <v>58.406451612903226</v>
      </c>
      <c r="K1856" s="5">
        <v>61.58387096774193</v>
      </c>
      <c r="L1856" s="5">
        <v>64.770967741935493</v>
      </c>
      <c r="M1856" s="5">
        <v>67.954838709677418</v>
      </c>
      <c r="N1856" s="5">
        <v>70.41935483870968</v>
      </c>
      <c r="O1856" s="5">
        <v>72.867741935483878</v>
      </c>
      <c r="P1856" s="5">
        <v>75.329032258064515</v>
      </c>
      <c r="Q1856" s="5">
        <v>76.212903225806443</v>
      </c>
      <c r="R1856" s="5">
        <v>77.119354838709668</v>
      </c>
      <c r="S1856" s="5">
        <v>78</v>
      </c>
      <c r="T1856" s="5">
        <v>77.738709677419351</v>
      </c>
      <c r="U1856" s="5">
        <v>77.490322580645156</v>
      </c>
      <c r="V1856" s="5">
        <v>77.235483870967741</v>
      </c>
      <c r="W1856" s="5">
        <v>74.145161290322577</v>
      </c>
      <c r="X1856" s="5">
        <v>71.103225806451604</v>
      </c>
      <c r="Y1856" s="5">
        <v>68.07741935483871</v>
      </c>
      <c r="Z1856" s="5">
        <v>66.41612903225807</v>
      </c>
      <c r="AA1856" s="5">
        <v>64.741935483870961</v>
      </c>
      <c r="AB1856" s="5">
        <v>63.141935483870974</v>
      </c>
    </row>
    <row r="1857" spans="1:28">
      <c r="A1857" s="2" t="s">
        <v>280</v>
      </c>
      <c r="B1857" s="2" t="s">
        <v>80</v>
      </c>
      <c r="C1857" s="2" t="s">
        <v>368</v>
      </c>
      <c r="D1857" s="2" t="str">
        <f t="shared" si="28"/>
        <v>North Dakota - Minot-Aug</v>
      </c>
      <c r="E1857" s="5">
        <v>57.135483870967747</v>
      </c>
      <c r="F1857" s="5">
        <v>56.035483870967738</v>
      </c>
      <c r="G1857" s="5">
        <v>56.91935483870968</v>
      </c>
      <c r="H1857" s="5">
        <v>56.58064516129032</v>
      </c>
      <c r="I1857" s="5">
        <v>56.254838709677422</v>
      </c>
      <c r="J1857" s="5">
        <v>55.932258064516134</v>
      </c>
      <c r="K1857" s="5">
        <v>58.783870967741933</v>
      </c>
      <c r="L1857" s="5">
        <v>61.596774193548384</v>
      </c>
      <c r="M1857" s="5">
        <v>64.435483870967744</v>
      </c>
      <c r="N1857" s="5">
        <v>67.380645161290332</v>
      </c>
      <c r="O1857" s="5">
        <v>70.312903225806451</v>
      </c>
      <c r="P1857" s="5">
        <v>73.280645161290323</v>
      </c>
      <c r="Q1857" s="5">
        <v>74.551612903225802</v>
      </c>
      <c r="R1857" s="5">
        <v>75.822580645161295</v>
      </c>
      <c r="S1857" s="5">
        <v>77.090322580645164</v>
      </c>
      <c r="T1857" s="5">
        <v>76.490322580645156</v>
      </c>
      <c r="U1857" s="5">
        <v>75.900000000000006</v>
      </c>
      <c r="V1857" s="5">
        <v>75.283870967741947</v>
      </c>
      <c r="W1857" s="5">
        <v>71.983870967741936</v>
      </c>
      <c r="X1857" s="5">
        <v>68.735483870967741</v>
      </c>
      <c r="Y1857" s="5">
        <v>65.532258064516128</v>
      </c>
      <c r="Z1857" s="5">
        <v>63.716129032258067</v>
      </c>
      <c r="AA1857" s="5">
        <v>61.87096774193548</v>
      </c>
      <c r="AB1857" s="5">
        <v>60.087096774193547</v>
      </c>
    </row>
    <row r="1858" spans="1:28">
      <c r="A1858" s="2" t="s">
        <v>280</v>
      </c>
      <c r="B1858" s="2" t="s">
        <v>81</v>
      </c>
      <c r="C1858" s="2" t="s">
        <v>369</v>
      </c>
      <c r="D1858" s="2" t="str">
        <f t="shared" si="28"/>
        <v>North Dakota - Minot-Sep</v>
      </c>
      <c r="E1858" s="5">
        <v>50.483333333333334</v>
      </c>
      <c r="F1858" s="5">
        <v>49.71</v>
      </c>
      <c r="G1858" s="5">
        <v>49.54</v>
      </c>
      <c r="H1858" s="5">
        <v>48.923333333333332</v>
      </c>
      <c r="I1858" s="5">
        <v>48.32</v>
      </c>
      <c r="J1858" s="5">
        <v>47.806666666666665</v>
      </c>
      <c r="K1858" s="5">
        <v>47.63</v>
      </c>
      <c r="L1858" s="5">
        <v>49.943333333333335</v>
      </c>
      <c r="M1858" s="5">
        <v>53.5</v>
      </c>
      <c r="N1858" s="5">
        <v>56.706666666666671</v>
      </c>
      <c r="O1858" s="5">
        <v>58.956666666666671</v>
      </c>
      <c r="P1858" s="5">
        <v>61.043333333333329</v>
      </c>
      <c r="Q1858" s="5">
        <v>62.88</v>
      </c>
      <c r="R1858" s="5">
        <v>64.126666666666665</v>
      </c>
      <c r="S1858" s="5">
        <v>64.856666666666669</v>
      </c>
      <c r="T1858" s="5">
        <v>64.576666666666668</v>
      </c>
      <c r="U1858" s="5">
        <v>63.93333333333333</v>
      </c>
      <c r="V1858" s="5">
        <v>62.153333333333329</v>
      </c>
      <c r="W1858" s="5">
        <v>58.18333333333333</v>
      </c>
      <c r="X1858" s="5">
        <v>55.573333333333338</v>
      </c>
      <c r="Y1858" s="5">
        <v>53.853333333333332</v>
      </c>
      <c r="Z1858" s="5">
        <v>52.573333333333338</v>
      </c>
      <c r="AA1858" s="5">
        <v>51.666666666666664</v>
      </c>
      <c r="AB1858" s="5">
        <v>50.573333333333338</v>
      </c>
    </row>
    <row r="1859" spans="1:28">
      <c r="A1859" s="2" t="s">
        <v>280</v>
      </c>
      <c r="B1859" s="2" t="s">
        <v>82</v>
      </c>
      <c r="C1859" s="2" t="s">
        <v>370</v>
      </c>
      <c r="D1859" s="2" t="str">
        <f t="shared" ref="D1859:D1922" si="29">CONCATENATE(A1859,"-",B1859)</f>
        <v>North Dakota - Minot-Oct</v>
      </c>
      <c r="E1859" s="5">
        <v>40.961290322580645</v>
      </c>
      <c r="F1859" s="5">
        <v>40.42258064516129</v>
      </c>
      <c r="G1859" s="5">
        <v>39.877419354838715</v>
      </c>
      <c r="H1859" s="5">
        <v>39.438709677419354</v>
      </c>
      <c r="I1859" s="5">
        <v>39.025806451612901</v>
      </c>
      <c r="J1859" s="5">
        <v>38.587096774193547</v>
      </c>
      <c r="K1859" s="5">
        <v>39.493548387096773</v>
      </c>
      <c r="L1859" s="5">
        <v>40.364516129032253</v>
      </c>
      <c r="M1859" s="5">
        <v>41.254838709677422</v>
      </c>
      <c r="N1859" s="5">
        <v>44.448387096774198</v>
      </c>
      <c r="O1859" s="5">
        <v>47.648387096774194</v>
      </c>
      <c r="P1859" s="5">
        <v>50.838709677419352</v>
      </c>
      <c r="Q1859" s="5">
        <v>52.364516129032253</v>
      </c>
      <c r="R1859" s="5">
        <v>53.909677419354843</v>
      </c>
      <c r="S1859" s="5">
        <v>55.432258064516134</v>
      </c>
      <c r="T1859" s="5">
        <v>53.693548387096776</v>
      </c>
      <c r="U1859" s="5">
        <v>51.958064516129035</v>
      </c>
      <c r="V1859" s="5">
        <v>50.219354838709677</v>
      </c>
      <c r="W1859" s="5">
        <v>47.993548387096773</v>
      </c>
      <c r="X1859" s="5">
        <v>45.767741935483869</v>
      </c>
      <c r="Y1859" s="5">
        <v>43.561290322580646</v>
      </c>
      <c r="Z1859" s="5">
        <v>42.761290322580642</v>
      </c>
      <c r="AA1859" s="5">
        <v>41.983870967741936</v>
      </c>
      <c r="AB1859" s="5">
        <v>41.20967741935484</v>
      </c>
    </row>
    <row r="1860" spans="1:28">
      <c r="A1860" s="2" t="s">
        <v>280</v>
      </c>
      <c r="B1860" s="2" t="s">
        <v>83</v>
      </c>
      <c r="C1860" s="2" t="s">
        <v>371</v>
      </c>
      <c r="D1860" s="2" t="str">
        <f t="shared" si="29"/>
        <v>North Dakota - Minot-Nov</v>
      </c>
      <c r="E1860" s="5">
        <v>26.54</v>
      </c>
      <c r="F1860" s="5">
        <v>26.063333333333333</v>
      </c>
      <c r="G1860" s="5">
        <v>26.15</v>
      </c>
      <c r="H1860" s="5">
        <v>25.836666666666666</v>
      </c>
      <c r="I1860" s="5">
        <v>25.556666666666668</v>
      </c>
      <c r="J1860" s="5">
        <v>25.62</v>
      </c>
      <c r="K1860" s="5">
        <v>25.733333333333334</v>
      </c>
      <c r="L1860" s="5">
        <v>25.386666666666667</v>
      </c>
      <c r="M1860" s="5">
        <v>26.02</v>
      </c>
      <c r="N1860" s="5">
        <v>27.68</v>
      </c>
      <c r="O1860" s="5">
        <v>29.59333333333333</v>
      </c>
      <c r="P1860" s="5">
        <v>31.176666666666666</v>
      </c>
      <c r="Q1860" s="5">
        <v>32.29</v>
      </c>
      <c r="R1860" s="5">
        <v>33.256666666666668</v>
      </c>
      <c r="S1860" s="5">
        <v>33.81</v>
      </c>
      <c r="T1860" s="5">
        <v>33.203333333333333</v>
      </c>
      <c r="U1860" s="5">
        <v>30.953333333333333</v>
      </c>
      <c r="V1860" s="5">
        <v>29.766666666666666</v>
      </c>
      <c r="W1860" s="5">
        <v>28.996666666666666</v>
      </c>
      <c r="X1860" s="5">
        <v>28.426666666666666</v>
      </c>
      <c r="Y1860" s="5">
        <v>27.663333333333334</v>
      </c>
      <c r="Z1860" s="5">
        <v>27.176666666666666</v>
      </c>
      <c r="AA1860" s="5">
        <v>26.663333333333334</v>
      </c>
      <c r="AB1860" s="5">
        <v>26.67</v>
      </c>
    </row>
    <row r="1861" spans="1:28">
      <c r="A1861" s="2" t="s">
        <v>280</v>
      </c>
      <c r="B1861" s="2" t="s">
        <v>84</v>
      </c>
      <c r="C1861" s="2" t="s">
        <v>372</v>
      </c>
      <c r="D1861" s="2" t="str">
        <f t="shared" si="29"/>
        <v>North Dakota - Minot-Dec</v>
      </c>
      <c r="E1861" s="5">
        <v>12.361290322580645</v>
      </c>
      <c r="F1861" s="5">
        <v>12.451612903225806</v>
      </c>
      <c r="G1861" s="5">
        <v>12.248387096774193</v>
      </c>
      <c r="H1861" s="5">
        <v>12.19032258064516</v>
      </c>
      <c r="I1861" s="5">
        <v>12.329032258064515</v>
      </c>
      <c r="J1861" s="5">
        <v>12.429032258064517</v>
      </c>
      <c r="K1861" s="5">
        <v>12.012903225806451</v>
      </c>
      <c r="L1861" s="5">
        <v>11.980645161290322</v>
      </c>
      <c r="M1861" s="5">
        <v>12.04516129032258</v>
      </c>
      <c r="N1861" s="5">
        <v>13.022580645161289</v>
      </c>
      <c r="O1861" s="5">
        <v>15.129032258064516</v>
      </c>
      <c r="P1861" s="5">
        <v>16.774193548387096</v>
      </c>
      <c r="Q1861" s="5">
        <v>17.780645161290323</v>
      </c>
      <c r="R1861" s="5">
        <v>18.42258064516129</v>
      </c>
      <c r="S1861" s="5">
        <v>18.554838709677419</v>
      </c>
      <c r="T1861" s="5">
        <v>18.093548387096774</v>
      </c>
      <c r="U1861" s="5">
        <v>16.251612903225809</v>
      </c>
      <c r="V1861" s="5">
        <v>14.893548387096773</v>
      </c>
      <c r="W1861" s="5">
        <v>13.861290322580645</v>
      </c>
      <c r="X1861" s="5">
        <v>13.348387096774195</v>
      </c>
      <c r="Y1861" s="5">
        <v>12.312903225806451</v>
      </c>
      <c r="Z1861" s="5">
        <v>11.912903225806453</v>
      </c>
      <c r="AA1861" s="5">
        <v>11.793548387096775</v>
      </c>
      <c r="AB1861" s="5">
        <v>11.187096774193549</v>
      </c>
    </row>
    <row r="1862" spans="1:28">
      <c r="A1862" s="2" t="s">
        <v>281</v>
      </c>
      <c r="B1862" s="2" t="s">
        <v>73</v>
      </c>
      <c r="C1862" s="2" t="s">
        <v>361</v>
      </c>
      <c r="D1862" s="2" t="str">
        <f t="shared" si="29"/>
        <v>Ohio - Akron-Jan</v>
      </c>
      <c r="E1862" s="5">
        <v>23.809677419354838</v>
      </c>
      <c r="F1862" s="5">
        <v>23.641935483870967</v>
      </c>
      <c r="G1862" s="5">
        <v>23.467741935483872</v>
      </c>
      <c r="H1862" s="5">
        <v>23.296774193548387</v>
      </c>
      <c r="I1862" s="5">
        <v>23.393548387096775</v>
      </c>
      <c r="J1862" s="5">
        <v>23.416129032258063</v>
      </c>
      <c r="K1862" s="5">
        <v>23.516129032258064</v>
      </c>
      <c r="L1862" s="5">
        <v>23.974193548387099</v>
      </c>
      <c r="M1862" s="5">
        <v>24.425806451612903</v>
      </c>
      <c r="N1862" s="5">
        <v>24.870967741935484</v>
      </c>
      <c r="O1862" s="5">
        <v>25.880645161290321</v>
      </c>
      <c r="P1862" s="5">
        <v>26.858064516129033</v>
      </c>
      <c r="Q1862" s="5">
        <v>27.858064516129033</v>
      </c>
      <c r="R1862" s="5">
        <v>28.070967741935487</v>
      </c>
      <c r="S1862" s="5">
        <v>28.229032258064517</v>
      </c>
      <c r="T1862" s="5">
        <v>28.445161290322581</v>
      </c>
      <c r="U1862" s="5">
        <v>27.380645161290321</v>
      </c>
      <c r="V1862" s="5">
        <v>26.267741935483869</v>
      </c>
      <c r="W1862" s="5">
        <v>25.258064516129032</v>
      </c>
      <c r="X1862" s="5">
        <v>24.929032258064513</v>
      </c>
      <c r="Y1862" s="5">
        <v>24.6</v>
      </c>
      <c r="Z1862" s="5">
        <v>24.29032258064516</v>
      </c>
      <c r="AA1862" s="5">
        <v>24.090322580645161</v>
      </c>
      <c r="AB1862" s="5">
        <v>23.9</v>
      </c>
    </row>
    <row r="1863" spans="1:28">
      <c r="A1863" s="2" t="s">
        <v>281</v>
      </c>
      <c r="B1863" s="2" t="s">
        <v>74</v>
      </c>
      <c r="C1863" s="2" t="s">
        <v>362</v>
      </c>
      <c r="D1863" s="2" t="str">
        <f t="shared" si="29"/>
        <v>Ohio - Akron-Feb</v>
      </c>
      <c r="E1863" s="5">
        <v>25.12857142857143</v>
      </c>
      <c r="F1863" s="5">
        <v>24.639285714285712</v>
      </c>
      <c r="G1863" s="5">
        <v>24.510714285714283</v>
      </c>
      <c r="H1863" s="5">
        <v>24.285714285714285</v>
      </c>
      <c r="I1863" s="5">
        <v>23.760714285714283</v>
      </c>
      <c r="J1863" s="5">
        <v>23.267857142857142</v>
      </c>
      <c r="K1863" s="5">
        <v>23.146428571428572</v>
      </c>
      <c r="L1863" s="5">
        <v>23.314285714285713</v>
      </c>
      <c r="M1863" s="5">
        <v>25.021428571428572</v>
      </c>
      <c r="N1863" s="5">
        <v>27.321428571428573</v>
      </c>
      <c r="O1863" s="5">
        <v>29.267857142857142</v>
      </c>
      <c r="P1863" s="5">
        <v>30.975000000000001</v>
      </c>
      <c r="Q1863" s="5">
        <v>32.00714285714286</v>
      </c>
      <c r="R1863" s="5">
        <v>32.957142857142856</v>
      </c>
      <c r="S1863" s="5">
        <v>33.4</v>
      </c>
      <c r="T1863" s="5">
        <v>33.325000000000003</v>
      </c>
      <c r="U1863" s="5">
        <v>32.442857142857143</v>
      </c>
      <c r="V1863" s="5">
        <v>30.564285714285713</v>
      </c>
      <c r="W1863" s="5">
        <v>29.24285714285714</v>
      </c>
      <c r="X1863" s="5">
        <v>28.428571428571427</v>
      </c>
      <c r="Y1863" s="5">
        <v>27.778571428571428</v>
      </c>
      <c r="Z1863" s="5">
        <v>26.842857142857145</v>
      </c>
      <c r="AA1863" s="5">
        <v>26.282142857142855</v>
      </c>
      <c r="AB1863" s="5">
        <v>25.710714285714285</v>
      </c>
    </row>
    <row r="1864" spans="1:28">
      <c r="A1864" s="2" t="s">
        <v>281</v>
      </c>
      <c r="B1864" s="2" t="s">
        <v>75</v>
      </c>
      <c r="C1864" s="2" t="s">
        <v>363</v>
      </c>
      <c r="D1864" s="2" t="str">
        <f t="shared" si="29"/>
        <v>Ohio - Akron-Mar</v>
      </c>
      <c r="E1864" s="5">
        <v>36.648387096774194</v>
      </c>
      <c r="F1864" s="5">
        <v>35.716129032258067</v>
      </c>
      <c r="G1864" s="5">
        <v>35.267741935483869</v>
      </c>
      <c r="H1864" s="5">
        <v>34.345161290322579</v>
      </c>
      <c r="I1864" s="5">
        <v>33.741935483870968</v>
      </c>
      <c r="J1864" s="5">
        <v>33.345161290322579</v>
      </c>
      <c r="K1864" s="5">
        <v>32.851612903225806</v>
      </c>
      <c r="L1864" s="5">
        <v>33.945161290322581</v>
      </c>
      <c r="M1864" s="5">
        <v>35.716129032258067</v>
      </c>
      <c r="N1864" s="5">
        <v>38</v>
      </c>
      <c r="O1864" s="5">
        <v>40.12580645161291</v>
      </c>
      <c r="P1864" s="5">
        <v>42.038709677419355</v>
      </c>
      <c r="Q1864" s="5">
        <v>43.29354838709677</v>
      </c>
      <c r="R1864" s="5">
        <v>44.454838709677418</v>
      </c>
      <c r="S1864" s="5">
        <v>45.229032258064514</v>
      </c>
      <c r="T1864" s="5">
        <v>45.322580645161288</v>
      </c>
      <c r="U1864" s="5">
        <v>45.170967741935485</v>
      </c>
      <c r="V1864" s="5">
        <v>43.603225806451611</v>
      </c>
      <c r="W1864" s="5">
        <v>41.516129032258064</v>
      </c>
      <c r="X1864" s="5">
        <v>40.245161290322578</v>
      </c>
      <c r="Y1864" s="5">
        <v>39.012903225806454</v>
      </c>
      <c r="Z1864" s="5">
        <v>38.809677419354834</v>
      </c>
      <c r="AA1864" s="5">
        <v>38.222580645161294</v>
      </c>
      <c r="AB1864" s="5">
        <v>37.493548387096773</v>
      </c>
    </row>
    <row r="1865" spans="1:28">
      <c r="A1865" s="2" t="s">
        <v>281</v>
      </c>
      <c r="B1865" s="2" t="s">
        <v>76</v>
      </c>
      <c r="C1865" s="2" t="s">
        <v>364</v>
      </c>
      <c r="D1865" s="2" t="str">
        <f t="shared" si="29"/>
        <v>Ohio - Akron-Apr</v>
      </c>
      <c r="E1865" s="5">
        <v>44.59</v>
      </c>
      <c r="F1865" s="5">
        <v>43.9</v>
      </c>
      <c r="G1865" s="5">
        <v>43.06</v>
      </c>
      <c r="H1865" s="5">
        <v>42.696666666666673</v>
      </c>
      <c r="I1865" s="5">
        <v>42.476666666666667</v>
      </c>
      <c r="J1865" s="5">
        <v>41.91</v>
      </c>
      <c r="K1865" s="5">
        <v>43.006666666666668</v>
      </c>
      <c r="L1865" s="5">
        <v>46.193333333333335</v>
      </c>
      <c r="M1865" s="5">
        <v>49</v>
      </c>
      <c r="N1865" s="5">
        <v>51.386666666666663</v>
      </c>
      <c r="O1865" s="5">
        <v>53.256666666666668</v>
      </c>
      <c r="P1865" s="5">
        <v>54.583333333333336</v>
      </c>
      <c r="Q1865" s="5">
        <v>54.92</v>
      </c>
      <c r="R1865" s="5">
        <v>55.466666666666669</v>
      </c>
      <c r="S1865" s="5">
        <v>56.14</v>
      </c>
      <c r="T1865" s="5">
        <v>56.27</v>
      </c>
      <c r="U1865" s="5">
        <v>54.94</v>
      </c>
      <c r="V1865" s="5">
        <v>53.326666666666668</v>
      </c>
      <c r="W1865" s="5">
        <v>51.123333333333335</v>
      </c>
      <c r="X1865" s="5">
        <v>48.83</v>
      </c>
      <c r="Y1865" s="5">
        <v>47.886666666666663</v>
      </c>
      <c r="Z1865" s="5">
        <v>46.526666666666664</v>
      </c>
      <c r="AA1865" s="5">
        <v>45.456666666666671</v>
      </c>
      <c r="AB1865" s="5">
        <v>44.976666666666667</v>
      </c>
    </row>
    <row r="1866" spans="1:28">
      <c r="A1866" s="2" t="s">
        <v>281</v>
      </c>
      <c r="B1866" s="2" t="s">
        <v>77</v>
      </c>
      <c r="C1866" s="2" t="s">
        <v>365</v>
      </c>
      <c r="D1866" s="2" t="str">
        <f t="shared" si="29"/>
        <v>Ohio - Akron-May</v>
      </c>
      <c r="E1866" s="5">
        <v>50.406451612903226</v>
      </c>
      <c r="F1866" s="5">
        <v>49.732258064516131</v>
      </c>
      <c r="G1866" s="5">
        <v>49.116129032258058</v>
      </c>
      <c r="H1866" s="5">
        <v>48.448387096774198</v>
      </c>
      <c r="I1866" s="5">
        <v>49.79354838709677</v>
      </c>
      <c r="J1866" s="5">
        <v>51.087096774193547</v>
      </c>
      <c r="K1866" s="5">
        <v>52.448387096774198</v>
      </c>
      <c r="L1866" s="5">
        <v>55.396774193548389</v>
      </c>
      <c r="M1866" s="5">
        <v>58.341935483870962</v>
      </c>
      <c r="N1866" s="5">
        <v>61.29032258064516</v>
      </c>
      <c r="O1866" s="5">
        <v>62.41612903225807</v>
      </c>
      <c r="P1866" s="5">
        <v>63.522580645161291</v>
      </c>
      <c r="Q1866" s="5">
        <v>64.664516129032251</v>
      </c>
      <c r="R1866" s="5">
        <v>64.970967741935482</v>
      </c>
      <c r="S1866" s="5">
        <v>65.219354838709677</v>
      </c>
      <c r="T1866" s="5">
        <v>65.516129032258064</v>
      </c>
      <c r="U1866" s="5">
        <v>64.203225806451613</v>
      </c>
      <c r="V1866" s="5">
        <v>62.906451612903226</v>
      </c>
      <c r="W1866" s="5">
        <v>61.567741935483866</v>
      </c>
      <c r="X1866" s="5">
        <v>59.038709677419355</v>
      </c>
      <c r="Y1866" s="5">
        <v>56.5</v>
      </c>
      <c r="Z1866" s="5">
        <v>54.006451612903227</v>
      </c>
      <c r="AA1866" s="5">
        <v>53.08387096774193</v>
      </c>
      <c r="AB1866" s="5">
        <v>52.20967741935484</v>
      </c>
    </row>
    <row r="1867" spans="1:28">
      <c r="A1867" s="2" t="s">
        <v>281</v>
      </c>
      <c r="B1867" s="2" t="s">
        <v>78</v>
      </c>
      <c r="C1867" s="2" t="s">
        <v>366</v>
      </c>
      <c r="D1867" s="2" t="str">
        <f t="shared" si="29"/>
        <v>Ohio - Akron-Jun</v>
      </c>
      <c r="E1867" s="5">
        <v>63.76</v>
      </c>
      <c r="F1867" s="5">
        <v>63.156666666666666</v>
      </c>
      <c r="G1867" s="5">
        <v>62.18666666666666</v>
      </c>
      <c r="H1867" s="5">
        <v>61.803333333333327</v>
      </c>
      <c r="I1867" s="5">
        <v>61.243333333333332</v>
      </c>
      <c r="J1867" s="5">
        <v>61.923333333333332</v>
      </c>
      <c r="K1867" s="5">
        <v>64.336666666666659</v>
      </c>
      <c r="L1867" s="5">
        <v>67.17</v>
      </c>
      <c r="M1867" s="5">
        <v>69.726666666666674</v>
      </c>
      <c r="N1867" s="5">
        <v>71.61</v>
      </c>
      <c r="O1867" s="5">
        <v>73.543333333333337</v>
      </c>
      <c r="P1867" s="5">
        <v>74.673333333333332</v>
      </c>
      <c r="Q1867" s="5">
        <v>75.38333333333334</v>
      </c>
      <c r="R1867" s="5">
        <v>76.353333333333325</v>
      </c>
      <c r="S1867" s="5">
        <v>77.073333333333323</v>
      </c>
      <c r="T1867" s="5">
        <v>76.306666666666658</v>
      </c>
      <c r="U1867" s="5">
        <v>75.983333333333334</v>
      </c>
      <c r="V1867" s="5">
        <v>74.953333333333333</v>
      </c>
      <c r="W1867" s="5">
        <v>73.123333333333321</v>
      </c>
      <c r="X1867" s="5">
        <v>69.656666666666666</v>
      </c>
      <c r="Y1867" s="5">
        <v>67.573333333333338</v>
      </c>
      <c r="Z1867" s="5">
        <v>66.516666666666666</v>
      </c>
      <c r="AA1867" s="5">
        <v>65.540000000000006</v>
      </c>
      <c r="AB1867" s="5">
        <v>64.603333333333325</v>
      </c>
    </row>
    <row r="1868" spans="1:28">
      <c r="A1868" s="2" t="s">
        <v>281</v>
      </c>
      <c r="B1868" s="2" t="s">
        <v>79</v>
      </c>
      <c r="C1868" s="2" t="s">
        <v>367</v>
      </c>
      <c r="D1868" s="2" t="str">
        <f t="shared" si="29"/>
        <v>Ohio - Akron-Jul</v>
      </c>
      <c r="E1868" s="5">
        <v>68.909677419354836</v>
      </c>
      <c r="F1868" s="5">
        <v>68.3</v>
      </c>
      <c r="G1868" s="5">
        <v>65.629032258064512</v>
      </c>
      <c r="H1868" s="5">
        <v>65.058064516129036</v>
      </c>
      <c r="I1868" s="5">
        <v>65.858064516129033</v>
      </c>
      <c r="J1868" s="5">
        <v>66.664516129032251</v>
      </c>
      <c r="K1868" s="5">
        <v>67.50322580645161</v>
      </c>
      <c r="L1868" s="5">
        <v>70.08387096774193</v>
      </c>
      <c r="M1868" s="5">
        <v>72.664516129032251</v>
      </c>
      <c r="N1868" s="5">
        <v>75.261290322580649</v>
      </c>
      <c r="O1868" s="5">
        <v>76.529032258064518</v>
      </c>
      <c r="P1868" s="5">
        <v>77.903225806451616</v>
      </c>
      <c r="Q1868" s="5">
        <v>79.177419354838705</v>
      </c>
      <c r="R1868" s="5">
        <v>79.209677419354833</v>
      </c>
      <c r="S1868" s="5">
        <v>79.241935483870961</v>
      </c>
      <c r="T1868" s="5">
        <v>79.274193548387103</v>
      </c>
      <c r="U1868" s="5">
        <v>78.190322580645159</v>
      </c>
      <c r="V1868" s="5">
        <v>77.038709677419348</v>
      </c>
      <c r="W1868" s="5">
        <v>75.883870967741942</v>
      </c>
      <c r="X1868" s="5">
        <v>73.870967741935488</v>
      </c>
      <c r="Y1868" s="5">
        <v>71.896774193548396</v>
      </c>
      <c r="Z1868" s="5">
        <v>69.929032258064524</v>
      </c>
      <c r="AA1868" s="5">
        <v>68.951612903225808</v>
      </c>
      <c r="AB1868" s="5">
        <v>68.045161290322582</v>
      </c>
    </row>
    <row r="1869" spans="1:28">
      <c r="A1869" s="2" t="s">
        <v>281</v>
      </c>
      <c r="B1869" s="2" t="s">
        <v>80</v>
      </c>
      <c r="C1869" s="2" t="s">
        <v>368</v>
      </c>
      <c r="D1869" s="2" t="str">
        <f t="shared" si="29"/>
        <v>Ohio - Akron-Aug</v>
      </c>
      <c r="E1869" s="5">
        <v>61.864516129032253</v>
      </c>
      <c r="F1869" s="5">
        <v>61.164516129032258</v>
      </c>
      <c r="G1869" s="5">
        <v>62.854838709677416</v>
      </c>
      <c r="H1869" s="5">
        <v>62.438709677419354</v>
      </c>
      <c r="I1869" s="5">
        <v>61.751612903225805</v>
      </c>
      <c r="J1869" s="5">
        <v>61.612903225806448</v>
      </c>
      <c r="K1869" s="5">
        <v>63.061290322580646</v>
      </c>
      <c r="L1869" s="5">
        <v>66.129032258064512</v>
      </c>
      <c r="M1869" s="5">
        <v>69.325806451612905</v>
      </c>
      <c r="N1869" s="5">
        <v>72.08709677419354</v>
      </c>
      <c r="O1869" s="5">
        <v>74.241935483870961</v>
      </c>
      <c r="P1869" s="5">
        <v>75.670967741935485</v>
      </c>
      <c r="Q1869" s="5">
        <v>77.216129032258053</v>
      </c>
      <c r="R1869" s="5">
        <v>78.070967741935476</v>
      </c>
      <c r="S1869" s="5">
        <v>78.787096774193557</v>
      </c>
      <c r="T1869" s="5">
        <v>77.948387096774198</v>
      </c>
      <c r="U1869" s="5">
        <v>77.029032258064518</v>
      </c>
      <c r="V1869" s="5">
        <v>75.2</v>
      </c>
      <c r="W1869" s="5">
        <v>72.596774193548384</v>
      </c>
      <c r="X1869" s="5">
        <v>69.109677419354838</v>
      </c>
      <c r="Y1869" s="5">
        <v>67.854838709677423</v>
      </c>
      <c r="Z1869" s="5">
        <v>66.677419354838705</v>
      </c>
      <c r="AA1869" s="5">
        <v>65.645161290322577</v>
      </c>
      <c r="AB1869" s="5">
        <v>64.725806451612897</v>
      </c>
    </row>
    <row r="1870" spans="1:28">
      <c r="A1870" s="2" t="s">
        <v>281</v>
      </c>
      <c r="B1870" s="2" t="s">
        <v>81</v>
      </c>
      <c r="C1870" s="2" t="s">
        <v>369</v>
      </c>
      <c r="D1870" s="2" t="str">
        <f t="shared" si="29"/>
        <v>Ohio - Akron-Sep</v>
      </c>
      <c r="E1870" s="5">
        <v>58.853333333333332</v>
      </c>
      <c r="F1870" s="5">
        <v>58.266666666666666</v>
      </c>
      <c r="G1870" s="5">
        <v>57.706666666666671</v>
      </c>
      <c r="H1870" s="5">
        <v>57.12</v>
      </c>
      <c r="I1870" s="5">
        <v>57.023333333333333</v>
      </c>
      <c r="J1870" s="5">
        <v>56.93</v>
      </c>
      <c r="K1870" s="5">
        <v>56.84</v>
      </c>
      <c r="L1870" s="5">
        <v>59.576666666666668</v>
      </c>
      <c r="M1870" s="5">
        <v>62.283333333333331</v>
      </c>
      <c r="N1870" s="5">
        <v>65.013333333333335</v>
      </c>
      <c r="O1870" s="5">
        <v>66.5</v>
      </c>
      <c r="P1870" s="5">
        <v>67.976666666666659</v>
      </c>
      <c r="Q1870" s="5">
        <v>69.456666666666663</v>
      </c>
      <c r="R1870" s="5">
        <v>69.95</v>
      </c>
      <c r="S1870" s="5">
        <v>70.393333333333345</v>
      </c>
      <c r="T1870" s="5">
        <v>70.900000000000006</v>
      </c>
      <c r="U1870" s="5">
        <v>68.67</v>
      </c>
      <c r="V1870" s="5">
        <v>66.453333333333333</v>
      </c>
      <c r="W1870" s="5">
        <v>64.153333333333336</v>
      </c>
      <c r="X1870" s="5">
        <v>62.916666666666664</v>
      </c>
      <c r="Y1870" s="5">
        <v>61.723333333333336</v>
      </c>
      <c r="Z1870" s="5">
        <v>60.513333333333335</v>
      </c>
      <c r="AA1870" s="5">
        <v>59.756666666666668</v>
      </c>
      <c r="AB1870" s="5">
        <v>59.02</v>
      </c>
    </row>
    <row r="1871" spans="1:28">
      <c r="A1871" s="2" t="s">
        <v>281</v>
      </c>
      <c r="B1871" s="2" t="s">
        <v>82</v>
      </c>
      <c r="C1871" s="2" t="s">
        <v>370</v>
      </c>
      <c r="D1871" s="2" t="str">
        <f t="shared" si="29"/>
        <v>Ohio - Akron-Oct</v>
      </c>
      <c r="E1871" s="5">
        <v>46.267741935483869</v>
      </c>
      <c r="F1871" s="5">
        <v>45.79354838709677</v>
      </c>
      <c r="G1871" s="5">
        <v>45.354838709677416</v>
      </c>
      <c r="H1871" s="5">
        <v>45.00322580645161</v>
      </c>
      <c r="I1871" s="5">
        <v>44.738709677419358</v>
      </c>
      <c r="J1871" s="5">
        <v>44.064516129032256</v>
      </c>
      <c r="K1871" s="5">
        <v>43.858064516129026</v>
      </c>
      <c r="L1871" s="5">
        <v>46.264516129032259</v>
      </c>
      <c r="M1871" s="5">
        <v>48.951612903225808</v>
      </c>
      <c r="N1871" s="5">
        <v>51.341935483870962</v>
      </c>
      <c r="O1871" s="5">
        <v>53.835483870967742</v>
      </c>
      <c r="P1871" s="5">
        <v>55.825806451612898</v>
      </c>
      <c r="Q1871" s="5">
        <v>57.038709677419355</v>
      </c>
      <c r="R1871" s="5">
        <v>57.941935483870971</v>
      </c>
      <c r="S1871" s="5">
        <v>58.677419354838712</v>
      </c>
      <c r="T1871" s="5">
        <v>58.574193548387093</v>
      </c>
      <c r="U1871" s="5">
        <v>56.596774193548384</v>
      </c>
      <c r="V1871" s="5">
        <v>53.12580645161291</v>
      </c>
      <c r="W1871" s="5">
        <v>51.161290322580648</v>
      </c>
      <c r="X1871" s="5">
        <v>50.103225806451611</v>
      </c>
      <c r="Y1871" s="5">
        <v>49.393548387096779</v>
      </c>
      <c r="Z1871" s="5">
        <v>48.222580645161294</v>
      </c>
      <c r="AA1871" s="5">
        <v>47.803225806451614</v>
      </c>
      <c r="AB1871" s="5">
        <v>47.161290322580648</v>
      </c>
    </row>
    <row r="1872" spans="1:28">
      <c r="A1872" s="2" t="s">
        <v>281</v>
      </c>
      <c r="B1872" s="2" t="s">
        <v>83</v>
      </c>
      <c r="C1872" s="2" t="s">
        <v>371</v>
      </c>
      <c r="D1872" s="2" t="str">
        <f t="shared" si="29"/>
        <v>Ohio - Akron-Nov</v>
      </c>
      <c r="E1872" s="5">
        <v>39.963333333333338</v>
      </c>
      <c r="F1872" s="5">
        <v>39.533333333333331</v>
      </c>
      <c r="G1872" s="5">
        <v>39.130000000000003</v>
      </c>
      <c r="H1872" s="5">
        <v>38.656666666666666</v>
      </c>
      <c r="I1872" s="5">
        <v>38.493333333333332</v>
      </c>
      <c r="J1872" s="5">
        <v>38.36</v>
      </c>
      <c r="K1872" s="5">
        <v>38.19</v>
      </c>
      <c r="L1872" s="5">
        <v>39.43666666666666</v>
      </c>
      <c r="M1872" s="5">
        <v>40.646666666666668</v>
      </c>
      <c r="N1872" s="5">
        <v>41.883333333333333</v>
      </c>
      <c r="O1872" s="5">
        <v>43.43666666666666</v>
      </c>
      <c r="P1872" s="5">
        <v>44.976666666666667</v>
      </c>
      <c r="Q1872" s="5">
        <v>46.53</v>
      </c>
      <c r="R1872" s="5">
        <v>46.546666666666667</v>
      </c>
      <c r="S1872" s="5">
        <v>46.56666666666667</v>
      </c>
      <c r="T1872" s="5">
        <v>46.576666666666668</v>
      </c>
      <c r="U1872" s="5">
        <v>45.216666666666669</v>
      </c>
      <c r="V1872" s="5">
        <v>43.86</v>
      </c>
      <c r="W1872" s="5">
        <v>42.49666666666667</v>
      </c>
      <c r="X1872" s="5">
        <v>41.87</v>
      </c>
      <c r="Y1872" s="5">
        <v>41.213333333333338</v>
      </c>
      <c r="Z1872" s="5">
        <v>40.576666666666668</v>
      </c>
      <c r="AA1872" s="5">
        <v>40.1</v>
      </c>
      <c r="AB1872" s="5">
        <v>39.666666666666664</v>
      </c>
    </row>
    <row r="1873" spans="1:28">
      <c r="A1873" s="2" t="s">
        <v>281</v>
      </c>
      <c r="B1873" s="2" t="s">
        <v>84</v>
      </c>
      <c r="C1873" s="2" t="s">
        <v>372</v>
      </c>
      <c r="D1873" s="2" t="str">
        <f t="shared" si="29"/>
        <v>Ohio - Akron-Dec</v>
      </c>
      <c r="E1873" s="5">
        <v>30.283870967741933</v>
      </c>
      <c r="F1873" s="5">
        <v>30.012903225806451</v>
      </c>
      <c r="G1873" s="5">
        <v>29.729032258064517</v>
      </c>
      <c r="H1873" s="5">
        <v>29.448387096774194</v>
      </c>
      <c r="I1873" s="5">
        <v>29.267741935483869</v>
      </c>
      <c r="J1873" s="5">
        <v>29.083870967741937</v>
      </c>
      <c r="K1873" s="5">
        <v>28.912903225806449</v>
      </c>
      <c r="L1873" s="5">
        <v>29.325806451612905</v>
      </c>
      <c r="M1873" s="5">
        <v>29.719354838709677</v>
      </c>
      <c r="N1873" s="5">
        <v>30.13225806451613</v>
      </c>
      <c r="O1873" s="5">
        <v>31.096774193548388</v>
      </c>
      <c r="P1873" s="5">
        <v>32.058064516129029</v>
      </c>
      <c r="Q1873" s="5">
        <v>33.038709677419355</v>
      </c>
      <c r="R1873" s="5">
        <v>33.258064516129032</v>
      </c>
      <c r="S1873" s="5">
        <v>33.509677419354837</v>
      </c>
      <c r="T1873" s="5">
        <v>33.741935483870968</v>
      </c>
      <c r="U1873" s="5">
        <v>32.967741935483872</v>
      </c>
      <c r="V1873" s="5">
        <v>32.203225806451613</v>
      </c>
      <c r="W1873" s="5">
        <v>31.43548387096774</v>
      </c>
      <c r="X1873" s="5">
        <v>31.241935483870968</v>
      </c>
      <c r="Y1873" s="5">
        <v>31.061290322580643</v>
      </c>
      <c r="Z1873" s="5">
        <v>30.870967741935484</v>
      </c>
      <c r="AA1873" s="5">
        <v>30.661290322580644</v>
      </c>
      <c r="AB1873" s="5">
        <v>30.512903225806451</v>
      </c>
    </row>
    <row r="1874" spans="1:28">
      <c r="A1874" s="2" t="s">
        <v>282</v>
      </c>
      <c r="B1874" s="2" t="s">
        <v>73</v>
      </c>
      <c r="C1874" s="2" t="s">
        <v>361</v>
      </c>
      <c r="D1874" s="2" t="str">
        <f t="shared" si="29"/>
        <v>Ohio - Cleveland-Jan</v>
      </c>
      <c r="E1874" s="5">
        <v>25.980645161290322</v>
      </c>
      <c r="F1874" s="5">
        <v>25.651612903225807</v>
      </c>
      <c r="G1874" s="5">
        <v>25.390322580645162</v>
      </c>
      <c r="H1874" s="5">
        <v>25.274193548387096</v>
      </c>
      <c r="I1874" s="5">
        <v>24.741935483870968</v>
      </c>
      <c r="J1874" s="5">
        <v>24.370967741935484</v>
      </c>
      <c r="K1874" s="5">
        <v>24.2</v>
      </c>
      <c r="L1874" s="5">
        <v>23.874193548387098</v>
      </c>
      <c r="M1874" s="5">
        <v>24.229032258064517</v>
      </c>
      <c r="N1874" s="5">
        <v>25.4</v>
      </c>
      <c r="O1874" s="5">
        <v>26.938709677419357</v>
      </c>
      <c r="P1874" s="5">
        <v>28.164516129032258</v>
      </c>
      <c r="Q1874" s="5">
        <v>29.167741935483871</v>
      </c>
      <c r="R1874" s="5">
        <v>29.312903225806455</v>
      </c>
      <c r="S1874" s="5">
        <v>29.677419354838708</v>
      </c>
      <c r="T1874" s="5">
        <v>29.361290322580647</v>
      </c>
      <c r="U1874" s="5">
        <v>28.374193548387098</v>
      </c>
      <c r="V1874" s="5">
        <v>27.738709677419354</v>
      </c>
      <c r="W1874" s="5">
        <v>27.477419354838709</v>
      </c>
      <c r="X1874" s="5">
        <v>27.438709677419357</v>
      </c>
      <c r="Y1874" s="5">
        <v>27.316129032258065</v>
      </c>
      <c r="Z1874" s="5">
        <v>27.170967741935481</v>
      </c>
      <c r="AA1874" s="5">
        <v>26.945161290322581</v>
      </c>
      <c r="AB1874" s="5">
        <v>26.580645161290324</v>
      </c>
    </row>
    <row r="1875" spans="1:28">
      <c r="A1875" s="2" t="s">
        <v>282</v>
      </c>
      <c r="B1875" s="2" t="s">
        <v>74</v>
      </c>
      <c r="C1875" s="2" t="s">
        <v>362</v>
      </c>
      <c r="D1875" s="2" t="str">
        <f t="shared" si="29"/>
        <v>Ohio - Cleveland-Feb</v>
      </c>
      <c r="E1875" s="5">
        <v>26.5</v>
      </c>
      <c r="F1875" s="5">
        <v>26.385714285714283</v>
      </c>
      <c r="G1875" s="5">
        <v>26.057142857142857</v>
      </c>
      <c r="H1875" s="5">
        <v>25.467857142857145</v>
      </c>
      <c r="I1875" s="5">
        <v>25.4</v>
      </c>
      <c r="J1875" s="5">
        <v>25.146428571428572</v>
      </c>
      <c r="K1875" s="5">
        <v>24.903571428571428</v>
      </c>
      <c r="L1875" s="5">
        <v>25.167857142857144</v>
      </c>
      <c r="M1875" s="5">
        <v>25.942857142857143</v>
      </c>
      <c r="N1875" s="5">
        <v>27.985714285714288</v>
      </c>
      <c r="O1875" s="5">
        <v>29.7</v>
      </c>
      <c r="P1875" s="5">
        <v>31.25714285714286</v>
      </c>
      <c r="Q1875" s="5">
        <v>32.071428571428569</v>
      </c>
      <c r="R1875" s="5">
        <v>32.289285714285718</v>
      </c>
      <c r="S1875" s="5">
        <v>32.264285714285712</v>
      </c>
      <c r="T1875" s="5">
        <v>32.253571428571426</v>
      </c>
      <c r="U1875" s="5">
        <v>31.417857142857144</v>
      </c>
      <c r="V1875" s="5">
        <v>30.146428571428572</v>
      </c>
      <c r="W1875" s="5">
        <v>29.528571428571428</v>
      </c>
      <c r="X1875" s="5">
        <v>28.99642857142857</v>
      </c>
      <c r="Y1875" s="5">
        <v>27.914285714285715</v>
      </c>
      <c r="Z1875" s="5">
        <v>27.339285714285715</v>
      </c>
      <c r="AA1875" s="5">
        <v>26.932142857142857</v>
      </c>
      <c r="AB1875" s="5">
        <v>26.625</v>
      </c>
    </row>
    <row r="1876" spans="1:28">
      <c r="A1876" s="2" t="s">
        <v>282</v>
      </c>
      <c r="B1876" s="2" t="s">
        <v>75</v>
      </c>
      <c r="C1876" s="2" t="s">
        <v>363</v>
      </c>
      <c r="D1876" s="2" t="str">
        <f t="shared" si="29"/>
        <v>Ohio - Cleveland-Mar</v>
      </c>
      <c r="E1876" s="5">
        <v>34.148387096774194</v>
      </c>
      <c r="F1876" s="5">
        <v>33.725806451612904</v>
      </c>
      <c r="G1876" s="5">
        <v>33.296774193548387</v>
      </c>
      <c r="H1876" s="5">
        <v>32.838709677419352</v>
      </c>
      <c r="I1876" s="5">
        <v>32.91935483870968</v>
      </c>
      <c r="J1876" s="5">
        <v>32.990322580645163</v>
      </c>
      <c r="K1876" s="5">
        <v>33.064516129032256</v>
      </c>
      <c r="L1876" s="5">
        <v>35.161290322580648</v>
      </c>
      <c r="M1876" s="5">
        <v>37.29354838709677</v>
      </c>
      <c r="N1876" s="5">
        <v>39.396774193548389</v>
      </c>
      <c r="O1876" s="5">
        <v>40.761290322580642</v>
      </c>
      <c r="P1876" s="5">
        <v>42.177419354838712</v>
      </c>
      <c r="Q1876" s="5">
        <v>43.545161290322582</v>
      </c>
      <c r="R1876" s="5">
        <v>43.141935483870974</v>
      </c>
      <c r="S1876" s="5">
        <v>42.683870967741939</v>
      </c>
      <c r="T1876" s="5">
        <v>42.283870967741933</v>
      </c>
      <c r="U1876" s="5">
        <v>40.990322580645163</v>
      </c>
      <c r="V1876" s="5">
        <v>39.667741935483875</v>
      </c>
      <c r="W1876" s="5">
        <v>38.393548387096779</v>
      </c>
      <c r="X1876" s="5">
        <v>37.622580645161285</v>
      </c>
      <c r="Y1876" s="5">
        <v>36.86774193548387</v>
      </c>
      <c r="Z1876" s="5">
        <v>36.096774193548384</v>
      </c>
      <c r="AA1876" s="5">
        <v>35.506451612903227</v>
      </c>
      <c r="AB1876" s="5">
        <v>34.99677419354839</v>
      </c>
    </row>
    <row r="1877" spans="1:28">
      <c r="A1877" s="2" t="s">
        <v>282</v>
      </c>
      <c r="B1877" s="2" t="s">
        <v>76</v>
      </c>
      <c r="C1877" s="2" t="s">
        <v>364</v>
      </c>
      <c r="D1877" s="2" t="str">
        <f t="shared" si="29"/>
        <v>Ohio - Cleveland-Apr</v>
      </c>
      <c r="E1877" s="5">
        <v>45.023333333333333</v>
      </c>
      <c r="F1877" s="5">
        <v>44.383333333333333</v>
      </c>
      <c r="G1877" s="5">
        <v>44.18</v>
      </c>
      <c r="H1877" s="5">
        <v>43.17</v>
      </c>
      <c r="I1877" s="5">
        <v>42.233333333333334</v>
      </c>
      <c r="J1877" s="5">
        <v>41.863333333333337</v>
      </c>
      <c r="K1877" s="5">
        <v>43.33</v>
      </c>
      <c r="L1877" s="5">
        <v>46.61</v>
      </c>
      <c r="M1877" s="5">
        <v>49.13</v>
      </c>
      <c r="N1877" s="5">
        <v>50.81333333333334</v>
      </c>
      <c r="O1877" s="5">
        <v>52.226666666666667</v>
      </c>
      <c r="P1877" s="5">
        <v>52.9</v>
      </c>
      <c r="Q1877" s="5">
        <v>53.71</v>
      </c>
      <c r="R1877" s="5">
        <v>54.286666666666662</v>
      </c>
      <c r="S1877" s="5">
        <v>54.25333333333333</v>
      </c>
      <c r="T1877" s="5">
        <v>53.963333333333338</v>
      </c>
      <c r="U1877" s="5">
        <v>53.51</v>
      </c>
      <c r="V1877" s="5">
        <v>52.88</v>
      </c>
      <c r="W1877" s="5">
        <v>50.81333333333334</v>
      </c>
      <c r="X1877" s="5">
        <v>49.24666666666667</v>
      </c>
      <c r="Y1877" s="5">
        <v>48.006666666666668</v>
      </c>
      <c r="Z1877" s="5">
        <v>47.006666666666668</v>
      </c>
      <c r="AA1877" s="5">
        <v>46.196666666666673</v>
      </c>
      <c r="AB1877" s="5">
        <v>45.366666666666667</v>
      </c>
    </row>
    <row r="1878" spans="1:28">
      <c r="A1878" s="2" t="s">
        <v>282</v>
      </c>
      <c r="B1878" s="2" t="s">
        <v>77</v>
      </c>
      <c r="C1878" s="2" t="s">
        <v>365</v>
      </c>
      <c r="D1878" s="2" t="str">
        <f t="shared" si="29"/>
        <v>Ohio - Cleveland-May</v>
      </c>
      <c r="E1878" s="5">
        <v>53.029032258064518</v>
      </c>
      <c r="F1878" s="5">
        <v>52.303225806451614</v>
      </c>
      <c r="G1878" s="5">
        <v>51.225806451612904</v>
      </c>
      <c r="H1878" s="5">
        <v>50.222580645161294</v>
      </c>
      <c r="I1878" s="5">
        <v>50.306451612903224</v>
      </c>
      <c r="J1878" s="5">
        <v>50.516129032258064</v>
      </c>
      <c r="K1878" s="5">
        <v>53.967741935483872</v>
      </c>
      <c r="L1878" s="5">
        <v>58</v>
      </c>
      <c r="M1878" s="5">
        <v>60.864516129032253</v>
      </c>
      <c r="N1878" s="5">
        <v>63.029032258064518</v>
      </c>
      <c r="O1878" s="5">
        <v>64.477419354838702</v>
      </c>
      <c r="P1878" s="5">
        <v>65.587096774193554</v>
      </c>
      <c r="Q1878" s="5">
        <v>66.41612903225807</v>
      </c>
      <c r="R1878" s="5">
        <v>67.270967741935493</v>
      </c>
      <c r="S1878" s="5">
        <v>67.187096774193549</v>
      </c>
      <c r="T1878" s="5">
        <v>67.051612903225802</v>
      </c>
      <c r="U1878" s="5">
        <v>66.377419354838707</v>
      </c>
      <c r="V1878" s="5">
        <v>64.42903225806451</v>
      </c>
      <c r="W1878" s="5">
        <v>62.245161290322578</v>
      </c>
      <c r="X1878" s="5">
        <v>60.041935483870965</v>
      </c>
      <c r="Y1878" s="5">
        <v>58.470967741935482</v>
      </c>
      <c r="Z1878" s="5">
        <v>56.651612903225811</v>
      </c>
      <c r="AA1878" s="5">
        <v>55.732258064516131</v>
      </c>
      <c r="AB1878" s="5">
        <v>54.91612903225807</v>
      </c>
    </row>
    <row r="1879" spans="1:28">
      <c r="A1879" s="2" t="s">
        <v>282</v>
      </c>
      <c r="B1879" s="2" t="s">
        <v>78</v>
      </c>
      <c r="C1879" s="2" t="s">
        <v>366</v>
      </c>
      <c r="D1879" s="2" t="str">
        <f t="shared" si="29"/>
        <v>Ohio - Cleveland-Jun</v>
      </c>
      <c r="E1879" s="5">
        <v>63.37</v>
      </c>
      <c r="F1879" s="5">
        <v>62.88</v>
      </c>
      <c r="G1879" s="5">
        <v>62.25</v>
      </c>
      <c r="H1879" s="5">
        <v>61.41</v>
      </c>
      <c r="I1879" s="5">
        <v>60.926666666666662</v>
      </c>
      <c r="J1879" s="5">
        <v>62.326666666666668</v>
      </c>
      <c r="K1879" s="5">
        <v>65.533333333333331</v>
      </c>
      <c r="L1879" s="5">
        <v>69.3</v>
      </c>
      <c r="M1879" s="5">
        <v>71.166666666666671</v>
      </c>
      <c r="N1879" s="5">
        <v>72.803333333333327</v>
      </c>
      <c r="O1879" s="5">
        <v>74.433333333333337</v>
      </c>
      <c r="P1879" s="5">
        <v>75.423333333333332</v>
      </c>
      <c r="Q1879" s="5">
        <v>75.760000000000005</v>
      </c>
      <c r="R1879" s="5">
        <v>75.83</v>
      </c>
      <c r="S1879" s="5">
        <v>76.416666666666671</v>
      </c>
      <c r="T1879" s="5">
        <v>76.423333333333332</v>
      </c>
      <c r="U1879" s="5">
        <v>76.12</v>
      </c>
      <c r="V1879" s="5">
        <v>75.099999999999994</v>
      </c>
      <c r="W1879" s="5">
        <v>73.336666666666659</v>
      </c>
      <c r="X1879" s="5">
        <v>69.646666666666675</v>
      </c>
      <c r="Y1879" s="5">
        <v>67.88333333333334</v>
      </c>
      <c r="Z1879" s="5">
        <v>66.56</v>
      </c>
      <c r="AA1879" s="5">
        <v>65.05</v>
      </c>
      <c r="AB1879" s="5">
        <v>64.286666666666662</v>
      </c>
    </row>
    <row r="1880" spans="1:28">
      <c r="A1880" s="2" t="s">
        <v>282</v>
      </c>
      <c r="B1880" s="2" t="s">
        <v>79</v>
      </c>
      <c r="C1880" s="2" t="s">
        <v>367</v>
      </c>
      <c r="D1880" s="2" t="str">
        <f t="shared" si="29"/>
        <v>Ohio - Cleveland-Jul</v>
      </c>
      <c r="E1880" s="5">
        <v>68.196774193548379</v>
      </c>
      <c r="F1880" s="5">
        <v>67.7</v>
      </c>
      <c r="G1880" s="5">
        <v>65.277419354838713</v>
      </c>
      <c r="H1880" s="5">
        <v>64.767741935483869</v>
      </c>
      <c r="I1880" s="5">
        <v>63.751612903225805</v>
      </c>
      <c r="J1880" s="5">
        <v>64.470967741935482</v>
      </c>
      <c r="K1880" s="5">
        <v>67.477419354838716</v>
      </c>
      <c r="L1880" s="5">
        <v>70.435483870967744</v>
      </c>
      <c r="M1880" s="5">
        <v>73.177419354838705</v>
      </c>
      <c r="N1880" s="5">
        <v>75.832258064516139</v>
      </c>
      <c r="O1880" s="5">
        <v>77.590322580645164</v>
      </c>
      <c r="P1880" s="5">
        <v>78.664516129032251</v>
      </c>
      <c r="Q1880" s="5">
        <v>79.464516129032262</v>
      </c>
      <c r="R1880" s="5">
        <v>79.9258064516129</v>
      </c>
      <c r="S1880" s="5">
        <v>79.374193548387098</v>
      </c>
      <c r="T1880" s="5">
        <v>79.061290322580646</v>
      </c>
      <c r="U1880" s="5">
        <v>78.025806451612908</v>
      </c>
      <c r="V1880" s="5">
        <v>76.50645161290322</v>
      </c>
      <c r="W1880" s="5">
        <v>74.548387096774192</v>
      </c>
      <c r="X1880" s="5">
        <v>72.725806451612897</v>
      </c>
      <c r="Y1880" s="5">
        <v>70.870967741935488</v>
      </c>
      <c r="Z1880" s="5">
        <v>68.990322580645156</v>
      </c>
      <c r="AA1880" s="5">
        <v>68.180645161290315</v>
      </c>
      <c r="AB1880" s="5">
        <v>67.132258064516122</v>
      </c>
    </row>
    <row r="1881" spans="1:28">
      <c r="A1881" s="2" t="s">
        <v>282</v>
      </c>
      <c r="B1881" s="2" t="s">
        <v>80</v>
      </c>
      <c r="C1881" s="2" t="s">
        <v>368</v>
      </c>
      <c r="D1881" s="2" t="str">
        <f t="shared" si="29"/>
        <v>Ohio - Cleveland-Aug</v>
      </c>
      <c r="E1881" s="5">
        <v>60.37419354838709</v>
      </c>
      <c r="F1881" s="5">
        <v>59.361290322580643</v>
      </c>
      <c r="G1881" s="5">
        <v>60.906451612903226</v>
      </c>
      <c r="H1881" s="5">
        <v>60.474193548387099</v>
      </c>
      <c r="I1881" s="5">
        <v>59.951612903225808</v>
      </c>
      <c r="J1881" s="5">
        <v>59.880645161290325</v>
      </c>
      <c r="K1881" s="5">
        <v>62.587096774193547</v>
      </c>
      <c r="L1881" s="5">
        <v>67.038709677419348</v>
      </c>
      <c r="M1881" s="5">
        <v>70.490322580645156</v>
      </c>
      <c r="N1881" s="5">
        <v>72.712903225806443</v>
      </c>
      <c r="O1881" s="5">
        <v>74.125806451612902</v>
      </c>
      <c r="P1881" s="5">
        <v>75.670967741935485</v>
      </c>
      <c r="Q1881" s="5">
        <v>76.535483870967738</v>
      </c>
      <c r="R1881" s="5">
        <v>76.561290322580646</v>
      </c>
      <c r="S1881" s="5">
        <v>76.525806451612908</v>
      </c>
      <c r="T1881" s="5">
        <v>76.109677419354838</v>
      </c>
      <c r="U1881" s="5">
        <v>74.970967741935482</v>
      </c>
      <c r="V1881" s="5">
        <v>73.567741935483866</v>
      </c>
      <c r="W1881" s="5">
        <v>71.08064516129032</v>
      </c>
      <c r="X1881" s="5">
        <v>68.819354838709685</v>
      </c>
      <c r="Y1881" s="5">
        <v>67.358064516129033</v>
      </c>
      <c r="Z1881" s="5">
        <v>66.364516129032268</v>
      </c>
      <c r="AA1881" s="5">
        <v>65.154838709677421</v>
      </c>
      <c r="AB1881" s="5">
        <v>63.438709677419354</v>
      </c>
    </row>
    <row r="1882" spans="1:28">
      <c r="A1882" s="2" t="s">
        <v>282</v>
      </c>
      <c r="B1882" s="2" t="s">
        <v>81</v>
      </c>
      <c r="C1882" s="2" t="s">
        <v>369</v>
      </c>
      <c r="D1882" s="2" t="str">
        <f t="shared" si="29"/>
        <v>Ohio - Cleveland-Sep</v>
      </c>
      <c r="E1882" s="5">
        <v>59.056666666666665</v>
      </c>
      <c r="F1882" s="5">
        <v>58.423333333333332</v>
      </c>
      <c r="G1882" s="5">
        <v>57.823333333333338</v>
      </c>
      <c r="H1882" s="5">
        <v>56.876666666666665</v>
      </c>
      <c r="I1882" s="5">
        <v>56.466666666666669</v>
      </c>
      <c r="J1882" s="5">
        <v>56.103333333333332</v>
      </c>
      <c r="K1882" s="5">
        <v>56.613333333333337</v>
      </c>
      <c r="L1882" s="5">
        <v>59.356666666666669</v>
      </c>
      <c r="M1882" s="5">
        <v>62.966666666666669</v>
      </c>
      <c r="N1882" s="5">
        <v>66.2</v>
      </c>
      <c r="O1882" s="5">
        <v>68.239999999999995</v>
      </c>
      <c r="P1882" s="5">
        <v>69.693333333333342</v>
      </c>
      <c r="Q1882" s="5">
        <v>70.426666666666677</v>
      </c>
      <c r="R1882" s="5">
        <v>71.00333333333333</v>
      </c>
      <c r="S1882" s="5">
        <v>71.196666666666673</v>
      </c>
      <c r="T1882" s="5">
        <v>70.856666666666655</v>
      </c>
      <c r="U1882" s="5">
        <v>69.933333333333337</v>
      </c>
      <c r="V1882" s="5">
        <v>68.073333333333338</v>
      </c>
      <c r="W1882" s="5">
        <v>65.78</v>
      </c>
      <c r="X1882" s="5">
        <v>63.47</v>
      </c>
      <c r="Y1882" s="5">
        <v>62.366666666666667</v>
      </c>
      <c r="Z1882" s="5">
        <v>61.146666666666668</v>
      </c>
      <c r="AA1882" s="5">
        <v>60.276666666666664</v>
      </c>
      <c r="AB1882" s="5">
        <v>59.39</v>
      </c>
    </row>
    <row r="1883" spans="1:28">
      <c r="A1883" s="2" t="s">
        <v>282</v>
      </c>
      <c r="B1883" s="2" t="s">
        <v>82</v>
      </c>
      <c r="C1883" s="2" t="s">
        <v>370</v>
      </c>
      <c r="D1883" s="2" t="str">
        <f t="shared" si="29"/>
        <v>Ohio - Cleveland-Oct</v>
      </c>
      <c r="E1883" s="5">
        <v>49.958064516129035</v>
      </c>
      <c r="F1883" s="5">
        <v>49.483870967741936</v>
      </c>
      <c r="G1883" s="5">
        <v>49.016129032258064</v>
      </c>
      <c r="H1883" s="5">
        <v>48.516129032258064</v>
      </c>
      <c r="I1883" s="5">
        <v>48.270967741935486</v>
      </c>
      <c r="J1883" s="5">
        <v>48.058064516129029</v>
      </c>
      <c r="K1883" s="5">
        <v>47.8</v>
      </c>
      <c r="L1883" s="5">
        <v>50.274193548387096</v>
      </c>
      <c r="M1883" s="5">
        <v>52.754838709677422</v>
      </c>
      <c r="N1883" s="5">
        <v>55.241935483870968</v>
      </c>
      <c r="O1883" s="5">
        <v>57.041935483870965</v>
      </c>
      <c r="P1883" s="5">
        <v>58.838709677419352</v>
      </c>
      <c r="Q1883" s="5">
        <v>60.658064516129038</v>
      </c>
      <c r="R1883" s="5">
        <v>60.745161290322578</v>
      </c>
      <c r="S1883" s="5">
        <v>60.835483870967742</v>
      </c>
      <c r="T1883" s="5">
        <v>60.935483870967744</v>
      </c>
      <c r="U1883" s="5">
        <v>59.058064516129029</v>
      </c>
      <c r="V1883" s="5">
        <v>57.167741935483875</v>
      </c>
      <c r="W1883" s="5">
        <v>55.312903225806451</v>
      </c>
      <c r="X1883" s="5">
        <v>54.225806451612904</v>
      </c>
      <c r="Y1883" s="5">
        <v>53.164516129032258</v>
      </c>
      <c r="Z1883" s="5">
        <v>52.061290322580646</v>
      </c>
      <c r="AA1883" s="5">
        <v>51.477419354838709</v>
      </c>
      <c r="AB1883" s="5">
        <v>50.912903225806453</v>
      </c>
    </row>
    <row r="1884" spans="1:28">
      <c r="A1884" s="2" t="s">
        <v>282</v>
      </c>
      <c r="B1884" s="2" t="s">
        <v>83</v>
      </c>
      <c r="C1884" s="2" t="s">
        <v>371</v>
      </c>
      <c r="D1884" s="2" t="str">
        <f t="shared" si="29"/>
        <v>Ohio - Cleveland-Nov</v>
      </c>
      <c r="E1884" s="5">
        <v>40.966666666666669</v>
      </c>
      <c r="F1884" s="5">
        <v>40.94</v>
      </c>
      <c r="G1884" s="5">
        <v>40.793333333333329</v>
      </c>
      <c r="H1884" s="5">
        <v>40.493333333333332</v>
      </c>
      <c r="I1884" s="5">
        <v>40.156666666666666</v>
      </c>
      <c r="J1884" s="5">
        <v>40.026666666666664</v>
      </c>
      <c r="K1884" s="5">
        <v>39.886666666666663</v>
      </c>
      <c r="L1884" s="5">
        <v>39.963333333333338</v>
      </c>
      <c r="M1884" s="5">
        <v>41.766666666666666</v>
      </c>
      <c r="N1884" s="5">
        <v>43.443333333333335</v>
      </c>
      <c r="O1884" s="5">
        <v>45.06666666666667</v>
      </c>
      <c r="P1884" s="5">
        <v>46.176666666666662</v>
      </c>
      <c r="Q1884" s="5">
        <v>46.523333333333333</v>
      </c>
      <c r="R1884" s="5">
        <v>47.243333333333332</v>
      </c>
      <c r="S1884" s="5">
        <v>46.73</v>
      </c>
      <c r="T1884" s="5">
        <v>46.31666666666667</v>
      </c>
      <c r="U1884" s="5">
        <v>44.95</v>
      </c>
      <c r="V1884" s="5">
        <v>43.61</v>
      </c>
      <c r="W1884" s="5">
        <v>43.1</v>
      </c>
      <c r="X1884" s="5">
        <v>42.426666666666662</v>
      </c>
      <c r="Y1884" s="5">
        <v>41.923333333333332</v>
      </c>
      <c r="Z1884" s="5">
        <v>40.883333333333333</v>
      </c>
      <c r="AA1884" s="5">
        <v>40.513333333333335</v>
      </c>
      <c r="AB1884" s="5">
        <v>40.053333333333327</v>
      </c>
    </row>
    <row r="1885" spans="1:28">
      <c r="A1885" s="2" t="s">
        <v>282</v>
      </c>
      <c r="B1885" s="2" t="s">
        <v>84</v>
      </c>
      <c r="C1885" s="2" t="s">
        <v>372</v>
      </c>
      <c r="D1885" s="2" t="str">
        <f t="shared" si="29"/>
        <v>Ohio - Cleveland-Dec</v>
      </c>
      <c r="E1885" s="5">
        <v>31.606451612903225</v>
      </c>
      <c r="F1885" s="5">
        <v>31.425806451612903</v>
      </c>
      <c r="G1885" s="5">
        <v>31.119354838709679</v>
      </c>
      <c r="H1885" s="5">
        <v>31.241935483870968</v>
      </c>
      <c r="I1885" s="5">
        <v>30.9</v>
      </c>
      <c r="J1885" s="5">
        <v>30.977419354838709</v>
      </c>
      <c r="K1885" s="5">
        <v>30.612903225806452</v>
      </c>
      <c r="L1885" s="5">
        <v>30.590322580645161</v>
      </c>
      <c r="M1885" s="5">
        <v>30.796774193548387</v>
      </c>
      <c r="N1885" s="5">
        <v>31.732258064516131</v>
      </c>
      <c r="O1885" s="5">
        <v>33</v>
      </c>
      <c r="P1885" s="5">
        <v>33.458064516129035</v>
      </c>
      <c r="Q1885" s="5">
        <v>34.20967741935484</v>
      </c>
      <c r="R1885" s="5">
        <v>34.267741935483869</v>
      </c>
      <c r="S1885" s="5">
        <v>34.396774193548389</v>
      </c>
      <c r="T1885" s="5">
        <v>34.13225806451613</v>
      </c>
      <c r="U1885" s="5">
        <v>33.29354838709677</v>
      </c>
      <c r="V1885" s="5">
        <v>32.464516129032255</v>
      </c>
      <c r="W1885" s="5">
        <v>32.361290322580643</v>
      </c>
      <c r="X1885" s="5">
        <v>32.103225806451611</v>
      </c>
      <c r="Y1885" s="5">
        <v>32.187096774193549</v>
      </c>
      <c r="Z1885" s="5">
        <v>32.119354838709675</v>
      </c>
      <c r="AA1885" s="5">
        <v>31.996774193548386</v>
      </c>
      <c r="AB1885" s="5">
        <v>31.903225806451612</v>
      </c>
    </row>
    <row r="1886" spans="1:28">
      <c r="A1886" s="2" t="s">
        <v>283</v>
      </c>
      <c r="B1886" s="2" t="s">
        <v>73</v>
      </c>
      <c r="C1886" s="2" t="s">
        <v>361</v>
      </c>
      <c r="D1886" s="2" t="str">
        <f t="shared" si="29"/>
        <v>Ohio - Columbus-Jan</v>
      </c>
      <c r="E1886" s="5">
        <v>28.606451612903225</v>
      </c>
      <c r="F1886" s="5">
        <v>28.351612903225806</v>
      </c>
      <c r="G1886" s="5">
        <v>27.983870967741936</v>
      </c>
      <c r="H1886" s="5">
        <v>27.303225806451611</v>
      </c>
      <c r="I1886" s="5">
        <v>26.448387096774194</v>
      </c>
      <c r="J1886" s="5">
        <v>25.938709677419357</v>
      </c>
      <c r="K1886" s="5">
        <v>25.609677419354838</v>
      </c>
      <c r="L1886" s="5">
        <v>25.522580645161291</v>
      </c>
      <c r="M1886" s="5">
        <v>26.038709677419355</v>
      </c>
      <c r="N1886" s="5">
        <v>27.964516129032258</v>
      </c>
      <c r="O1886" s="5">
        <v>29.9</v>
      </c>
      <c r="P1886" s="5">
        <v>31.364516129032257</v>
      </c>
      <c r="Q1886" s="5">
        <v>32.696774193548386</v>
      </c>
      <c r="R1886" s="5">
        <v>33.664516129032258</v>
      </c>
      <c r="S1886" s="5">
        <v>34.167741935483875</v>
      </c>
      <c r="T1886" s="5">
        <v>33.70967741935484</v>
      </c>
      <c r="U1886" s="5">
        <v>33.048387096774192</v>
      </c>
      <c r="V1886" s="5">
        <v>32.054838709677419</v>
      </c>
      <c r="W1886" s="5">
        <v>31.283870967741933</v>
      </c>
      <c r="X1886" s="5">
        <v>30.774193548387096</v>
      </c>
      <c r="Y1886" s="5">
        <v>30.348387096774193</v>
      </c>
      <c r="Z1886" s="5">
        <v>29.945161290322581</v>
      </c>
      <c r="AA1886" s="5">
        <v>29.458064516129035</v>
      </c>
      <c r="AB1886" s="5">
        <v>29.303225806451611</v>
      </c>
    </row>
    <row r="1887" spans="1:28">
      <c r="A1887" s="2" t="s">
        <v>283</v>
      </c>
      <c r="B1887" s="2" t="s">
        <v>74</v>
      </c>
      <c r="C1887" s="2" t="s">
        <v>362</v>
      </c>
      <c r="D1887" s="2" t="str">
        <f t="shared" si="29"/>
        <v>Ohio - Columbus-Feb</v>
      </c>
      <c r="E1887" s="5">
        <v>27.25</v>
      </c>
      <c r="F1887" s="5">
        <v>26.446428571428573</v>
      </c>
      <c r="G1887" s="5">
        <v>25.535714285714285</v>
      </c>
      <c r="H1887" s="5">
        <v>25.182142857142857</v>
      </c>
      <c r="I1887" s="5">
        <v>24.846428571428572</v>
      </c>
      <c r="J1887" s="5">
        <v>24.7</v>
      </c>
      <c r="K1887" s="5">
        <v>24.164285714285715</v>
      </c>
      <c r="L1887" s="5">
        <v>24.328571428571429</v>
      </c>
      <c r="M1887" s="5">
        <v>25.889285714285712</v>
      </c>
      <c r="N1887" s="5">
        <v>27.789285714285715</v>
      </c>
      <c r="O1887" s="5">
        <v>29.392857142857142</v>
      </c>
      <c r="P1887" s="5">
        <v>30.960714285714285</v>
      </c>
      <c r="Q1887" s="5">
        <v>32.214285714285715</v>
      </c>
      <c r="R1887" s="5">
        <v>33.164285714285718</v>
      </c>
      <c r="S1887" s="5">
        <v>33.68928571428571</v>
      </c>
      <c r="T1887" s="5">
        <v>33.803571428571431</v>
      </c>
      <c r="U1887" s="5">
        <v>33.407142857142858</v>
      </c>
      <c r="V1887" s="5">
        <v>32.303571428571431</v>
      </c>
      <c r="W1887" s="5">
        <v>30.921428571428571</v>
      </c>
      <c r="X1887" s="5">
        <v>29.896428571428572</v>
      </c>
      <c r="Y1887" s="5">
        <v>29.125</v>
      </c>
      <c r="Z1887" s="5">
        <v>28.385714285714283</v>
      </c>
      <c r="AA1887" s="5">
        <v>28.189285714285713</v>
      </c>
      <c r="AB1887" s="5">
        <v>27.392857142857142</v>
      </c>
    </row>
    <row r="1888" spans="1:28">
      <c r="A1888" s="2" t="s">
        <v>283</v>
      </c>
      <c r="B1888" s="2" t="s">
        <v>75</v>
      </c>
      <c r="C1888" s="2" t="s">
        <v>363</v>
      </c>
      <c r="D1888" s="2" t="str">
        <f t="shared" si="29"/>
        <v>Ohio - Columbus-Mar</v>
      </c>
      <c r="E1888" s="5">
        <v>36.977419354838709</v>
      </c>
      <c r="F1888" s="5">
        <v>36.435483870967744</v>
      </c>
      <c r="G1888" s="5">
        <v>35.951612903225808</v>
      </c>
      <c r="H1888" s="5">
        <v>35.522580645161291</v>
      </c>
      <c r="I1888" s="5">
        <v>34.848387096774189</v>
      </c>
      <c r="J1888" s="5">
        <v>34.338709677419352</v>
      </c>
      <c r="K1888" s="5">
        <v>34.174193548387102</v>
      </c>
      <c r="L1888" s="5">
        <v>35.377419354838715</v>
      </c>
      <c r="M1888" s="5">
        <v>37.048387096774192</v>
      </c>
      <c r="N1888" s="5">
        <v>39.106451612903221</v>
      </c>
      <c r="O1888" s="5">
        <v>41.08387096774193</v>
      </c>
      <c r="P1888" s="5">
        <v>43.29032258064516</v>
      </c>
      <c r="Q1888" s="5">
        <v>44.748387096774195</v>
      </c>
      <c r="R1888" s="5">
        <v>46.387096774193552</v>
      </c>
      <c r="S1888" s="5">
        <v>46.877419354838715</v>
      </c>
      <c r="T1888" s="5">
        <v>47.183870967741939</v>
      </c>
      <c r="U1888" s="5">
        <v>46.41935483870968</v>
      </c>
      <c r="V1888" s="5">
        <v>45.241935483870968</v>
      </c>
      <c r="W1888" s="5">
        <v>43.180645161290322</v>
      </c>
      <c r="X1888" s="5">
        <v>41.441935483870971</v>
      </c>
      <c r="Y1888" s="5">
        <v>40.12903225806452</v>
      </c>
      <c r="Z1888" s="5">
        <v>39.4</v>
      </c>
      <c r="AA1888" s="5">
        <v>38.99677419354839</v>
      </c>
      <c r="AB1888" s="5">
        <v>37.941935483870971</v>
      </c>
    </row>
    <row r="1889" spans="1:28">
      <c r="A1889" s="2" t="s">
        <v>283</v>
      </c>
      <c r="B1889" s="2" t="s">
        <v>76</v>
      </c>
      <c r="C1889" s="2" t="s">
        <v>364</v>
      </c>
      <c r="D1889" s="2" t="str">
        <f t="shared" si="29"/>
        <v>Ohio - Columbus-Apr</v>
      </c>
      <c r="E1889" s="5">
        <v>48.733333333333334</v>
      </c>
      <c r="F1889" s="5">
        <v>47.983333333333334</v>
      </c>
      <c r="G1889" s="5">
        <v>47.24666666666667</v>
      </c>
      <c r="H1889" s="5">
        <v>46.483333333333334</v>
      </c>
      <c r="I1889" s="5">
        <v>46.37</v>
      </c>
      <c r="J1889" s="5">
        <v>46.283333333333331</v>
      </c>
      <c r="K1889" s="5">
        <v>46.176666666666662</v>
      </c>
      <c r="L1889" s="5">
        <v>48.986666666666665</v>
      </c>
      <c r="M1889" s="5">
        <v>51.806666666666665</v>
      </c>
      <c r="N1889" s="5">
        <v>54.613333333333337</v>
      </c>
      <c r="O1889" s="5">
        <v>56.546666666666667</v>
      </c>
      <c r="P1889" s="5">
        <v>58.51</v>
      </c>
      <c r="Q1889" s="5">
        <v>60.426666666666662</v>
      </c>
      <c r="R1889" s="5">
        <v>60.826666666666668</v>
      </c>
      <c r="S1889" s="5">
        <v>61.2</v>
      </c>
      <c r="T1889" s="5">
        <v>61.603333333333332</v>
      </c>
      <c r="U1889" s="5">
        <v>60.366666666666667</v>
      </c>
      <c r="V1889" s="5">
        <v>59.056666666666665</v>
      </c>
      <c r="W1889" s="5">
        <v>57.81</v>
      </c>
      <c r="X1889" s="5">
        <v>55.926666666666662</v>
      </c>
      <c r="Y1889" s="5">
        <v>54.033333333333331</v>
      </c>
      <c r="Z1889" s="5">
        <v>52.17</v>
      </c>
      <c r="AA1889" s="5">
        <v>51.126666666666665</v>
      </c>
      <c r="AB1889" s="5">
        <v>50.06</v>
      </c>
    </row>
    <row r="1890" spans="1:28">
      <c r="A1890" s="2" t="s">
        <v>283</v>
      </c>
      <c r="B1890" s="2" t="s">
        <v>77</v>
      </c>
      <c r="C1890" s="2" t="s">
        <v>365</v>
      </c>
      <c r="D1890" s="2" t="str">
        <f t="shared" si="29"/>
        <v>Ohio - Columbus-May</v>
      </c>
      <c r="E1890" s="5">
        <v>56.690322580645166</v>
      </c>
      <c r="F1890" s="5">
        <v>55.838709677419352</v>
      </c>
      <c r="G1890" s="5">
        <v>55.029032258064518</v>
      </c>
      <c r="H1890" s="5">
        <v>54.570967741935483</v>
      </c>
      <c r="I1890" s="5">
        <v>54.016129032258064</v>
      </c>
      <c r="J1890" s="5">
        <v>54.241935483870968</v>
      </c>
      <c r="K1890" s="5">
        <v>56.91612903225807</v>
      </c>
      <c r="L1890" s="5">
        <v>60.429032258064517</v>
      </c>
      <c r="M1890" s="5">
        <v>63.41935483870968</v>
      </c>
      <c r="N1890" s="5">
        <v>66.306451612903231</v>
      </c>
      <c r="O1890" s="5">
        <v>68.135483870967732</v>
      </c>
      <c r="P1890" s="5">
        <v>69.945161290322588</v>
      </c>
      <c r="Q1890" s="5">
        <v>70.551612903225802</v>
      </c>
      <c r="R1890" s="5">
        <v>70.819354838709685</v>
      </c>
      <c r="S1890" s="5">
        <v>70.961290322580652</v>
      </c>
      <c r="T1890" s="5">
        <v>71.148387096774186</v>
      </c>
      <c r="U1890" s="5">
        <v>70.796774193548387</v>
      </c>
      <c r="V1890" s="5">
        <v>70.222580645161287</v>
      </c>
      <c r="W1890" s="5">
        <v>68.535483870967738</v>
      </c>
      <c r="X1890" s="5">
        <v>65.729032258064507</v>
      </c>
      <c r="Y1890" s="5">
        <v>63.164516129032258</v>
      </c>
      <c r="Z1890" s="5">
        <v>61.50322580645161</v>
      </c>
      <c r="AA1890" s="5">
        <v>59.093548387096774</v>
      </c>
      <c r="AB1890" s="5">
        <v>57.880645161290325</v>
      </c>
    </row>
    <row r="1891" spans="1:28">
      <c r="A1891" s="2" t="s">
        <v>283</v>
      </c>
      <c r="B1891" s="2" t="s">
        <v>78</v>
      </c>
      <c r="C1891" s="2" t="s">
        <v>366</v>
      </c>
      <c r="D1891" s="2" t="str">
        <f t="shared" si="29"/>
        <v>Ohio - Columbus-Jun</v>
      </c>
      <c r="E1891" s="5">
        <v>64.86666666666666</v>
      </c>
      <c r="F1891" s="5">
        <v>64.106666666666669</v>
      </c>
      <c r="G1891" s="5">
        <v>63.416666666666664</v>
      </c>
      <c r="H1891" s="5">
        <v>62.646666666666668</v>
      </c>
      <c r="I1891" s="5">
        <v>63.196666666666673</v>
      </c>
      <c r="J1891" s="5">
        <v>63.77</v>
      </c>
      <c r="K1891" s="5">
        <v>64.356666666666669</v>
      </c>
      <c r="L1891" s="5">
        <v>67.28</v>
      </c>
      <c r="M1891" s="5">
        <v>70.196666666666673</v>
      </c>
      <c r="N1891" s="5">
        <v>73.106666666666655</v>
      </c>
      <c r="O1891" s="5">
        <v>74.646666666666675</v>
      </c>
      <c r="P1891" s="5">
        <v>76.209999999999994</v>
      </c>
      <c r="Q1891" s="5">
        <v>77.74666666666667</v>
      </c>
      <c r="R1891" s="5">
        <v>78.163333333333341</v>
      </c>
      <c r="S1891" s="5">
        <v>78.540000000000006</v>
      </c>
      <c r="T1891" s="5">
        <v>78.943333333333342</v>
      </c>
      <c r="U1891" s="5">
        <v>77.959999999999994</v>
      </c>
      <c r="V1891" s="5">
        <v>77.03</v>
      </c>
      <c r="W1891" s="5">
        <v>75.983333333333334</v>
      </c>
      <c r="X1891" s="5">
        <v>73.466666666666669</v>
      </c>
      <c r="Y1891" s="5">
        <v>71.02</v>
      </c>
      <c r="Z1891" s="5">
        <v>68.533333333333331</v>
      </c>
      <c r="AA1891" s="5">
        <v>67.37</v>
      </c>
      <c r="AB1891" s="5">
        <v>66.16</v>
      </c>
    </row>
    <row r="1892" spans="1:28">
      <c r="A1892" s="2" t="s">
        <v>283</v>
      </c>
      <c r="B1892" s="2" t="s">
        <v>79</v>
      </c>
      <c r="C1892" s="2" t="s">
        <v>367</v>
      </c>
      <c r="D1892" s="2" t="str">
        <f t="shared" si="29"/>
        <v>Ohio - Columbus-Jul</v>
      </c>
      <c r="E1892" s="5">
        <v>69.880645161290332</v>
      </c>
      <c r="F1892" s="5">
        <v>69.051612903225802</v>
      </c>
      <c r="G1892" s="5">
        <v>66.277419354838713</v>
      </c>
      <c r="H1892" s="5">
        <v>65.448387096774198</v>
      </c>
      <c r="I1892" s="5">
        <v>64.258064516129039</v>
      </c>
      <c r="J1892" s="5">
        <v>64.341935483870969</v>
      </c>
      <c r="K1892" s="5">
        <v>66.941935483870964</v>
      </c>
      <c r="L1892" s="5">
        <v>70.170967741935485</v>
      </c>
      <c r="M1892" s="5">
        <v>72.990322580645156</v>
      </c>
      <c r="N1892" s="5">
        <v>75.770967741935493</v>
      </c>
      <c r="O1892" s="5">
        <v>77.796774193548387</v>
      </c>
      <c r="P1892" s="5">
        <v>79.212903225806443</v>
      </c>
      <c r="Q1892" s="5">
        <v>79.806451612903231</v>
      </c>
      <c r="R1892" s="5">
        <v>80.735483870967741</v>
      </c>
      <c r="S1892" s="5">
        <v>80.758064516129039</v>
      </c>
      <c r="T1892" s="5">
        <v>80.458064516129028</v>
      </c>
      <c r="U1892" s="5">
        <v>80.441935483870964</v>
      </c>
      <c r="V1892" s="5">
        <v>79.519354838709674</v>
      </c>
      <c r="W1892" s="5">
        <v>78.2</v>
      </c>
      <c r="X1892" s="5">
        <v>75.029032258064518</v>
      </c>
      <c r="Y1892" s="5">
        <v>72.480645161290326</v>
      </c>
      <c r="Z1892" s="5">
        <v>70.50322580645161</v>
      </c>
      <c r="AA1892" s="5">
        <v>69.08709677419354</v>
      </c>
      <c r="AB1892" s="5">
        <v>68.400000000000006</v>
      </c>
    </row>
    <row r="1893" spans="1:28">
      <c r="A1893" s="2" t="s">
        <v>283</v>
      </c>
      <c r="B1893" s="2" t="s">
        <v>80</v>
      </c>
      <c r="C1893" s="2" t="s">
        <v>368</v>
      </c>
      <c r="D1893" s="2" t="str">
        <f t="shared" si="29"/>
        <v>Ohio - Columbus-Aug</v>
      </c>
      <c r="E1893" s="5">
        <v>63.280645161290323</v>
      </c>
      <c r="F1893" s="5">
        <v>62.729032258064514</v>
      </c>
      <c r="G1893" s="5">
        <v>64.238709677419351</v>
      </c>
      <c r="H1893" s="5">
        <v>63.616129032258058</v>
      </c>
      <c r="I1893" s="5">
        <v>63.729032258064514</v>
      </c>
      <c r="J1893" s="5">
        <v>63.838709677419352</v>
      </c>
      <c r="K1893" s="5">
        <v>63.964516129032262</v>
      </c>
      <c r="L1893" s="5">
        <v>67.145161290322577</v>
      </c>
      <c r="M1893" s="5">
        <v>70.341935483870969</v>
      </c>
      <c r="N1893" s="5">
        <v>73.522580645161284</v>
      </c>
      <c r="O1893" s="5">
        <v>75.599999999999994</v>
      </c>
      <c r="P1893" s="5">
        <v>77.696774193548379</v>
      </c>
      <c r="Q1893" s="5">
        <v>79.764516129032259</v>
      </c>
      <c r="R1893" s="5">
        <v>79.838709677419359</v>
      </c>
      <c r="S1893" s="5">
        <v>79.848387096774204</v>
      </c>
      <c r="T1893" s="5">
        <v>79.903225806451616</v>
      </c>
      <c r="U1893" s="5">
        <v>78.732258064516117</v>
      </c>
      <c r="V1893" s="5">
        <v>77.58064516129032</v>
      </c>
      <c r="W1893" s="5">
        <v>76.364516129032268</v>
      </c>
      <c r="X1893" s="5">
        <v>73.783870967741947</v>
      </c>
      <c r="Y1893" s="5">
        <v>71.212903225806443</v>
      </c>
      <c r="Z1893" s="5">
        <v>68.690322580645159</v>
      </c>
      <c r="AA1893" s="5">
        <v>67.641935483870967</v>
      </c>
      <c r="AB1893" s="5">
        <v>66.648387096774186</v>
      </c>
    </row>
    <row r="1894" spans="1:28">
      <c r="A1894" s="2" t="s">
        <v>283</v>
      </c>
      <c r="B1894" s="2" t="s">
        <v>81</v>
      </c>
      <c r="C1894" s="2" t="s">
        <v>369</v>
      </c>
      <c r="D1894" s="2" t="str">
        <f t="shared" si="29"/>
        <v>Ohio - Columbus-Sep</v>
      </c>
      <c r="E1894" s="5">
        <v>59.74666666666667</v>
      </c>
      <c r="F1894" s="5">
        <v>59.03</v>
      </c>
      <c r="G1894" s="5">
        <v>58.373333333333335</v>
      </c>
      <c r="H1894" s="5">
        <v>58.23</v>
      </c>
      <c r="I1894" s="5">
        <v>58.04</v>
      </c>
      <c r="J1894" s="5">
        <v>57.676666666666662</v>
      </c>
      <c r="K1894" s="5">
        <v>58.196666666666673</v>
      </c>
      <c r="L1894" s="5">
        <v>60.843333333333334</v>
      </c>
      <c r="M1894" s="5">
        <v>63.973333333333336</v>
      </c>
      <c r="N1894" s="5">
        <v>65.976666666666659</v>
      </c>
      <c r="O1894" s="5">
        <v>68.303333333333327</v>
      </c>
      <c r="P1894" s="5">
        <v>70.316666666666663</v>
      </c>
      <c r="Q1894" s="5">
        <v>71.75333333333333</v>
      </c>
      <c r="R1894" s="5">
        <v>72.783333333333331</v>
      </c>
      <c r="S1894" s="5">
        <v>72.953333333333333</v>
      </c>
      <c r="T1894" s="5">
        <v>72.856666666666655</v>
      </c>
      <c r="U1894" s="5">
        <v>72.306666666666658</v>
      </c>
      <c r="V1894" s="5">
        <v>70.53</v>
      </c>
      <c r="W1894" s="5">
        <v>67.673333333333332</v>
      </c>
      <c r="X1894" s="5">
        <v>65.326666666666668</v>
      </c>
      <c r="Y1894" s="5">
        <v>63.633333333333333</v>
      </c>
      <c r="Z1894" s="5">
        <v>61.846666666666671</v>
      </c>
      <c r="AA1894" s="5">
        <v>61.193333333333335</v>
      </c>
      <c r="AB1894" s="5">
        <v>59.93666666666666</v>
      </c>
    </row>
    <row r="1895" spans="1:28">
      <c r="A1895" s="2" t="s">
        <v>283</v>
      </c>
      <c r="B1895" s="2" t="s">
        <v>82</v>
      </c>
      <c r="C1895" s="2" t="s">
        <v>370</v>
      </c>
      <c r="D1895" s="2" t="str">
        <f t="shared" si="29"/>
        <v>Ohio - Columbus-Oct</v>
      </c>
      <c r="E1895" s="5">
        <v>46.50322580645161</v>
      </c>
      <c r="F1895" s="5">
        <v>46.487096774193546</v>
      </c>
      <c r="G1895" s="5">
        <v>45.987096774193546</v>
      </c>
      <c r="H1895" s="5">
        <v>45.196774193548386</v>
      </c>
      <c r="I1895" s="5">
        <v>44.616129032258058</v>
      </c>
      <c r="J1895" s="5">
        <v>43.835483870967742</v>
      </c>
      <c r="K1895" s="5">
        <v>43.958064516129035</v>
      </c>
      <c r="L1895" s="5">
        <v>46.058064516129029</v>
      </c>
      <c r="M1895" s="5">
        <v>49.893548387096779</v>
      </c>
      <c r="N1895" s="5">
        <v>53.622580645161285</v>
      </c>
      <c r="O1895" s="5">
        <v>57.306451612903224</v>
      </c>
      <c r="P1895" s="5">
        <v>59.809677419354834</v>
      </c>
      <c r="Q1895" s="5">
        <v>61.609677419354838</v>
      </c>
      <c r="R1895" s="5">
        <v>62.7</v>
      </c>
      <c r="S1895" s="5">
        <v>63.203225806451613</v>
      </c>
      <c r="T1895" s="5">
        <v>62.948387096774198</v>
      </c>
      <c r="U1895" s="5">
        <v>61.774193548387096</v>
      </c>
      <c r="V1895" s="5">
        <v>59.022580645161291</v>
      </c>
      <c r="W1895" s="5">
        <v>55.719354838709677</v>
      </c>
      <c r="X1895" s="5">
        <v>53.319354838709678</v>
      </c>
      <c r="Y1895" s="5">
        <v>51.493548387096773</v>
      </c>
      <c r="Z1895" s="5">
        <v>50.164516129032258</v>
      </c>
      <c r="AA1895" s="5">
        <v>49.2</v>
      </c>
      <c r="AB1895" s="5">
        <v>47.79032258064516</v>
      </c>
    </row>
    <row r="1896" spans="1:28">
      <c r="A1896" s="2" t="s">
        <v>283</v>
      </c>
      <c r="B1896" s="2" t="s">
        <v>83</v>
      </c>
      <c r="C1896" s="2" t="s">
        <v>371</v>
      </c>
      <c r="D1896" s="2" t="str">
        <f t="shared" si="29"/>
        <v>Ohio - Columbus-Nov</v>
      </c>
      <c r="E1896" s="5">
        <v>40.283333333333331</v>
      </c>
      <c r="F1896" s="5">
        <v>39.366666666666667</v>
      </c>
      <c r="G1896" s="5">
        <v>39.08</v>
      </c>
      <c r="H1896" s="5">
        <v>38.47</v>
      </c>
      <c r="I1896" s="5">
        <v>37.883333333333333</v>
      </c>
      <c r="J1896" s="5">
        <v>37.79</v>
      </c>
      <c r="K1896" s="5">
        <v>37.726666666666667</v>
      </c>
      <c r="L1896" s="5">
        <v>37.553333333333327</v>
      </c>
      <c r="M1896" s="5">
        <v>39.49666666666667</v>
      </c>
      <c r="N1896" s="5">
        <v>41.836666666666666</v>
      </c>
      <c r="O1896" s="5">
        <v>43.98</v>
      </c>
      <c r="P1896" s="5">
        <v>45.716666666666669</v>
      </c>
      <c r="Q1896" s="5">
        <v>46.963333333333338</v>
      </c>
      <c r="R1896" s="5">
        <v>47.826666666666668</v>
      </c>
      <c r="S1896" s="5">
        <v>48.223333333333336</v>
      </c>
      <c r="T1896" s="5">
        <v>47.76</v>
      </c>
      <c r="U1896" s="5">
        <v>46.213333333333338</v>
      </c>
      <c r="V1896" s="5">
        <v>45.013333333333335</v>
      </c>
      <c r="W1896" s="5">
        <v>43.716666666666669</v>
      </c>
      <c r="X1896" s="5">
        <v>42.916666666666664</v>
      </c>
      <c r="Y1896" s="5">
        <v>42.07</v>
      </c>
      <c r="Z1896" s="5">
        <v>41.52</v>
      </c>
      <c r="AA1896" s="5">
        <v>41.213333333333338</v>
      </c>
      <c r="AB1896" s="5">
        <v>40.223333333333336</v>
      </c>
    </row>
    <row r="1897" spans="1:28">
      <c r="A1897" s="2" t="s">
        <v>283</v>
      </c>
      <c r="B1897" s="2" t="s">
        <v>84</v>
      </c>
      <c r="C1897" s="2" t="s">
        <v>372</v>
      </c>
      <c r="D1897" s="2" t="str">
        <f t="shared" si="29"/>
        <v>Ohio - Columbus-Dec</v>
      </c>
      <c r="E1897" s="5">
        <v>31.954838709677421</v>
      </c>
      <c r="F1897" s="5">
        <v>31.5</v>
      </c>
      <c r="G1897" s="5">
        <v>31.383870967741935</v>
      </c>
      <c r="H1897" s="5">
        <v>31.370967741935484</v>
      </c>
      <c r="I1897" s="5">
        <v>31.29032258064516</v>
      </c>
      <c r="J1897" s="5">
        <v>31.364516129032257</v>
      </c>
      <c r="K1897" s="5">
        <v>31.045161290322579</v>
      </c>
      <c r="L1897" s="5">
        <v>31.016129032258064</v>
      </c>
      <c r="M1897" s="5">
        <v>31.677419354838708</v>
      </c>
      <c r="N1897" s="5">
        <v>32.938709677419354</v>
      </c>
      <c r="O1897" s="5">
        <v>34.358064516129026</v>
      </c>
      <c r="P1897" s="5">
        <v>35.354838709677416</v>
      </c>
      <c r="Q1897" s="5">
        <v>36.799999999999997</v>
      </c>
      <c r="R1897" s="5">
        <v>37.283870967741933</v>
      </c>
      <c r="S1897" s="5">
        <v>37.574193548387093</v>
      </c>
      <c r="T1897" s="5">
        <v>37.112903225806448</v>
      </c>
      <c r="U1897" s="5">
        <v>36.183870967741939</v>
      </c>
      <c r="V1897" s="5">
        <v>35.303225806451614</v>
      </c>
      <c r="W1897" s="5">
        <v>34.532258064516128</v>
      </c>
      <c r="X1897" s="5">
        <v>34.051612903225802</v>
      </c>
      <c r="Y1897" s="5">
        <v>33.622580645161285</v>
      </c>
      <c r="Z1897" s="5">
        <v>33.038709677419355</v>
      </c>
      <c r="AA1897" s="5">
        <v>32.806451612903224</v>
      </c>
      <c r="AB1897" s="5">
        <v>32.283870967741933</v>
      </c>
    </row>
    <row r="1898" spans="1:28">
      <c r="A1898" s="2" t="s">
        <v>284</v>
      </c>
      <c r="B1898" s="2" t="s">
        <v>73</v>
      </c>
      <c r="C1898" s="2" t="s">
        <v>361</v>
      </c>
      <c r="D1898" s="2" t="str">
        <f t="shared" si="29"/>
        <v>Ohio - Dayton-Jan</v>
      </c>
      <c r="E1898" s="5">
        <v>24.148387096774194</v>
      </c>
      <c r="F1898" s="5">
        <v>23.629032258064516</v>
      </c>
      <c r="G1898" s="5">
        <v>23.106451612903225</v>
      </c>
      <c r="H1898" s="5">
        <v>22.783870967741933</v>
      </c>
      <c r="I1898" s="5">
        <v>22.274193548387096</v>
      </c>
      <c r="J1898" s="5">
        <v>22.016129032258064</v>
      </c>
      <c r="K1898" s="5">
        <v>21.512903225806451</v>
      </c>
      <c r="L1898" s="5">
        <v>21.70967741935484</v>
      </c>
      <c r="M1898" s="5">
        <v>22.683870967741935</v>
      </c>
      <c r="N1898" s="5">
        <v>24.696774193548389</v>
      </c>
      <c r="O1898" s="5">
        <v>27.090322580645161</v>
      </c>
      <c r="P1898" s="5">
        <v>28.996774193548386</v>
      </c>
      <c r="Q1898" s="5">
        <v>30.625806451612902</v>
      </c>
      <c r="R1898" s="5">
        <v>31.561290322580643</v>
      </c>
      <c r="S1898" s="5">
        <v>31.754838709677419</v>
      </c>
      <c r="T1898" s="5">
        <v>31.229032258064517</v>
      </c>
      <c r="U1898" s="5">
        <v>30.032258064516128</v>
      </c>
      <c r="V1898" s="5">
        <v>28.383870967741935</v>
      </c>
      <c r="W1898" s="5">
        <v>27.516129032258064</v>
      </c>
      <c r="X1898" s="5">
        <v>27.019354838709678</v>
      </c>
      <c r="Y1898" s="5">
        <v>26.216129032258067</v>
      </c>
      <c r="Z1898" s="5">
        <v>25.841935483870969</v>
      </c>
      <c r="AA1898" s="5">
        <v>25.193548387096776</v>
      </c>
      <c r="AB1898" s="5">
        <v>25.454838709677421</v>
      </c>
    </row>
    <row r="1899" spans="1:28">
      <c r="A1899" s="2" t="s">
        <v>284</v>
      </c>
      <c r="B1899" s="2" t="s">
        <v>74</v>
      </c>
      <c r="C1899" s="2" t="s">
        <v>362</v>
      </c>
      <c r="D1899" s="2" t="str">
        <f t="shared" si="29"/>
        <v>Ohio - Dayton-Feb</v>
      </c>
      <c r="E1899" s="5">
        <v>28.714285714285715</v>
      </c>
      <c r="F1899" s="5">
        <v>28.453571428571429</v>
      </c>
      <c r="G1899" s="5">
        <v>27.792857142857144</v>
      </c>
      <c r="H1899" s="5">
        <v>27.532142857142855</v>
      </c>
      <c r="I1899" s="5">
        <v>26.907142857142855</v>
      </c>
      <c r="J1899" s="5">
        <v>26.467857142857145</v>
      </c>
      <c r="K1899" s="5">
        <v>25.982142857142858</v>
      </c>
      <c r="L1899" s="5">
        <v>26.25714285714286</v>
      </c>
      <c r="M1899" s="5">
        <v>28.35</v>
      </c>
      <c r="N1899" s="5">
        <v>30.571428571428573</v>
      </c>
      <c r="O1899" s="5">
        <v>32.68928571428571</v>
      </c>
      <c r="P1899" s="5">
        <v>34.703571428571429</v>
      </c>
      <c r="Q1899" s="5">
        <v>35.928571428571431</v>
      </c>
      <c r="R1899" s="5">
        <v>36.68571428571429</v>
      </c>
      <c r="S1899" s="5">
        <v>37.003571428571426</v>
      </c>
      <c r="T1899" s="5">
        <v>36.846428571428575</v>
      </c>
      <c r="U1899" s="5">
        <v>36.103571428571428</v>
      </c>
      <c r="V1899" s="5">
        <v>34.707142857142856</v>
      </c>
      <c r="W1899" s="5">
        <v>33.028571428571425</v>
      </c>
      <c r="X1899" s="5">
        <v>32.021428571428572</v>
      </c>
      <c r="Y1899" s="5">
        <v>31.321428571428573</v>
      </c>
      <c r="Z1899" s="5">
        <v>30.603571428571428</v>
      </c>
      <c r="AA1899" s="5">
        <v>29.932142857142857</v>
      </c>
      <c r="AB1899" s="5">
        <v>29.067857142857143</v>
      </c>
    </row>
    <row r="1900" spans="1:28">
      <c r="A1900" s="2" t="s">
        <v>284</v>
      </c>
      <c r="B1900" s="2" t="s">
        <v>75</v>
      </c>
      <c r="C1900" s="2" t="s">
        <v>363</v>
      </c>
      <c r="D1900" s="2" t="str">
        <f t="shared" si="29"/>
        <v>Ohio - Dayton-Mar</v>
      </c>
      <c r="E1900" s="5">
        <v>37.022580645161291</v>
      </c>
      <c r="F1900" s="5">
        <v>36.254838709677422</v>
      </c>
      <c r="G1900" s="5">
        <v>35.622580645161285</v>
      </c>
      <c r="H1900" s="5">
        <v>35.067741935483866</v>
      </c>
      <c r="I1900" s="5">
        <v>34.641935483870974</v>
      </c>
      <c r="J1900" s="5">
        <v>34.258064516129032</v>
      </c>
      <c r="K1900" s="5">
        <v>34.029032258064518</v>
      </c>
      <c r="L1900" s="5">
        <v>35.116129032258058</v>
      </c>
      <c r="M1900" s="5">
        <v>36.677419354838712</v>
      </c>
      <c r="N1900" s="5">
        <v>38.619354838709675</v>
      </c>
      <c r="O1900" s="5">
        <v>41.261290322580642</v>
      </c>
      <c r="P1900" s="5">
        <v>43.322580645161288</v>
      </c>
      <c r="Q1900" s="5">
        <v>44.990322580645163</v>
      </c>
      <c r="R1900" s="5">
        <v>46.167741935483875</v>
      </c>
      <c r="S1900" s="5">
        <v>46.409677419354843</v>
      </c>
      <c r="T1900" s="5">
        <v>46.29354838709677</v>
      </c>
      <c r="U1900" s="5">
        <v>45.861290322580643</v>
      </c>
      <c r="V1900" s="5">
        <v>44.7</v>
      </c>
      <c r="W1900" s="5">
        <v>42.487096774193546</v>
      </c>
      <c r="X1900" s="5">
        <v>40.687096774193549</v>
      </c>
      <c r="Y1900" s="5">
        <v>39.493548387096773</v>
      </c>
      <c r="Z1900" s="5">
        <v>38.393548387096779</v>
      </c>
      <c r="AA1900" s="5">
        <v>37.912903225806453</v>
      </c>
      <c r="AB1900" s="5">
        <v>37.812903225806451</v>
      </c>
    </row>
    <row r="1901" spans="1:28">
      <c r="A1901" s="2" t="s">
        <v>284</v>
      </c>
      <c r="B1901" s="2" t="s">
        <v>76</v>
      </c>
      <c r="C1901" s="2" t="s">
        <v>364</v>
      </c>
      <c r="D1901" s="2" t="str">
        <f t="shared" si="29"/>
        <v>Ohio - Dayton-Apr</v>
      </c>
      <c r="E1901" s="5">
        <v>46.533333333333331</v>
      </c>
      <c r="F1901" s="5">
        <v>46.453333333333333</v>
      </c>
      <c r="G1901" s="5">
        <v>45.673333333333332</v>
      </c>
      <c r="H1901" s="5">
        <v>45.37</v>
      </c>
      <c r="I1901" s="5">
        <v>44.926666666666662</v>
      </c>
      <c r="J1901" s="5">
        <v>43.74666666666667</v>
      </c>
      <c r="K1901" s="5">
        <v>44.483333333333334</v>
      </c>
      <c r="L1901" s="5">
        <v>45.93</v>
      </c>
      <c r="M1901" s="5">
        <v>48.213333333333338</v>
      </c>
      <c r="N1901" s="5">
        <v>50.233333333333334</v>
      </c>
      <c r="O1901" s="5">
        <v>52.56666666666667</v>
      </c>
      <c r="P1901" s="5">
        <v>54.47</v>
      </c>
      <c r="Q1901" s="5">
        <v>55.843333333333334</v>
      </c>
      <c r="R1901" s="5">
        <v>56.83</v>
      </c>
      <c r="S1901" s="5">
        <v>56.796666666666667</v>
      </c>
      <c r="T1901" s="5">
        <v>56.99666666666667</v>
      </c>
      <c r="U1901" s="5">
        <v>56.596666666666671</v>
      </c>
      <c r="V1901" s="5">
        <v>55.33</v>
      </c>
      <c r="W1901" s="5">
        <v>53.623333333333335</v>
      </c>
      <c r="X1901" s="5">
        <v>51.196666666666673</v>
      </c>
      <c r="Y1901" s="5">
        <v>50</v>
      </c>
      <c r="Z1901" s="5">
        <v>48.673333333333332</v>
      </c>
      <c r="AA1901" s="5">
        <v>48.393333333333331</v>
      </c>
      <c r="AB1901" s="5">
        <v>47.68</v>
      </c>
    </row>
    <row r="1902" spans="1:28">
      <c r="A1902" s="2" t="s">
        <v>284</v>
      </c>
      <c r="B1902" s="2" t="s">
        <v>77</v>
      </c>
      <c r="C1902" s="2" t="s">
        <v>365</v>
      </c>
      <c r="D1902" s="2" t="str">
        <f t="shared" si="29"/>
        <v>Ohio - Dayton-May</v>
      </c>
      <c r="E1902" s="5">
        <v>54.41612903225807</v>
      </c>
      <c r="F1902" s="5">
        <v>53.451612903225808</v>
      </c>
      <c r="G1902" s="5">
        <v>52.735483870967741</v>
      </c>
      <c r="H1902" s="5">
        <v>51.838709677419352</v>
      </c>
      <c r="I1902" s="5">
        <v>51.345161290322579</v>
      </c>
      <c r="J1902" s="5">
        <v>51.587096774193547</v>
      </c>
      <c r="K1902" s="5">
        <v>53.825806451612898</v>
      </c>
      <c r="L1902" s="5">
        <v>56.6</v>
      </c>
      <c r="M1902" s="5">
        <v>59.225806451612904</v>
      </c>
      <c r="N1902" s="5">
        <v>61.925806451612907</v>
      </c>
      <c r="O1902" s="5">
        <v>63.91935483870968</v>
      </c>
      <c r="P1902" s="5">
        <v>64.832258064516125</v>
      </c>
      <c r="Q1902" s="5">
        <v>65.516129032258064</v>
      </c>
      <c r="R1902" s="5">
        <v>67.00645161290322</v>
      </c>
      <c r="S1902" s="5">
        <v>67.367741935483878</v>
      </c>
      <c r="T1902" s="5">
        <v>67.612903225806448</v>
      </c>
      <c r="U1902" s="5">
        <v>67.054838709677412</v>
      </c>
      <c r="V1902" s="5">
        <v>65.822580645161295</v>
      </c>
      <c r="W1902" s="5">
        <v>63.970967741935482</v>
      </c>
      <c r="X1902" s="5">
        <v>61.409677419354843</v>
      </c>
      <c r="Y1902" s="5">
        <v>59.596774193548384</v>
      </c>
      <c r="Z1902" s="5">
        <v>57.719354838709677</v>
      </c>
      <c r="AA1902" s="5">
        <v>56.432258064516134</v>
      </c>
      <c r="AB1902" s="5">
        <v>55.190322580645166</v>
      </c>
    </row>
    <row r="1903" spans="1:28">
      <c r="A1903" s="2" t="s">
        <v>284</v>
      </c>
      <c r="B1903" s="2" t="s">
        <v>78</v>
      </c>
      <c r="C1903" s="2" t="s">
        <v>366</v>
      </c>
      <c r="D1903" s="2" t="str">
        <f t="shared" si="29"/>
        <v>Ohio - Dayton-Jun</v>
      </c>
      <c r="E1903" s="5">
        <v>65.516666666666666</v>
      </c>
      <c r="F1903" s="5">
        <v>64.430000000000007</v>
      </c>
      <c r="G1903" s="5">
        <v>63.56</v>
      </c>
      <c r="H1903" s="5">
        <v>63.086666666666666</v>
      </c>
      <c r="I1903" s="5">
        <v>62.243333333333332</v>
      </c>
      <c r="J1903" s="5">
        <v>62.486666666666665</v>
      </c>
      <c r="K1903" s="5">
        <v>64.680000000000007</v>
      </c>
      <c r="L1903" s="5">
        <v>67.313333333333333</v>
      </c>
      <c r="M1903" s="5">
        <v>69.81</v>
      </c>
      <c r="N1903" s="5">
        <v>71.933333333333337</v>
      </c>
      <c r="O1903" s="5">
        <v>74.033333333333331</v>
      </c>
      <c r="P1903" s="5">
        <v>75.536666666666662</v>
      </c>
      <c r="Q1903" s="5">
        <v>76.666666666666671</v>
      </c>
      <c r="R1903" s="5">
        <v>77.443333333333342</v>
      </c>
      <c r="S1903" s="5">
        <v>78.19</v>
      </c>
      <c r="T1903" s="5">
        <v>77.88</v>
      </c>
      <c r="U1903" s="5">
        <v>77.156666666666666</v>
      </c>
      <c r="V1903" s="5">
        <v>76.02</v>
      </c>
      <c r="W1903" s="5">
        <v>74.63333333333334</v>
      </c>
      <c r="X1903" s="5">
        <v>72.180000000000007</v>
      </c>
      <c r="Y1903" s="5">
        <v>69.973333333333329</v>
      </c>
      <c r="Z1903" s="5">
        <v>68.686666666666667</v>
      </c>
      <c r="AA1903" s="5">
        <v>67.67</v>
      </c>
      <c r="AB1903" s="5">
        <v>66.489999999999995</v>
      </c>
    </row>
    <row r="1904" spans="1:28">
      <c r="A1904" s="2" t="s">
        <v>284</v>
      </c>
      <c r="B1904" s="2" t="s">
        <v>79</v>
      </c>
      <c r="C1904" s="2" t="s">
        <v>367</v>
      </c>
      <c r="D1904" s="2" t="str">
        <f t="shared" si="29"/>
        <v>Ohio - Dayton-Jul</v>
      </c>
      <c r="E1904" s="5">
        <v>70.361290322580643</v>
      </c>
      <c r="F1904" s="5">
        <v>69.509677419354844</v>
      </c>
      <c r="G1904" s="5">
        <v>66.470967741935482</v>
      </c>
      <c r="H1904" s="5">
        <v>65.609677419354838</v>
      </c>
      <c r="I1904" s="5">
        <v>65.961290322580638</v>
      </c>
      <c r="J1904" s="5">
        <v>66.329032258064515</v>
      </c>
      <c r="K1904" s="5">
        <v>66.7</v>
      </c>
      <c r="L1904" s="5">
        <v>69.58064516129032</v>
      </c>
      <c r="M1904" s="5">
        <v>72.400000000000006</v>
      </c>
      <c r="N1904" s="5">
        <v>75.270967741935493</v>
      </c>
      <c r="O1904" s="5">
        <v>76.751612903225819</v>
      </c>
      <c r="P1904" s="5">
        <v>78.287096774193557</v>
      </c>
      <c r="Q1904" s="5">
        <v>79.780645161290323</v>
      </c>
      <c r="R1904" s="5">
        <v>80.054838709677412</v>
      </c>
      <c r="S1904" s="5">
        <v>80.303225806451621</v>
      </c>
      <c r="T1904" s="5">
        <v>80.58064516129032</v>
      </c>
      <c r="U1904" s="5">
        <v>79.50322580645161</v>
      </c>
      <c r="V1904" s="5">
        <v>78.50322580645161</v>
      </c>
      <c r="W1904" s="5">
        <v>77.403225806451616</v>
      </c>
      <c r="X1904" s="5">
        <v>75.103225806451604</v>
      </c>
      <c r="Y1904" s="5">
        <v>72.787096774193557</v>
      </c>
      <c r="Z1904" s="5">
        <v>70.50322580645161</v>
      </c>
      <c r="AA1904" s="5">
        <v>69.670967741935485</v>
      </c>
      <c r="AB1904" s="5">
        <v>68.838709677419359</v>
      </c>
    </row>
    <row r="1905" spans="1:28">
      <c r="A1905" s="2" t="s">
        <v>284</v>
      </c>
      <c r="B1905" s="2" t="s">
        <v>80</v>
      </c>
      <c r="C1905" s="2" t="s">
        <v>368</v>
      </c>
      <c r="D1905" s="2" t="str">
        <f t="shared" si="29"/>
        <v>Ohio - Dayton-Aug</v>
      </c>
      <c r="E1905" s="5">
        <v>61.335483870967742</v>
      </c>
      <c r="F1905" s="5">
        <v>60.551612903225802</v>
      </c>
      <c r="G1905" s="5">
        <v>62.148387096774194</v>
      </c>
      <c r="H1905" s="5">
        <v>61.396774193548389</v>
      </c>
      <c r="I1905" s="5">
        <v>61.025806451612901</v>
      </c>
      <c r="J1905" s="5">
        <v>60.29354838709677</v>
      </c>
      <c r="K1905" s="5">
        <v>61.854838709677416</v>
      </c>
      <c r="L1905" s="5">
        <v>65.967741935483872</v>
      </c>
      <c r="M1905" s="5">
        <v>69.338709677419359</v>
      </c>
      <c r="N1905" s="5">
        <v>72.638709677419357</v>
      </c>
      <c r="O1905" s="5">
        <v>75.109677419354838</v>
      </c>
      <c r="P1905" s="5">
        <v>76.364516129032268</v>
      </c>
      <c r="Q1905" s="5">
        <v>78.183870967741925</v>
      </c>
      <c r="R1905" s="5">
        <v>79.190322580645159</v>
      </c>
      <c r="S1905" s="5">
        <v>79.048387096774192</v>
      </c>
      <c r="T1905" s="5">
        <v>78.92258064516129</v>
      </c>
      <c r="U1905" s="5">
        <v>78.303225806451621</v>
      </c>
      <c r="V1905" s="5">
        <v>76.841935483870969</v>
      </c>
      <c r="W1905" s="5">
        <v>73.987096774193546</v>
      </c>
      <c r="X1905" s="5">
        <v>69.958064516129028</v>
      </c>
      <c r="Y1905" s="5">
        <v>67.803225806451621</v>
      </c>
      <c r="Z1905" s="5">
        <v>66.516129032258064</v>
      </c>
      <c r="AA1905" s="5">
        <v>65.112903225806448</v>
      </c>
      <c r="AB1905" s="5">
        <v>64.303225806451621</v>
      </c>
    </row>
    <row r="1906" spans="1:28">
      <c r="A1906" s="2" t="s">
        <v>284</v>
      </c>
      <c r="B1906" s="2" t="s">
        <v>81</v>
      </c>
      <c r="C1906" s="2" t="s">
        <v>369</v>
      </c>
      <c r="D1906" s="2" t="str">
        <f t="shared" si="29"/>
        <v>Ohio - Dayton-Sep</v>
      </c>
      <c r="E1906" s="5">
        <v>60.463333333333338</v>
      </c>
      <c r="F1906" s="5">
        <v>59.626666666666665</v>
      </c>
      <c r="G1906" s="5">
        <v>58.823333333333338</v>
      </c>
      <c r="H1906" s="5">
        <v>58.216666666666669</v>
      </c>
      <c r="I1906" s="5">
        <v>58.073333333333338</v>
      </c>
      <c r="J1906" s="5">
        <v>57.273333333333333</v>
      </c>
      <c r="K1906" s="5">
        <v>57.453333333333333</v>
      </c>
      <c r="L1906" s="5">
        <v>60.373333333333335</v>
      </c>
      <c r="M1906" s="5">
        <v>63.68666666666666</v>
      </c>
      <c r="N1906" s="5">
        <v>66.543333333333337</v>
      </c>
      <c r="O1906" s="5">
        <v>69.459999999999994</v>
      </c>
      <c r="P1906" s="5">
        <v>71.213333333333338</v>
      </c>
      <c r="Q1906" s="5">
        <v>72.739999999999995</v>
      </c>
      <c r="R1906" s="5">
        <v>73.393333333333345</v>
      </c>
      <c r="S1906" s="5">
        <v>73.8</v>
      </c>
      <c r="T1906" s="5">
        <v>73.67</v>
      </c>
      <c r="U1906" s="5">
        <v>72.959999999999994</v>
      </c>
      <c r="V1906" s="5">
        <v>70.936666666666667</v>
      </c>
      <c r="W1906" s="5">
        <v>68.400000000000006</v>
      </c>
      <c r="X1906" s="5">
        <v>65.989999999999995</v>
      </c>
      <c r="Y1906" s="5">
        <v>64.506666666666675</v>
      </c>
      <c r="Z1906" s="5">
        <v>63.59</v>
      </c>
      <c r="AA1906" s="5">
        <v>62.806666666666665</v>
      </c>
      <c r="AB1906" s="5">
        <v>61.536666666666662</v>
      </c>
    </row>
    <row r="1907" spans="1:28">
      <c r="A1907" s="2" t="s">
        <v>284</v>
      </c>
      <c r="B1907" s="2" t="s">
        <v>82</v>
      </c>
      <c r="C1907" s="2" t="s">
        <v>370</v>
      </c>
      <c r="D1907" s="2" t="str">
        <f t="shared" si="29"/>
        <v>Ohio - Dayton-Oct</v>
      </c>
      <c r="E1907" s="5">
        <v>47.012903225806454</v>
      </c>
      <c r="F1907" s="5">
        <v>46.274193548387096</v>
      </c>
      <c r="G1907" s="5">
        <v>45.832258064516125</v>
      </c>
      <c r="H1907" s="5">
        <v>45.274193548387096</v>
      </c>
      <c r="I1907" s="5">
        <v>44.822580645161288</v>
      </c>
      <c r="J1907" s="5">
        <v>44.674193548387102</v>
      </c>
      <c r="K1907" s="5">
        <v>44</v>
      </c>
      <c r="L1907" s="5">
        <v>46.483870967741936</v>
      </c>
      <c r="M1907" s="5">
        <v>50.20967741935484</v>
      </c>
      <c r="N1907" s="5">
        <v>53.8</v>
      </c>
      <c r="O1907" s="5">
        <v>56.703225806451613</v>
      </c>
      <c r="P1907" s="5">
        <v>58.754838709677422</v>
      </c>
      <c r="Q1907" s="5">
        <v>60.312903225806451</v>
      </c>
      <c r="R1907" s="5">
        <v>61.4</v>
      </c>
      <c r="S1907" s="5">
        <v>61.687096774193549</v>
      </c>
      <c r="T1907" s="5">
        <v>61.403225806451616</v>
      </c>
      <c r="U1907" s="5">
        <v>59.538709677419355</v>
      </c>
      <c r="V1907" s="5">
        <v>55.951612903225808</v>
      </c>
      <c r="W1907" s="5">
        <v>52.767741935483869</v>
      </c>
      <c r="X1907" s="5">
        <v>50.854838709677416</v>
      </c>
      <c r="Y1907" s="5">
        <v>49.86774193548387</v>
      </c>
      <c r="Z1907" s="5">
        <v>49.022580645161291</v>
      </c>
      <c r="AA1907" s="5">
        <v>47.877419354838715</v>
      </c>
      <c r="AB1907" s="5">
        <v>47.390322580645162</v>
      </c>
    </row>
    <row r="1908" spans="1:28">
      <c r="A1908" s="2" t="s">
        <v>284</v>
      </c>
      <c r="B1908" s="2" t="s">
        <v>83</v>
      </c>
      <c r="C1908" s="2" t="s">
        <v>371</v>
      </c>
      <c r="D1908" s="2" t="str">
        <f t="shared" si="29"/>
        <v>Ohio - Dayton-Nov</v>
      </c>
      <c r="E1908" s="5">
        <v>38.966666666666669</v>
      </c>
      <c r="F1908" s="5">
        <v>38.409999999999997</v>
      </c>
      <c r="G1908" s="5">
        <v>37.886666666666663</v>
      </c>
      <c r="H1908" s="5">
        <v>37.366666666666667</v>
      </c>
      <c r="I1908" s="5">
        <v>37.270000000000003</v>
      </c>
      <c r="J1908" s="5">
        <v>36.986666666666665</v>
      </c>
      <c r="K1908" s="5">
        <v>36.543333333333329</v>
      </c>
      <c r="L1908" s="5">
        <v>36.700000000000003</v>
      </c>
      <c r="M1908" s="5">
        <v>38.553333333333327</v>
      </c>
      <c r="N1908" s="5">
        <v>40.450000000000003</v>
      </c>
      <c r="O1908" s="5">
        <v>42.603333333333332</v>
      </c>
      <c r="P1908" s="5">
        <v>44.523333333333333</v>
      </c>
      <c r="Q1908" s="5">
        <v>45.523333333333333</v>
      </c>
      <c r="R1908" s="5">
        <v>46.22</v>
      </c>
      <c r="S1908" s="5">
        <v>46.386666666666663</v>
      </c>
      <c r="T1908" s="5">
        <v>46.02</v>
      </c>
      <c r="U1908" s="5">
        <v>45.09</v>
      </c>
      <c r="V1908" s="5">
        <v>43.373333333333335</v>
      </c>
      <c r="W1908" s="5">
        <v>42.516666666666666</v>
      </c>
      <c r="X1908" s="5">
        <v>41.79</v>
      </c>
      <c r="Y1908" s="5">
        <v>40.976666666666667</v>
      </c>
      <c r="Z1908" s="5">
        <v>40.156666666666666</v>
      </c>
      <c r="AA1908" s="5">
        <v>39.796666666666667</v>
      </c>
      <c r="AB1908" s="5">
        <v>38.950000000000003</v>
      </c>
    </row>
    <row r="1909" spans="1:28">
      <c r="A1909" s="2" t="s">
        <v>284</v>
      </c>
      <c r="B1909" s="2" t="s">
        <v>84</v>
      </c>
      <c r="C1909" s="2" t="s">
        <v>372</v>
      </c>
      <c r="D1909" s="2" t="str">
        <f t="shared" si="29"/>
        <v>Ohio - Dayton-Dec</v>
      </c>
      <c r="E1909" s="5">
        <v>28.470967741935485</v>
      </c>
      <c r="F1909" s="5">
        <v>27.780645161290323</v>
      </c>
      <c r="G1909" s="5">
        <v>27.390322580645162</v>
      </c>
      <c r="H1909" s="5">
        <v>27.245161290322581</v>
      </c>
      <c r="I1909" s="5">
        <v>27.129032258064516</v>
      </c>
      <c r="J1909" s="5">
        <v>27.190322580645162</v>
      </c>
      <c r="K1909" s="5">
        <v>27.170967741935481</v>
      </c>
      <c r="L1909" s="5">
        <v>27.364516129032257</v>
      </c>
      <c r="M1909" s="5">
        <v>28.103225806451615</v>
      </c>
      <c r="N1909" s="5">
        <v>29.6</v>
      </c>
      <c r="O1909" s="5">
        <v>31.006451612903227</v>
      </c>
      <c r="P1909" s="5">
        <v>32.664516129032258</v>
      </c>
      <c r="Q1909" s="5">
        <v>33.587096774193547</v>
      </c>
      <c r="R1909" s="5">
        <v>34.41935483870968</v>
      </c>
      <c r="S1909" s="5">
        <v>34.696774193548386</v>
      </c>
      <c r="T1909" s="5">
        <v>33.858064516129026</v>
      </c>
      <c r="U1909" s="5">
        <v>33.12903225806452</v>
      </c>
      <c r="V1909" s="5">
        <v>31.716129032258067</v>
      </c>
      <c r="W1909" s="5">
        <v>30.880645161290321</v>
      </c>
      <c r="X1909" s="5">
        <v>30.125806451612902</v>
      </c>
      <c r="Y1909" s="5">
        <v>29.264516129032259</v>
      </c>
      <c r="Z1909" s="5">
        <v>29.093548387096774</v>
      </c>
      <c r="AA1909" s="5">
        <v>28.764516129032259</v>
      </c>
      <c r="AB1909" s="5">
        <v>28.754838709677419</v>
      </c>
    </row>
    <row r="1910" spans="1:28">
      <c r="A1910" s="2" t="s">
        <v>285</v>
      </c>
      <c r="B1910" s="2" t="s">
        <v>73</v>
      </c>
      <c r="C1910" s="2" t="s">
        <v>361</v>
      </c>
      <c r="D1910" s="2" t="str">
        <f t="shared" si="29"/>
        <v>Ohio - Mandfield-Jan</v>
      </c>
      <c r="E1910" s="5">
        <v>26.306451612903224</v>
      </c>
      <c r="F1910" s="5">
        <v>26.535483870967742</v>
      </c>
      <c r="G1910" s="5">
        <v>26.058064516129029</v>
      </c>
      <c r="H1910" s="5">
        <v>25.57741935483871</v>
      </c>
      <c r="I1910" s="5">
        <v>25.109677419354838</v>
      </c>
      <c r="J1910" s="5">
        <v>24.270967741935483</v>
      </c>
      <c r="K1910" s="5">
        <v>24.13225806451613</v>
      </c>
      <c r="L1910" s="5">
        <v>24.532258064516128</v>
      </c>
      <c r="M1910" s="5">
        <v>24.877419354838711</v>
      </c>
      <c r="N1910" s="5">
        <v>25.283870967741933</v>
      </c>
      <c r="O1910" s="5">
        <v>26.283870967741933</v>
      </c>
      <c r="P1910" s="5">
        <v>27.254838709677419</v>
      </c>
      <c r="Q1910" s="5">
        <v>28.261290322580646</v>
      </c>
      <c r="R1910" s="5">
        <v>28.412903225806449</v>
      </c>
      <c r="S1910" s="5">
        <v>28.551612903225806</v>
      </c>
      <c r="T1910" s="5">
        <v>28.696774193548389</v>
      </c>
      <c r="U1910" s="5">
        <v>28.63225806451613</v>
      </c>
      <c r="V1910" s="5">
        <v>28.516129032258064</v>
      </c>
      <c r="W1910" s="5">
        <v>27.574193548387097</v>
      </c>
      <c r="X1910" s="5">
        <v>27.025806451612901</v>
      </c>
      <c r="Y1910" s="5">
        <v>26.503225806451614</v>
      </c>
      <c r="Z1910" s="5">
        <v>25.951612903225808</v>
      </c>
      <c r="AA1910" s="5">
        <v>25.835483870967742</v>
      </c>
      <c r="AB1910" s="5">
        <v>25.696774193548389</v>
      </c>
    </row>
    <row r="1911" spans="1:28">
      <c r="A1911" s="2" t="s">
        <v>285</v>
      </c>
      <c r="B1911" s="2" t="s">
        <v>74</v>
      </c>
      <c r="C1911" s="2" t="s">
        <v>362</v>
      </c>
      <c r="D1911" s="2" t="str">
        <f t="shared" si="29"/>
        <v>Ohio - Mandfield-Feb</v>
      </c>
      <c r="E1911" s="5">
        <v>22.135714285714283</v>
      </c>
      <c r="F1911" s="5">
        <v>21.935714285714287</v>
      </c>
      <c r="G1911" s="5">
        <v>21.7</v>
      </c>
      <c r="H1911" s="5">
        <v>21.467857142857145</v>
      </c>
      <c r="I1911" s="5">
        <v>21.321428571428573</v>
      </c>
      <c r="J1911" s="5">
        <v>21.557142857142857</v>
      </c>
      <c r="K1911" s="5">
        <v>21.585714285714285</v>
      </c>
      <c r="L1911" s="5">
        <v>21.607142857142858</v>
      </c>
      <c r="M1911" s="5">
        <v>22.989285714285717</v>
      </c>
      <c r="N1911" s="5">
        <v>24.307142857142857</v>
      </c>
      <c r="O1911" s="5">
        <v>25.932142857142857</v>
      </c>
      <c r="P1911" s="5">
        <v>26.885714285714283</v>
      </c>
      <c r="Q1911" s="5">
        <v>27.524999999999999</v>
      </c>
      <c r="R1911" s="5">
        <v>27.860714285714288</v>
      </c>
      <c r="S1911" s="5">
        <v>28.057142857142857</v>
      </c>
      <c r="T1911" s="5">
        <v>28.235714285714288</v>
      </c>
      <c r="U1911" s="5">
        <v>27.707142857142856</v>
      </c>
      <c r="V1911" s="5">
        <v>26.175000000000001</v>
      </c>
      <c r="W1911" s="5">
        <v>24.917857142857144</v>
      </c>
      <c r="X1911" s="5">
        <v>24.317857142857143</v>
      </c>
      <c r="Y1911" s="5">
        <v>23.978571428571428</v>
      </c>
      <c r="Z1911" s="5">
        <v>23.314285714285713</v>
      </c>
      <c r="AA1911" s="5">
        <v>23.4</v>
      </c>
      <c r="AB1911" s="5">
        <v>22.953571428571429</v>
      </c>
    </row>
    <row r="1912" spans="1:28">
      <c r="A1912" s="2" t="s">
        <v>285</v>
      </c>
      <c r="B1912" s="2" t="s">
        <v>75</v>
      </c>
      <c r="C1912" s="2" t="s">
        <v>363</v>
      </c>
      <c r="D1912" s="2" t="str">
        <f t="shared" si="29"/>
        <v>Ohio - Mandfield-Mar</v>
      </c>
      <c r="E1912" s="5">
        <v>35.42258064516129</v>
      </c>
      <c r="F1912" s="5">
        <v>34.987096774193546</v>
      </c>
      <c r="G1912" s="5">
        <v>34.841935483870962</v>
      </c>
      <c r="H1912" s="5">
        <v>34.383870967741942</v>
      </c>
      <c r="I1912" s="5">
        <v>33.683870967741939</v>
      </c>
      <c r="J1912" s="5">
        <v>33.258064516129032</v>
      </c>
      <c r="K1912" s="5">
        <v>32.796774193548387</v>
      </c>
      <c r="L1912" s="5">
        <v>34.764516129032259</v>
      </c>
      <c r="M1912" s="5">
        <v>36.729032258064514</v>
      </c>
      <c r="N1912" s="5">
        <v>38.700000000000003</v>
      </c>
      <c r="O1912" s="5">
        <v>40.251612903225805</v>
      </c>
      <c r="P1912" s="5">
        <v>41.774193548387096</v>
      </c>
      <c r="Q1912" s="5">
        <v>43.316129032258061</v>
      </c>
      <c r="R1912" s="5">
        <v>43.28709677419355</v>
      </c>
      <c r="S1912" s="5">
        <v>43.277419354838706</v>
      </c>
      <c r="T1912" s="5">
        <v>43.254838709677422</v>
      </c>
      <c r="U1912" s="5">
        <v>42.958064516129035</v>
      </c>
      <c r="V1912" s="5">
        <v>42.58064516129032</v>
      </c>
      <c r="W1912" s="5">
        <v>42.335483870967742</v>
      </c>
      <c r="X1912" s="5">
        <v>41.103225806451611</v>
      </c>
      <c r="Y1912" s="5">
        <v>39.58064516129032</v>
      </c>
      <c r="Z1912" s="5">
        <v>38.645161290322584</v>
      </c>
      <c r="AA1912" s="5">
        <v>38.196774193548386</v>
      </c>
      <c r="AB1912" s="5">
        <v>37.483870967741936</v>
      </c>
    </row>
    <row r="1913" spans="1:28">
      <c r="A1913" s="2" t="s">
        <v>285</v>
      </c>
      <c r="B1913" s="2" t="s">
        <v>76</v>
      </c>
      <c r="C1913" s="2" t="s">
        <v>364</v>
      </c>
      <c r="D1913" s="2" t="str">
        <f t="shared" si="29"/>
        <v>Ohio - Mandfield-Apr</v>
      </c>
      <c r="E1913" s="5">
        <v>43.893333333333331</v>
      </c>
      <c r="F1913" s="5">
        <v>43.176666666666662</v>
      </c>
      <c r="G1913" s="5">
        <v>42.713333333333338</v>
      </c>
      <c r="H1913" s="5">
        <v>42.02</v>
      </c>
      <c r="I1913" s="5">
        <v>41.846666666666671</v>
      </c>
      <c r="J1913" s="5">
        <v>41.95</v>
      </c>
      <c r="K1913" s="5">
        <v>42.6</v>
      </c>
      <c r="L1913" s="5">
        <v>45.86</v>
      </c>
      <c r="M1913" s="5">
        <v>48.486666666666665</v>
      </c>
      <c r="N1913" s="5">
        <v>50.576666666666668</v>
      </c>
      <c r="O1913" s="5">
        <v>52.133333333333333</v>
      </c>
      <c r="P1913" s="5">
        <v>53.06666666666667</v>
      </c>
      <c r="Q1913" s="5">
        <v>53.876666666666665</v>
      </c>
      <c r="R1913" s="5">
        <v>54.493333333333332</v>
      </c>
      <c r="S1913" s="5">
        <v>55.54</v>
      </c>
      <c r="T1913" s="5">
        <v>54.97</v>
      </c>
      <c r="U1913" s="5">
        <v>54.18666666666666</v>
      </c>
      <c r="V1913" s="5">
        <v>53.406666666666666</v>
      </c>
      <c r="W1913" s="5">
        <v>52.596666666666671</v>
      </c>
      <c r="X1913" s="5">
        <v>50.736666666666665</v>
      </c>
      <c r="Y1913" s="5">
        <v>48.673333333333332</v>
      </c>
      <c r="Z1913" s="5">
        <v>46.56333333333334</v>
      </c>
      <c r="AA1913" s="5">
        <v>45.65</v>
      </c>
      <c r="AB1913" s="5">
        <v>44.716666666666669</v>
      </c>
    </row>
    <row r="1914" spans="1:28">
      <c r="A1914" s="2" t="s">
        <v>285</v>
      </c>
      <c r="B1914" s="2" t="s">
        <v>77</v>
      </c>
      <c r="C1914" s="2" t="s">
        <v>365</v>
      </c>
      <c r="D1914" s="2" t="str">
        <f t="shared" si="29"/>
        <v>Ohio - Mandfield-May</v>
      </c>
      <c r="E1914" s="5">
        <v>55.032258064516128</v>
      </c>
      <c r="F1914" s="5">
        <v>54.20645161290323</v>
      </c>
      <c r="G1914" s="5">
        <v>53.329032258064515</v>
      </c>
      <c r="H1914" s="5">
        <v>52.487096774193546</v>
      </c>
      <c r="I1914" s="5">
        <v>53.174193548387102</v>
      </c>
      <c r="J1914" s="5">
        <v>54.225806451612904</v>
      </c>
      <c r="K1914" s="5">
        <v>55.993548387096773</v>
      </c>
      <c r="L1914" s="5">
        <v>58.806451612903224</v>
      </c>
      <c r="M1914" s="5">
        <v>61.270967741935486</v>
      </c>
      <c r="N1914" s="5">
        <v>63.780645161290323</v>
      </c>
      <c r="O1914" s="5">
        <v>66.067741935483866</v>
      </c>
      <c r="P1914" s="5">
        <v>68.106451612903228</v>
      </c>
      <c r="Q1914" s="5">
        <v>69.129032258064512</v>
      </c>
      <c r="R1914" s="5">
        <v>70.480645161290326</v>
      </c>
      <c r="S1914" s="5">
        <v>69.961290322580652</v>
      </c>
      <c r="T1914" s="5">
        <v>70.480645161290326</v>
      </c>
      <c r="U1914" s="5">
        <v>69.125806451612902</v>
      </c>
      <c r="V1914" s="5">
        <v>67.99677419354839</v>
      </c>
      <c r="W1914" s="5">
        <v>66.938709677419354</v>
      </c>
      <c r="X1914" s="5">
        <v>66.099999999999994</v>
      </c>
      <c r="Y1914" s="5">
        <v>63.190322580645166</v>
      </c>
      <c r="Z1914" s="5">
        <v>60.222580645161294</v>
      </c>
      <c r="AA1914" s="5">
        <v>59.08064516129032</v>
      </c>
      <c r="AB1914" s="5">
        <v>57.622580645161285</v>
      </c>
    </row>
    <row r="1915" spans="1:28">
      <c r="A1915" s="2" t="s">
        <v>285</v>
      </c>
      <c r="B1915" s="2" t="s">
        <v>78</v>
      </c>
      <c r="C1915" s="2" t="s">
        <v>366</v>
      </c>
      <c r="D1915" s="2" t="str">
        <f t="shared" si="29"/>
        <v>Ohio - Mandfield-Jun</v>
      </c>
      <c r="E1915" s="5">
        <v>63.076666666666668</v>
      </c>
      <c r="F1915" s="5">
        <v>62.613333333333337</v>
      </c>
      <c r="G1915" s="5">
        <v>62.21</v>
      </c>
      <c r="H1915" s="5">
        <v>61.743333333333332</v>
      </c>
      <c r="I1915" s="5">
        <v>62.37</v>
      </c>
      <c r="J1915" s="5">
        <v>62.99</v>
      </c>
      <c r="K1915" s="5">
        <v>63.68</v>
      </c>
      <c r="L1915" s="5">
        <v>66.066666666666663</v>
      </c>
      <c r="M1915" s="5">
        <v>68.426666666666677</v>
      </c>
      <c r="N1915" s="5">
        <v>70.819999999999993</v>
      </c>
      <c r="O1915" s="5">
        <v>72.25</v>
      </c>
      <c r="P1915" s="5">
        <v>73.680000000000007</v>
      </c>
      <c r="Q1915" s="5">
        <v>75.11666666666666</v>
      </c>
      <c r="R1915" s="5">
        <v>75.433333333333337</v>
      </c>
      <c r="S1915" s="5">
        <v>75.709999999999994</v>
      </c>
      <c r="T1915" s="5">
        <v>76.02</v>
      </c>
      <c r="U1915" s="5">
        <v>74.849999999999994</v>
      </c>
      <c r="V1915" s="5">
        <v>73.61333333333333</v>
      </c>
      <c r="W1915" s="5">
        <v>72.400000000000006</v>
      </c>
      <c r="X1915" s="5">
        <v>70.156666666666666</v>
      </c>
      <c r="Y1915" s="5">
        <v>67.94</v>
      </c>
      <c r="Z1915" s="5">
        <v>65.760000000000005</v>
      </c>
      <c r="AA1915" s="5">
        <v>64.933333333333337</v>
      </c>
      <c r="AB1915" s="5">
        <v>64.126666666666665</v>
      </c>
    </row>
    <row r="1916" spans="1:28">
      <c r="A1916" s="2" t="s">
        <v>285</v>
      </c>
      <c r="B1916" s="2" t="s">
        <v>79</v>
      </c>
      <c r="C1916" s="2" t="s">
        <v>367</v>
      </c>
      <c r="D1916" s="2" t="str">
        <f t="shared" si="29"/>
        <v>Ohio - Mandfield-Jul</v>
      </c>
      <c r="E1916" s="5">
        <v>70.816129032258075</v>
      </c>
      <c r="F1916" s="5">
        <v>70.07741935483871</v>
      </c>
      <c r="G1916" s="5">
        <v>67.341935483870969</v>
      </c>
      <c r="H1916" s="5">
        <v>66.609677419354838</v>
      </c>
      <c r="I1916" s="5">
        <v>67.532258064516128</v>
      </c>
      <c r="J1916" s="5">
        <v>68.467741935483872</v>
      </c>
      <c r="K1916" s="5">
        <v>69.396774193548396</v>
      </c>
      <c r="L1916" s="5">
        <v>71.551612903225802</v>
      </c>
      <c r="M1916" s="5">
        <v>73.706451612903223</v>
      </c>
      <c r="N1916" s="5">
        <v>75.864516129032268</v>
      </c>
      <c r="O1916" s="5">
        <v>76.841935483870969</v>
      </c>
      <c r="P1916" s="5">
        <v>77.867741935483878</v>
      </c>
      <c r="Q1916" s="5">
        <v>78.835483870967749</v>
      </c>
      <c r="R1916" s="5">
        <v>79.264516129032259</v>
      </c>
      <c r="S1916" s="5">
        <v>79.635483870967732</v>
      </c>
      <c r="T1916" s="5">
        <v>80.058064516129036</v>
      </c>
      <c r="U1916" s="5">
        <v>78.803225806451621</v>
      </c>
      <c r="V1916" s="5">
        <v>77.561290322580646</v>
      </c>
      <c r="W1916" s="5">
        <v>76.251612903225819</v>
      </c>
      <c r="X1916" s="5">
        <v>74.235483870967741</v>
      </c>
      <c r="Y1916" s="5">
        <v>72.222580645161287</v>
      </c>
      <c r="Z1916" s="5">
        <v>70.248387096774181</v>
      </c>
      <c r="AA1916" s="5">
        <v>69.7</v>
      </c>
      <c r="AB1916" s="5">
        <v>69.164516129032251</v>
      </c>
    </row>
    <row r="1917" spans="1:28">
      <c r="A1917" s="2" t="s">
        <v>285</v>
      </c>
      <c r="B1917" s="2" t="s">
        <v>80</v>
      </c>
      <c r="C1917" s="2" t="s">
        <v>368</v>
      </c>
      <c r="D1917" s="2" t="str">
        <f t="shared" si="29"/>
        <v>Ohio - Mandfield-Aug</v>
      </c>
      <c r="E1917" s="5">
        <v>61.335483870967742</v>
      </c>
      <c r="F1917" s="5">
        <v>60.29032258064516</v>
      </c>
      <c r="G1917" s="5">
        <v>61.251612903225805</v>
      </c>
      <c r="H1917" s="5">
        <v>60.477419354838709</v>
      </c>
      <c r="I1917" s="5">
        <v>60.474193548387099</v>
      </c>
      <c r="J1917" s="5">
        <v>60.858064516129026</v>
      </c>
      <c r="K1917" s="5">
        <v>62.041935483870965</v>
      </c>
      <c r="L1917" s="5">
        <v>65.158064516129031</v>
      </c>
      <c r="M1917" s="5">
        <v>68.270967741935493</v>
      </c>
      <c r="N1917" s="5">
        <v>71.361290322580643</v>
      </c>
      <c r="O1917" s="5">
        <v>72.803225806451621</v>
      </c>
      <c r="P1917" s="5">
        <v>74.254838709677429</v>
      </c>
      <c r="Q1917" s="5">
        <v>75.696774193548379</v>
      </c>
      <c r="R1917" s="5">
        <v>75.9258064516129</v>
      </c>
      <c r="S1917" s="5">
        <v>76.138709677419357</v>
      </c>
      <c r="T1917" s="5">
        <v>76.377419354838707</v>
      </c>
      <c r="U1917" s="5">
        <v>75.967741935483872</v>
      </c>
      <c r="V1917" s="5">
        <v>75.641935483870967</v>
      </c>
      <c r="W1917" s="5">
        <v>75.164516129032251</v>
      </c>
      <c r="X1917" s="5">
        <v>74.677419354838705</v>
      </c>
      <c r="Y1917" s="5">
        <v>71.016129032258064</v>
      </c>
      <c r="Z1917" s="5">
        <v>67.703225806451613</v>
      </c>
      <c r="AA1917" s="5">
        <v>66.251612903225819</v>
      </c>
      <c r="AB1917" s="5">
        <v>64.812903225806451</v>
      </c>
    </row>
    <row r="1918" spans="1:28">
      <c r="A1918" s="2" t="s">
        <v>285</v>
      </c>
      <c r="B1918" s="2" t="s">
        <v>81</v>
      </c>
      <c r="C1918" s="2" t="s">
        <v>369</v>
      </c>
      <c r="D1918" s="2" t="str">
        <f t="shared" si="29"/>
        <v>Ohio - Mandfield-Sep</v>
      </c>
      <c r="E1918" s="5">
        <v>61.946666666666673</v>
      </c>
      <c r="F1918" s="5">
        <v>61.56666666666667</v>
      </c>
      <c r="G1918" s="5">
        <v>61.19</v>
      </c>
      <c r="H1918" s="5">
        <v>60.466666666666669</v>
      </c>
      <c r="I1918" s="5">
        <v>59.523333333333333</v>
      </c>
      <c r="J1918" s="5">
        <v>58.93666666666666</v>
      </c>
      <c r="K1918" s="5">
        <v>59.963333333333338</v>
      </c>
      <c r="L1918" s="5">
        <v>63.506666666666668</v>
      </c>
      <c r="M1918" s="5">
        <v>66.813333333333333</v>
      </c>
      <c r="N1918" s="5">
        <v>69.716666666666669</v>
      </c>
      <c r="O1918" s="5">
        <v>71.576666666666668</v>
      </c>
      <c r="P1918" s="5">
        <v>73.276666666666671</v>
      </c>
      <c r="Q1918" s="5">
        <v>74.743333333333339</v>
      </c>
      <c r="R1918" s="5">
        <v>75.826666666666668</v>
      </c>
      <c r="S1918" s="5">
        <v>75.75333333333333</v>
      </c>
      <c r="T1918" s="5">
        <v>75.69</v>
      </c>
      <c r="U1918" s="5">
        <v>73.846666666666664</v>
      </c>
      <c r="V1918" s="5">
        <v>71.42</v>
      </c>
      <c r="W1918" s="5">
        <v>67.87</v>
      </c>
      <c r="X1918" s="5">
        <v>65.58</v>
      </c>
      <c r="Y1918" s="5">
        <v>64.313333333333333</v>
      </c>
      <c r="Z1918" s="5">
        <v>63.79</v>
      </c>
      <c r="AA1918" s="5">
        <v>62.723333333333336</v>
      </c>
      <c r="AB1918" s="5">
        <v>61.713333333333338</v>
      </c>
    </row>
    <row r="1919" spans="1:28">
      <c r="A1919" s="2" t="s">
        <v>285</v>
      </c>
      <c r="B1919" s="2" t="s">
        <v>82</v>
      </c>
      <c r="C1919" s="2" t="s">
        <v>370</v>
      </c>
      <c r="D1919" s="2" t="str">
        <f t="shared" si="29"/>
        <v>Ohio - Mandfield-Oct</v>
      </c>
      <c r="E1919" s="5">
        <v>46.92258064516129</v>
      </c>
      <c r="F1919" s="5">
        <v>46.464516129032262</v>
      </c>
      <c r="G1919" s="5">
        <v>46.229032258064514</v>
      </c>
      <c r="H1919" s="5">
        <v>45.645161290322584</v>
      </c>
      <c r="I1919" s="5">
        <v>45.309677419354834</v>
      </c>
      <c r="J1919" s="5">
        <v>44.767741935483869</v>
      </c>
      <c r="K1919" s="5">
        <v>44.819354838709678</v>
      </c>
      <c r="L1919" s="5">
        <v>46.58064516129032</v>
      </c>
      <c r="M1919" s="5">
        <v>49.851612903225806</v>
      </c>
      <c r="N1919" s="5">
        <v>52.70645161290323</v>
      </c>
      <c r="O1919" s="5">
        <v>54.848387096774189</v>
      </c>
      <c r="P1919" s="5">
        <v>56.29032258064516</v>
      </c>
      <c r="Q1919" s="5">
        <v>58.348387096774189</v>
      </c>
      <c r="R1919" s="5">
        <v>59.158064516129038</v>
      </c>
      <c r="S1919" s="5">
        <v>59.254838709677422</v>
      </c>
      <c r="T1919" s="5">
        <v>58.983870967741936</v>
      </c>
      <c r="U1919" s="5">
        <v>57.432258064516134</v>
      </c>
      <c r="V1919" s="5">
        <v>53.983870967741936</v>
      </c>
      <c r="W1919" s="5">
        <v>51.58064516129032</v>
      </c>
      <c r="X1919" s="5">
        <v>50.154838709677421</v>
      </c>
      <c r="Y1919" s="5">
        <v>49.061290322580646</v>
      </c>
      <c r="Z1919" s="5">
        <v>48.535483870967738</v>
      </c>
      <c r="AA1919" s="5">
        <v>48.225806451612904</v>
      </c>
      <c r="AB1919" s="5">
        <v>47.383870967741942</v>
      </c>
    </row>
    <row r="1920" spans="1:28">
      <c r="A1920" s="2" t="s">
        <v>285</v>
      </c>
      <c r="B1920" s="2" t="s">
        <v>83</v>
      </c>
      <c r="C1920" s="2" t="s">
        <v>371</v>
      </c>
      <c r="D1920" s="2" t="str">
        <f t="shared" si="29"/>
        <v>Ohio - Mandfield-Nov</v>
      </c>
      <c r="E1920" s="5">
        <v>39.79</v>
      </c>
      <c r="F1920" s="5">
        <v>39.233333333333334</v>
      </c>
      <c r="G1920" s="5">
        <v>38.72</v>
      </c>
      <c r="H1920" s="5">
        <v>38.159999999999997</v>
      </c>
      <c r="I1920" s="5">
        <v>37.69</v>
      </c>
      <c r="J1920" s="5">
        <v>37.243333333333332</v>
      </c>
      <c r="K1920" s="5">
        <v>36.79</v>
      </c>
      <c r="L1920" s="5">
        <v>38.26</v>
      </c>
      <c r="M1920" s="5">
        <v>39.71</v>
      </c>
      <c r="N1920" s="5">
        <v>41.18333333333333</v>
      </c>
      <c r="O1920" s="5">
        <v>42.43666666666666</v>
      </c>
      <c r="P1920" s="5">
        <v>43.696666666666673</v>
      </c>
      <c r="Q1920" s="5">
        <v>44.963333333333338</v>
      </c>
      <c r="R1920" s="5">
        <v>45.03</v>
      </c>
      <c r="S1920" s="5">
        <v>45.04</v>
      </c>
      <c r="T1920" s="5">
        <v>45.11</v>
      </c>
      <c r="U1920" s="5">
        <v>43.82</v>
      </c>
      <c r="V1920" s="5">
        <v>42.56</v>
      </c>
      <c r="W1920" s="5">
        <v>41.29</v>
      </c>
      <c r="X1920" s="5">
        <v>40.873333333333335</v>
      </c>
      <c r="Y1920" s="5">
        <v>40.46</v>
      </c>
      <c r="Z1920" s="5">
        <v>40.043333333333329</v>
      </c>
      <c r="AA1920" s="5">
        <v>39.596666666666671</v>
      </c>
      <c r="AB1920" s="5">
        <v>39.130000000000003</v>
      </c>
    </row>
    <row r="1921" spans="1:28">
      <c r="A1921" s="2" t="s">
        <v>285</v>
      </c>
      <c r="B1921" s="2" t="s">
        <v>84</v>
      </c>
      <c r="C1921" s="2" t="s">
        <v>372</v>
      </c>
      <c r="D1921" s="2" t="str">
        <f t="shared" si="29"/>
        <v>Ohio - Mandfield-Dec</v>
      </c>
      <c r="E1921" s="5">
        <v>29.654838709677417</v>
      </c>
      <c r="F1921" s="5">
        <v>29.641935483870967</v>
      </c>
      <c r="G1921" s="5">
        <v>29.5</v>
      </c>
      <c r="H1921" s="5">
        <v>29.470967741935485</v>
      </c>
      <c r="I1921" s="5">
        <v>29.409677419354839</v>
      </c>
      <c r="J1921" s="5">
        <v>28.432258064516127</v>
      </c>
      <c r="K1921" s="5">
        <v>28.419354838709676</v>
      </c>
      <c r="L1921" s="5">
        <v>28.419354838709676</v>
      </c>
      <c r="M1921" s="5">
        <v>28.835483870967742</v>
      </c>
      <c r="N1921" s="5">
        <v>30.083870967741937</v>
      </c>
      <c r="O1921" s="5">
        <v>31.319354838709678</v>
      </c>
      <c r="P1921" s="5">
        <v>31.970967741935485</v>
      </c>
      <c r="Q1921" s="5">
        <v>32.941935483870971</v>
      </c>
      <c r="R1921" s="5">
        <v>33.003225806451617</v>
      </c>
      <c r="S1921" s="5">
        <v>32.838709677419352</v>
      </c>
      <c r="T1921" s="5">
        <v>32.451612903225808</v>
      </c>
      <c r="U1921" s="5">
        <v>31.216129032258067</v>
      </c>
      <c r="V1921" s="5">
        <v>29.996774193548386</v>
      </c>
      <c r="W1921" s="5">
        <v>30.529032258064515</v>
      </c>
      <c r="X1921" s="5">
        <v>30.180645161290322</v>
      </c>
      <c r="Y1921" s="5">
        <v>29.958064516129035</v>
      </c>
      <c r="Z1921" s="5">
        <v>29.980645161290322</v>
      </c>
      <c r="AA1921" s="5">
        <v>29.809677419354838</v>
      </c>
      <c r="AB1921" s="5">
        <v>29.764516129032259</v>
      </c>
    </row>
    <row r="1922" spans="1:28">
      <c r="A1922" s="2" t="s">
        <v>286</v>
      </c>
      <c r="B1922" s="2" t="s">
        <v>73</v>
      </c>
      <c r="C1922" s="2" t="s">
        <v>361</v>
      </c>
      <c r="D1922" s="2" t="str">
        <f t="shared" si="29"/>
        <v>Ohio - Toledo-Jan</v>
      </c>
      <c r="E1922" s="5">
        <v>21</v>
      </c>
      <c r="F1922" s="5">
        <v>20.070967741935487</v>
      </c>
      <c r="G1922" s="5">
        <v>19.487096774193549</v>
      </c>
      <c r="H1922" s="5">
        <v>18.693548387096776</v>
      </c>
      <c r="I1922" s="5">
        <v>18.154838709677417</v>
      </c>
      <c r="J1922" s="5">
        <v>18.035483870967742</v>
      </c>
      <c r="K1922" s="5">
        <v>17.451612903225808</v>
      </c>
      <c r="L1922" s="5">
        <v>17.835483870967742</v>
      </c>
      <c r="M1922" s="5">
        <v>19.167741935483871</v>
      </c>
      <c r="N1922" s="5">
        <v>21.738709677419354</v>
      </c>
      <c r="O1922" s="5">
        <v>24.251612903225805</v>
      </c>
      <c r="P1922" s="5">
        <v>26.138709677419353</v>
      </c>
      <c r="Q1922" s="5">
        <v>27.303225806451611</v>
      </c>
      <c r="R1922" s="5">
        <v>28.358064516129033</v>
      </c>
      <c r="S1922" s="5">
        <v>28.770967741935483</v>
      </c>
      <c r="T1922" s="5">
        <v>28.403225806451612</v>
      </c>
      <c r="U1922" s="5">
        <v>27.370967741935484</v>
      </c>
      <c r="V1922" s="5">
        <v>25.441935483870971</v>
      </c>
      <c r="W1922" s="5">
        <v>24.332258064516129</v>
      </c>
      <c r="X1922" s="5">
        <v>23.254838709677419</v>
      </c>
      <c r="Y1922" s="5">
        <v>22.280645161290323</v>
      </c>
      <c r="Z1922" s="5">
        <v>21.829032258064519</v>
      </c>
      <c r="AA1922" s="5">
        <v>21.212903225806453</v>
      </c>
      <c r="AB1922" s="5">
        <v>20.793548387096774</v>
      </c>
    </row>
    <row r="1923" spans="1:28">
      <c r="A1923" s="2" t="s">
        <v>286</v>
      </c>
      <c r="B1923" s="2" t="s">
        <v>74</v>
      </c>
      <c r="C1923" s="2" t="s">
        <v>362</v>
      </c>
      <c r="D1923" s="2" t="str">
        <f t="shared" ref="D1923:D1986" si="30">CONCATENATE(A1923,"-",B1923)</f>
        <v>Ohio - Toledo-Feb</v>
      </c>
      <c r="E1923" s="5">
        <v>22.721428571428572</v>
      </c>
      <c r="F1923" s="5">
        <v>22.142857142857142</v>
      </c>
      <c r="G1923" s="5">
        <v>21.553571428571427</v>
      </c>
      <c r="H1923" s="5">
        <v>20.907142857142855</v>
      </c>
      <c r="I1923" s="5">
        <v>20.75</v>
      </c>
      <c r="J1923" s="5">
        <v>20.95</v>
      </c>
      <c r="K1923" s="5">
        <v>20.739285714285717</v>
      </c>
      <c r="L1923" s="5">
        <v>21.103571428571428</v>
      </c>
      <c r="M1923" s="5">
        <v>22.942857142857143</v>
      </c>
      <c r="N1923" s="5">
        <v>25.267857142857142</v>
      </c>
      <c r="O1923" s="5">
        <v>27.153571428571428</v>
      </c>
      <c r="P1923" s="5">
        <v>28.571428571428573</v>
      </c>
      <c r="Q1923" s="5">
        <v>29.289285714285715</v>
      </c>
      <c r="R1923" s="5">
        <v>29.782142857142855</v>
      </c>
      <c r="S1923" s="5">
        <v>30.385714285714283</v>
      </c>
      <c r="T1923" s="5">
        <v>30.278571428571428</v>
      </c>
      <c r="U1923" s="5">
        <v>29.675000000000001</v>
      </c>
      <c r="V1923" s="5">
        <v>28.289285714285715</v>
      </c>
      <c r="W1923" s="5">
        <v>27.15</v>
      </c>
      <c r="X1923" s="5">
        <v>26.13214285714286</v>
      </c>
      <c r="Y1923" s="5">
        <v>25.585714285714285</v>
      </c>
      <c r="Z1923" s="5">
        <v>24.75357142857143</v>
      </c>
      <c r="AA1923" s="5">
        <v>24.407142857142855</v>
      </c>
      <c r="AB1923" s="5">
        <v>23.646428571428572</v>
      </c>
    </row>
    <row r="1924" spans="1:28">
      <c r="A1924" s="2" t="s">
        <v>286</v>
      </c>
      <c r="B1924" s="2" t="s">
        <v>75</v>
      </c>
      <c r="C1924" s="2" t="s">
        <v>363</v>
      </c>
      <c r="D1924" s="2" t="str">
        <f t="shared" si="30"/>
        <v>Ohio - Toledo-Mar</v>
      </c>
      <c r="E1924" s="5">
        <v>31.451612903225808</v>
      </c>
      <c r="F1924" s="5">
        <v>31.164516129032258</v>
      </c>
      <c r="G1924" s="5">
        <v>31.361290322580647</v>
      </c>
      <c r="H1924" s="5">
        <v>31.074193548387097</v>
      </c>
      <c r="I1924" s="5">
        <v>30.887096774193548</v>
      </c>
      <c r="J1924" s="5">
        <v>30.603225806451615</v>
      </c>
      <c r="K1924" s="5">
        <v>29.916129032258063</v>
      </c>
      <c r="L1924" s="5">
        <v>31.038709677419355</v>
      </c>
      <c r="M1924" s="5">
        <v>33.512903225806454</v>
      </c>
      <c r="N1924" s="5">
        <v>35.664516129032258</v>
      </c>
      <c r="O1924" s="5">
        <v>37.141935483870974</v>
      </c>
      <c r="P1924" s="5">
        <v>38.732258064516131</v>
      </c>
      <c r="Q1924" s="5">
        <v>40.387096774193552</v>
      </c>
      <c r="R1924" s="5">
        <v>41.074193548387093</v>
      </c>
      <c r="S1924" s="5">
        <v>41.490322580645163</v>
      </c>
      <c r="T1924" s="5">
        <v>41.37419354838709</v>
      </c>
      <c r="U1924" s="5">
        <v>40.58387096774193</v>
      </c>
      <c r="V1924" s="5">
        <v>39.561290322580646</v>
      </c>
      <c r="W1924" s="5">
        <v>37.961290322580645</v>
      </c>
      <c r="X1924" s="5">
        <v>35.883870967741942</v>
      </c>
      <c r="Y1924" s="5">
        <v>34.616129032258058</v>
      </c>
      <c r="Z1924" s="5">
        <v>33.616129032258058</v>
      </c>
      <c r="AA1924" s="5">
        <v>32.519354838709681</v>
      </c>
      <c r="AB1924" s="5">
        <v>31.925806451612903</v>
      </c>
    </row>
    <row r="1925" spans="1:28">
      <c r="A1925" s="2" t="s">
        <v>286</v>
      </c>
      <c r="B1925" s="2" t="s">
        <v>76</v>
      </c>
      <c r="C1925" s="2" t="s">
        <v>364</v>
      </c>
      <c r="D1925" s="2" t="str">
        <f t="shared" si="30"/>
        <v>Ohio - Toledo-Apr</v>
      </c>
      <c r="E1925" s="5">
        <v>40.506666666666668</v>
      </c>
      <c r="F1925" s="5">
        <v>40.00333333333333</v>
      </c>
      <c r="G1925" s="5">
        <v>39.443333333333335</v>
      </c>
      <c r="H1925" s="5">
        <v>38.923333333333332</v>
      </c>
      <c r="I1925" s="5">
        <v>39.343333333333334</v>
      </c>
      <c r="J1925" s="5">
        <v>39.763333333333335</v>
      </c>
      <c r="K1925" s="5">
        <v>40.213333333333338</v>
      </c>
      <c r="L1925" s="5">
        <v>43.043333333333329</v>
      </c>
      <c r="M1925" s="5">
        <v>45.853333333333332</v>
      </c>
      <c r="N1925" s="5">
        <v>48.69</v>
      </c>
      <c r="O1925" s="5">
        <v>50.283333333333331</v>
      </c>
      <c r="P1925" s="5">
        <v>51.823333333333338</v>
      </c>
      <c r="Q1925" s="5">
        <v>53.416666666666664</v>
      </c>
      <c r="R1925" s="5">
        <v>53.766666666666666</v>
      </c>
      <c r="S1925" s="5">
        <v>54.083333333333336</v>
      </c>
      <c r="T1925" s="5">
        <v>54.45</v>
      </c>
      <c r="U1925" s="5">
        <v>52.82</v>
      </c>
      <c r="V1925" s="5">
        <v>51.203333333333333</v>
      </c>
      <c r="W1925" s="5">
        <v>49.50333333333333</v>
      </c>
      <c r="X1925" s="5">
        <v>47.39</v>
      </c>
      <c r="Y1925" s="5">
        <v>45.29</v>
      </c>
      <c r="Z1925" s="5">
        <v>43.17</v>
      </c>
      <c r="AA1925" s="5">
        <v>42.51</v>
      </c>
      <c r="AB1925" s="5">
        <v>41.883333333333333</v>
      </c>
    </row>
    <row r="1926" spans="1:28">
      <c r="A1926" s="2" t="s">
        <v>286</v>
      </c>
      <c r="B1926" s="2" t="s">
        <v>77</v>
      </c>
      <c r="C1926" s="2" t="s">
        <v>365</v>
      </c>
      <c r="D1926" s="2" t="str">
        <f t="shared" si="30"/>
        <v>Ohio - Toledo-May</v>
      </c>
      <c r="E1926" s="5">
        <v>52.567741935483866</v>
      </c>
      <c r="F1926" s="5">
        <v>51.780645161290323</v>
      </c>
      <c r="G1926" s="5">
        <v>51.012903225806454</v>
      </c>
      <c r="H1926" s="5">
        <v>50.232258064516131</v>
      </c>
      <c r="I1926" s="5">
        <v>51.525806451612901</v>
      </c>
      <c r="J1926" s="5">
        <v>52.86774193548387</v>
      </c>
      <c r="K1926" s="5">
        <v>54.20645161290323</v>
      </c>
      <c r="L1926" s="5">
        <v>57.6</v>
      </c>
      <c r="M1926" s="5">
        <v>60.993548387096773</v>
      </c>
      <c r="N1926" s="5">
        <v>64.393548387096772</v>
      </c>
      <c r="O1926" s="5">
        <v>65.877419354838707</v>
      </c>
      <c r="P1926" s="5">
        <v>67.303225806451621</v>
      </c>
      <c r="Q1926" s="5">
        <v>68.767741935483883</v>
      </c>
      <c r="R1926" s="5">
        <v>68.967741935483872</v>
      </c>
      <c r="S1926" s="5">
        <v>69.099999999999994</v>
      </c>
      <c r="T1926" s="5">
        <v>69.287096774193557</v>
      </c>
      <c r="U1926" s="5">
        <v>68.203225806451613</v>
      </c>
      <c r="V1926" s="5">
        <v>67.109677419354838</v>
      </c>
      <c r="W1926" s="5">
        <v>65.977419354838702</v>
      </c>
      <c r="X1926" s="5">
        <v>63.006451612903227</v>
      </c>
      <c r="Y1926" s="5">
        <v>60.070967741935483</v>
      </c>
      <c r="Z1926" s="5">
        <v>57.187096774193549</v>
      </c>
      <c r="AA1926" s="5">
        <v>55.783870967741933</v>
      </c>
      <c r="AB1926" s="5">
        <v>54.451612903225808</v>
      </c>
    </row>
    <row r="1927" spans="1:28">
      <c r="A1927" s="2" t="s">
        <v>286</v>
      </c>
      <c r="B1927" s="2" t="s">
        <v>78</v>
      </c>
      <c r="C1927" s="2" t="s">
        <v>366</v>
      </c>
      <c r="D1927" s="2" t="str">
        <f t="shared" si="30"/>
        <v>Ohio - Toledo-Jun</v>
      </c>
      <c r="E1927" s="5">
        <v>60.706666666666671</v>
      </c>
      <c r="F1927" s="5">
        <v>60.073333333333338</v>
      </c>
      <c r="G1927" s="5">
        <v>59.53</v>
      </c>
      <c r="H1927" s="5">
        <v>59.206666666666671</v>
      </c>
      <c r="I1927" s="5">
        <v>58.763333333333335</v>
      </c>
      <c r="J1927" s="5">
        <v>59.55</v>
      </c>
      <c r="K1927" s="5">
        <v>62.713333333333338</v>
      </c>
      <c r="L1927" s="5">
        <v>65.56</v>
      </c>
      <c r="M1927" s="5">
        <v>68.233333333333334</v>
      </c>
      <c r="N1927" s="5">
        <v>70.37</v>
      </c>
      <c r="O1927" s="5">
        <v>72.069999999999993</v>
      </c>
      <c r="P1927" s="5">
        <v>73.17</v>
      </c>
      <c r="Q1927" s="5">
        <v>74.833333333333329</v>
      </c>
      <c r="R1927" s="5">
        <v>75.48</v>
      </c>
      <c r="S1927" s="5">
        <v>76.13333333333334</v>
      </c>
      <c r="T1927" s="5">
        <v>76.626666666666679</v>
      </c>
      <c r="U1927" s="5">
        <v>75.176666666666677</v>
      </c>
      <c r="V1927" s="5">
        <v>73.81</v>
      </c>
      <c r="W1927" s="5">
        <v>71.946666666666673</v>
      </c>
      <c r="X1927" s="5">
        <v>68.853333333333325</v>
      </c>
      <c r="Y1927" s="5">
        <v>65.53</v>
      </c>
      <c r="Z1927" s="5">
        <v>63.743333333333332</v>
      </c>
      <c r="AA1927" s="5">
        <v>62.19</v>
      </c>
      <c r="AB1927" s="5">
        <v>61.276666666666664</v>
      </c>
    </row>
    <row r="1928" spans="1:28">
      <c r="A1928" s="2" t="s">
        <v>286</v>
      </c>
      <c r="B1928" s="2" t="s">
        <v>79</v>
      </c>
      <c r="C1928" s="2" t="s">
        <v>367</v>
      </c>
      <c r="D1928" s="2" t="str">
        <f t="shared" si="30"/>
        <v>Ohio - Toledo-Jul</v>
      </c>
      <c r="E1928" s="5">
        <v>68.848387096774204</v>
      </c>
      <c r="F1928" s="5">
        <v>68.096774193548384</v>
      </c>
      <c r="G1928" s="5">
        <v>65.445161290322574</v>
      </c>
      <c r="H1928" s="5">
        <v>64.719354838709677</v>
      </c>
      <c r="I1928" s="5">
        <v>64.170967741935485</v>
      </c>
      <c r="J1928" s="5">
        <v>64.412903225806446</v>
      </c>
      <c r="K1928" s="5">
        <v>66.429032258064524</v>
      </c>
      <c r="L1928" s="5">
        <v>69.529032258064518</v>
      </c>
      <c r="M1928" s="5">
        <v>72.296774193548387</v>
      </c>
      <c r="N1928" s="5">
        <v>74.964516129032262</v>
      </c>
      <c r="O1928" s="5">
        <v>77.358064516129033</v>
      </c>
      <c r="P1928" s="5">
        <v>78.854838709677423</v>
      </c>
      <c r="Q1928" s="5">
        <v>79.987096774193546</v>
      </c>
      <c r="R1928" s="5">
        <v>80.99677419354839</v>
      </c>
      <c r="S1928" s="5">
        <v>81.119354838709668</v>
      </c>
      <c r="T1928" s="5">
        <v>81.509677419354844</v>
      </c>
      <c r="U1928" s="5">
        <v>81.312903225806451</v>
      </c>
      <c r="V1928" s="5">
        <v>80.632258064516122</v>
      </c>
      <c r="W1928" s="5">
        <v>78.900000000000006</v>
      </c>
      <c r="X1928" s="5">
        <v>75.696774193548379</v>
      </c>
      <c r="Y1928" s="5">
        <v>72.154838709677421</v>
      </c>
      <c r="Z1928" s="5">
        <v>70.793548387096777</v>
      </c>
      <c r="AA1928" s="5">
        <v>69.658064516129031</v>
      </c>
      <c r="AB1928" s="5">
        <v>68.187096774193549</v>
      </c>
    </row>
    <row r="1929" spans="1:28">
      <c r="A1929" s="2" t="s">
        <v>286</v>
      </c>
      <c r="B1929" s="2" t="s">
        <v>80</v>
      </c>
      <c r="C1929" s="2" t="s">
        <v>368</v>
      </c>
      <c r="D1929" s="2" t="str">
        <f t="shared" si="30"/>
        <v>Ohio - Toledo-Aug</v>
      </c>
      <c r="E1929" s="5">
        <v>61.470967741935482</v>
      </c>
      <c r="F1929" s="5">
        <v>60.477419354838709</v>
      </c>
      <c r="G1929" s="5">
        <v>61.409677419354843</v>
      </c>
      <c r="H1929" s="5">
        <v>60.383870967741942</v>
      </c>
      <c r="I1929" s="5">
        <v>60.935483870967744</v>
      </c>
      <c r="J1929" s="5">
        <v>61.445161290322581</v>
      </c>
      <c r="K1929" s="5">
        <v>62.029032258064518</v>
      </c>
      <c r="L1929" s="5">
        <v>65.367741935483878</v>
      </c>
      <c r="M1929" s="5">
        <v>68.690322580645159</v>
      </c>
      <c r="N1929" s="5">
        <v>72.025806451612908</v>
      </c>
      <c r="O1929" s="5">
        <v>73.864516129032268</v>
      </c>
      <c r="P1929" s="5">
        <v>75.680645161290315</v>
      </c>
      <c r="Q1929" s="5">
        <v>77.509677419354844</v>
      </c>
      <c r="R1929" s="5">
        <v>78.08709677419354</v>
      </c>
      <c r="S1929" s="5">
        <v>78.619354838709668</v>
      </c>
      <c r="T1929" s="5">
        <v>79.180645161290315</v>
      </c>
      <c r="U1929" s="5">
        <v>77.58064516129032</v>
      </c>
      <c r="V1929" s="5">
        <v>75.980645161290326</v>
      </c>
      <c r="W1929" s="5">
        <v>74.3</v>
      </c>
      <c r="X1929" s="5">
        <v>71.58387096774193</v>
      </c>
      <c r="Y1929" s="5">
        <v>68.9258064516129</v>
      </c>
      <c r="Z1929" s="5">
        <v>66.261290322580649</v>
      </c>
      <c r="AA1929" s="5">
        <v>65.316129032258061</v>
      </c>
      <c r="AB1929" s="5">
        <v>64.41935483870968</v>
      </c>
    </row>
    <row r="1930" spans="1:28">
      <c r="A1930" s="2" t="s">
        <v>286</v>
      </c>
      <c r="B1930" s="2" t="s">
        <v>81</v>
      </c>
      <c r="C1930" s="2" t="s">
        <v>369</v>
      </c>
      <c r="D1930" s="2" t="str">
        <f t="shared" si="30"/>
        <v>Ohio - Toledo-Sep</v>
      </c>
      <c r="E1930" s="5">
        <v>56.92</v>
      </c>
      <c r="F1930" s="5">
        <v>56.31333333333334</v>
      </c>
      <c r="G1930" s="5">
        <v>55.393333333333331</v>
      </c>
      <c r="H1930" s="5">
        <v>54.693333333333335</v>
      </c>
      <c r="I1930" s="5">
        <v>54.056666666666665</v>
      </c>
      <c r="J1930" s="5">
        <v>53.406666666666666</v>
      </c>
      <c r="K1930" s="5">
        <v>53.853333333333332</v>
      </c>
      <c r="L1930" s="5">
        <v>57.493333333333332</v>
      </c>
      <c r="M1930" s="5">
        <v>61.506666666666668</v>
      </c>
      <c r="N1930" s="5">
        <v>64.903333333333336</v>
      </c>
      <c r="O1930" s="5">
        <v>67.696666666666673</v>
      </c>
      <c r="P1930" s="5">
        <v>69.709999999999994</v>
      </c>
      <c r="Q1930" s="5">
        <v>71.486666666666665</v>
      </c>
      <c r="R1930" s="5">
        <v>72.743333333333339</v>
      </c>
      <c r="S1930" s="5">
        <v>73.153333333333336</v>
      </c>
      <c r="T1930" s="5">
        <v>72.98</v>
      </c>
      <c r="U1930" s="5">
        <v>71.533333333333331</v>
      </c>
      <c r="V1930" s="5">
        <v>69.213333333333338</v>
      </c>
      <c r="W1930" s="5">
        <v>65.25333333333333</v>
      </c>
      <c r="X1930" s="5">
        <v>61.673333333333332</v>
      </c>
      <c r="Y1930" s="5">
        <v>60.126666666666665</v>
      </c>
      <c r="Z1930" s="5">
        <v>58.743333333333332</v>
      </c>
      <c r="AA1930" s="5">
        <v>57.32</v>
      </c>
      <c r="AB1930" s="5">
        <v>56.58</v>
      </c>
    </row>
    <row r="1931" spans="1:28">
      <c r="A1931" s="2" t="s">
        <v>286</v>
      </c>
      <c r="B1931" s="2" t="s">
        <v>82</v>
      </c>
      <c r="C1931" s="2" t="s">
        <v>370</v>
      </c>
      <c r="D1931" s="2" t="str">
        <f t="shared" si="30"/>
        <v>Ohio - Toledo-Oct</v>
      </c>
      <c r="E1931" s="5">
        <v>47.106451612903221</v>
      </c>
      <c r="F1931" s="5">
        <v>46.57741935483871</v>
      </c>
      <c r="G1931" s="5">
        <v>46.061290322580646</v>
      </c>
      <c r="H1931" s="5">
        <v>45.509677419354837</v>
      </c>
      <c r="I1931" s="5">
        <v>45.090322580645157</v>
      </c>
      <c r="J1931" s="5">
        <v>44.703225806451613</v>
      </c>
      <c r="K1931" s="5">
        <v>44.3</v>
      </c>
      <c r="L1931" s="5">
        <v>47.196774193548386</v>
      </c>
      <c r="M1931" s="5">
        <v>50.112903225806448</v>
      </c>
      <c r="N1931" s="5">
        <v>53.035483870967738</v>
      </c>
      <c r="O1931" s="5">
        <v>54.754838709677422</v>
      </c>
      <c r="P1931" s="5">
        <v>56.441935483870971</v>
      </c>
      <c r="Q1931" s="5">
        <v>58.158064516129038</v>
      </c>
      <c r="R1931" s="5">
        <v>58.387096774193552</v>
      </c>
      <c r="S1931" s="5">
        <v>58.593548387096774</v>
      </c>
      <c r="T1931" s="5">
        <v>58.812903225806451</v>
      </c>
      <c r="U1931" s="5">
        <v>56.645161290322584</v>
      </c>
      <c r="V1931" s="5">
        <v>54.477419354838709</v>
      </c>
      <c r="W1931" s="5">
        <v>52.261290322580642</v>
      </c>
      <c r="X1931" s="5">
        <v>51.019354838709674</v>
      </c>
      <c r="Y1931" s="5">
        <v>49.79032258064516</v>
      </c>
      <c r="Z1931" s="5">
        <v>48.548387096774192</v>
      </c>
      <c r="AA1931" s="5">
        <v>48.151612903225811</v>
      </c>
      <c r="AB1931" s="5">
        <v>47.725806451612904</v>
      </c>
    </row>
    <row r="1932" spans="1:28">
      <c r="A1932" s="2" t="s">
        <v>286</v>
      </c>
      <c r="B1932" s="2" t="s">
        <v>83</v>
      </c>
      <c r="C1932" s="2" t="s">
        <v>371</v>
      </c>
      <c r="D1932" s="2" t="str">
        <f t="shared" si="30"/>
        <v>Ohio - Toledo-Nov</v>
      </c>
      <c r="E1932" s="5">
        <v>39.116666666666667</v>
      </c>
      <c r="F1932" s="5">
        <v>38.713333333333338</v>
      </c>
      <c r="G1932" s="5">
        <v>38.306666666666665</v>
      </c>
      <c r="H1932" s="5">
        <v>37.893333333333331</v>
      </c>
      <c r="I1932" s="5">
        <v>37.74666666666667</v>
      </c>
      <c r="J1932" s="5">
        <v>37.633333333333333</v>
      </c>
      <c r="K1932" s="5">
        <v>37.463333333333338</v>
      </c>
      <c r="L1932" s="5">
        <v>38.74666666666667</v>
      </c>
      <c r="M1932" s="5">
        <v>39.983333333333334</v>
      </c>
      <c r="N1932" s="5">
        <v>41.26</v>
      </c>
      <c r="O1932" s="5">
        <v>42.526666666666664</v>
      </c>
      <c r="P1932" s="5">
        <v>43.7</v>
      </c>
      <c r="Q1932" s="5">
        <v>44.97</v>
      </c>
      <c r="R1932" s="5">
        <v>44.966666666666669</v>
      </c>
      <c r="S1932" s="5">
        <v>44.986666666666665</v>
      </c>
      <c r="T1932" s="5">
        <v>44.983333333333334</v>
      </c>
      <c r="U1932" s="5">
        <v>43.636666666666663</v>
      </c>
      <c r="V1932" s="5">
        <v>42.273333333333333</v>
      </c>
      <c r="W1932" s="5">
        <v>40.89</v>
      </c>
      <c r="X1932" s="5">
        <v>40.273333333333333</v>
      </c>
      <c r="Y1932" s="5">
        <v>39.723333333333336</v>
      </c>
      <c r="Z1932" s="5">
        <v>39.119999999999997</v>
      </c>
      <c r="AA1932" s="5">
        <v>38.880000000000003</v>
      </c>
      <c r="AB1932" s="5">
        <v>38.68333333333333</v>
      </c>
    </row>
    <row r="1933" spans="1:28">
      <c r="A1933" s="2" t="s">
        <v>286</v>
      </c>
      <c r="B1933" s="2" t="s">
        <v>84</v>
      </c>
      <c r="C1933" s="2" t="s">
        <v>372</v>
      </c>
      <c r="D1933" s="2" t="str">
        <f t="shared" si="30"/>
        <v>Ohio - Toledo-Dec</v>
      </c>
      <c r="E1933" s="5">
        <v>25.264516129032259</v>
      </c>
      <c r="F1933" s="5">
        <v>24.903225806451612</v>
      </c>
      <c r="G1933" s="5">
        <v>24.587096774193551</v>
      </c>
      <c r="H1933" s="5">
        <v>24.580645161290324</v>
      </c>
      <c r="I1933" s="5">
        <v>24.735483870967741</v>
      </c>
      <c r="J1933" s="5">
        <v>24.887096774193548</v>
      </c>
      <c r="K1933" s="5">
        <v>24.732258064516131</v>
      </c>
      <c r="L1933" s="5">
        <v>24.693548387096776</v>
      </c>
      <c r="M1933" s="5">
        <v>25.416129032258063</v>
      </c>
      <c r="N1933" s="5">
        <v>26.893548387096775</v>
      </c>
      <c r="O1933" s="5">
        <v>28.29032258064516</v>
      </c>
      <c r="P1933" s="5">
        <v>29.651612903225807</v>
      </c>
      <c r="Q1933" s="5">
        <v>30.609677419354838</v>
      </c>
      <c r="R1933" s="5">
        <v>31.325806451612905</v>
      </c>
      <c r="S1933" s="5">
        <v>31.335483870967742</v>
      </c>
      <c r="T1933" s="5">
        <v>30.825806451612905</v>
      </c>
      <c r="U1933" s="5">
        <v>29.5</v>
      </c>
      <c r="V1933" s="5">
        <v>28.248387096774195</v>
      </c>
      <c r="W1933" s="5">
        <v>27.519354838709678</v>
      </c>
      <c r="X1933" s="5">
        <v>26.419354838709676</v>
      </c>
      <c r="Y1933" s="5">
        <v>25.996774193548386</v>
      </c>
      <c r="Z1933" s="5">
        <v>25.7</v>
      </c>
      <c r="AA1933" s="5">
        <v>25.483870967741936</v>
      </c>
      <c r="AB1933" s="5">
        <v>25.425806451612903</v>
      </c>
    </row>
    <row r="1934" spans="1:28">
      <c r="A1934" s="2" t="s">
        <v>287</v>
      </c>
      <c r="B1934" s="2" t="s">
        <v>73</v>
      </c>
      <c r="C1934" s="2" t="s">
        <v>361</v>
      </c>
      <c r="D1934" s="2" t="str">
        <f t="shared" si="30"/>
        <v>Ohio - Youngstown-Jan</v>
      </c>
      <c r="E1934" s="5">
        <v>22.887096774193548</v>
      </c>
      <c r="F1934" s="5">
        <v>22.770967741935483</v>
      </c>
      <c r="G1934" s="5">
        <v>22.63225806451613</v>
      </c>
      <c r="H1934" s="5">
        <v>22.512903225806451</v>
      </c>
      <c r="I1934" s="5">
        <v>22.554838709677419</v>
      </c>
      <c r="J1934" s="5">
        <v>22.558064516129029</v>
      </c>
      <c r="K1934" s="5">
        <v>22.612903225806452</v>
      </c>
      <c r="L1934" s="5">
        <v>23.219354838709677</v>
      </c>
      <c r="M1934" s="5">
        <v>23.796774193548387</v>
      </c>
      <c r="N1934" s="5">
        <v>24.387096774193548</v>
      </c>
      <c r="O1934" s="5">
        <v>25.296774193548387</v>
      </c>
      <c r="P1934" s="5">
        <v>26.196774193548389</v>
      </c>
      <c r="Q1934" s="5">
        <v>27.103225806451615</v>
      </c>
      <c r="R1934" s="5">
        <v>27.319354838709678</v>
      </c>
      <c r="S1934" s="5">
        <v>27.548387096774192</v>
      </c>
      <c r="T1934" s="5">
        <v>27.767741935483869</v>
      </c>
      <c r="U1934" s="5">
        <v>26.803225806451611</v>
      </c>
      <c r="V1934" s="5">
        <v>25.780645161290323</v>
      </c>
      <c r="W1934" s="5">
        <v>24.896774193548385</v>
      </c>
      <c r="X1934" s="5">
        <v>24.251612903225805</v>
      </c>
      <c r="Y1934" s="5">
        <v>23.664516129032258</v>
      </c>
      <c r="Z1934" s="5">
        <v>23.019354838709678</v>
      </c>
      <c r="AA1934" s="5">
        <v>23.058064516129029</v>
      </c>
      <c r="AB1934" s="5">
        <v>23.058064516129029</v>
      </c>
    </row>
    <row r="1935" spans="1:28">
      <c r="A1935" s="2" t="s">
        <v>287</v>
      </c>
      <c r="B1935" s="2" t="s">
        <v>74</v>
      </c>
      <c r="C1935" s="2" t="s">
        <v>362</v>
      </c>
      <c r="D1935" s="2" t="str">
        <f t="shared" si="30"/>
        <v>Ohio - Youngstown-Feb</v>
      </c>
      <c r="E1935" s="5">
        <v>23.55</v>
      </c>
      <c r="F1935" s="5">
        <v>23.139285714285712</v>
      </c>
      <c r="G1935" s="5">
        <v>22.689285714285713</v>
      </c>
      <c r="H1935" s="5">
        <v>22.324999999999999</v>
      </c>
      <c r="I1935" s="5">
        <v>22.057142857142857</v>
      </c>
      <c r="J1935" s="5">
        <v>21.557142857142857</v>
      </c>
      <c r="K1935" s="5">
        <v>21.435714285714287</v>
      </c>
      <c r="L1935" s="5">
        <v>21.464285714285715</v>
      </c>
      <c r="M1935" s="5">
        <v>23.00714285714286</v>
      </c>
      <c r="N1935" s="5">
        <v>24.689285714285713</v>
      </c>
      <c r="O1935" s="5">
        <v>26.392857142857142</v>
      </c>
      <c r="P1935" s="5">
        <v>28.00714285714286</v>
      </c>
      <c r="Q1935" s="5">
        <v>28.828571428571429</v>
      </c>
      <c r="R1935" s="5">
        <v>29.539285714285715</v>
      </c>
      <c r="S1935" s="5">
        <v>29.932142857142857</v>
      </c>
      <c r="T1935" s="5">
        <v>30.210714285714285</v>
      </c>
      <c r="U1935" s="5">
        <v>29.471428571428572</v>
      </c>
      <c r="V1935" s="5">
        <v>28.12857142857143</v>
      </c>
      <c r="W1935" s="5">
        <v>27.1</v>
      </c>
      <c r="X1935" s="5">
        <v>26.303571428571427</v>
      </c>
      <c r="Y1935" s="5">
        <v>26.014285714285712</v>
      </c>
      <c r="Z1935" s="5">
        <v>25.49642857142857</v>
      </c>
      <c r="AA1935" s="5">
        <v>24.86785714285714</v>
      </c>
      <c r="AB1935" s="5">
        <v>24.564285714285713</v>
      </c>
    </row>
    <row r="1936" spans="1:28">
      <c r="A1936" s="2" t="s">
        <v>287</v>
      </c>
      <c r="B1936" s="2" t="s">
        <v>75</v>
      </c>
      <c r="C1936" s="2" t="s">
        <v>363</v>
      </c>
      <c r="D1936" s="2" t="str">
        <f t="shared" si="30"/>
        <v>Ohio - Youngstown-Mar</v>
      </c>
      <c r="E1936" s="5">
        <v>32.161290322580648</v>
      </c>
      <c r="F1936" s="5">
        <v>31.8</v>
      </c>
      <c r="G1936" s="5">
        <v>31.448387096774194</v>
      </c>
      <c r="H1936" s="5">
        <v>31.051612903225806</v>
      </c>
      <c r="I1936" s="5">
        <v>30.745161290322581</v>
      </c>
      <c r="J1936" s="5">
        <v>30.464516129032258</v>
      </c>
      <c r="K1936" s="5">
        <v>30.13225806451613</v>
      </c>
      <c r="L1936" s="5">
        <v>31.6</v>
      </c>
      <c r="M1936" s="5">
        <v>33.070967741935483</v>
      </c>
      <c r="N1936" s="5">
        <v>34.538709677419355</v>
      </c>
      <c r="O1936" s="5">
        <v>36.245161290322578</v>
      </c>
      <c r="P1936" s="5">
        <v>37.951612903225808</v>
      </c>
      <c r="Q1936" s="5">
        <v>39.664516129032258</v>
      </c>
      <c r="R1936" s="5">
        <v>40.329032258064515</v>
      </c>
      <c r="S1936" s="5">
        <v>41.035483870967738</v>
      </c>
      <c r="T1936" s="5">
        <v>41.693548387096776</v>
      </c>
      <c r="U1936" s="5">
        <v>40.5</v>
      </c>
      <c r="V1936" s="5">
        <v>39.309677419354834</v>
      </c>
      <c r="W1936" s="5">
        <v>38.009677419354837</v>
      </c>
      <c r="X1936" s="5">
        <v>36.832258064516125</v>
      </c>
      <c r="Y1936" s="5">
        <v>35.703225806451613</v>
      </c>
      <c r="Z1936" s="5">
        <v>34.561290322580646</v>
      </c>
      <c r="AA1936" s="5">
        <v>34.038709677419355</v>
      </c>
      <c r="AB1936" s="5">
        <v>33.474193548387099</v>
      </c>
    </row>
    <row r="1937" spans="1:28">
      <c r="A1937" s="2" t="s">
        <v>287</v>
      </c>
      <c r="B1937" s="2" t="s">
        <v>76</v>
      </c>
      <c r="C1937" s="2" t="s">
        <v>364</v>
      </c>
      <c r="D1937" s="2" t="str">
        <f t="shared" si="30"/>
        <v>Ohio - Youngstown-Apr</v>
      </c>
      <c r="E1937" s="5">
        <v>42.37</v>
      </c>
      <c r="F1937" s="5">
        <v>41.523333333333333</v>
      </c>
      <c r="G1937" s="5">
        <v>40.99</v>
      </c>
      <c r="H1937" s="5">
        <v>40.590000000000003</v>
      </c>
      <c r="I1937" s="5">
        <v>40.299999999999997</v>
      </c>
      <c r="J1937" s="5">
        <v>39.916666666666664</v>
      </c>
      <c r="K1937" s="5">
        <v>41.15</v>
      </c>
      <c r="L1937" s="5">
        <v>43.87</v>
      </c>
      <c r="M1937" s="5">
        <v>46.56</v>
      </c>
      <c r="N1937" s="5">
        <v>48.7</v>
      </c>
      <c r="O1937" s="5">
        <v>50.766666666666666</v>
      </c>
      <c r="P1937" s="5">
        <v>51.99</v>
      </c>
      <c r="Q1937" s="5">
        <v>52.903333333333329</v>
      </c>
      <c r="R1937" s="5">
        <v>53.51</v>
      </c>
      <c r="S1937" s="5">
        <v>53.68333333333333</v>
      </c>
      <c r="T1937" s="5">
        <v>53.526666666666664</v>
      </c>
      <c r="U1937" s="5">
        <v>53.72</v>
      </c>
      <c r="V1937" s="5">
        <v>52.636666666666663</v>
      </c>
      <c r="W1937" s="5">
        <v>50.18</v>
      </c>
      <c r="X1937" s="5">
        <v>47.27</v>
      </c>
      <c r="Y1937" s="5">
        <v>45.96</v>
      </c>
      <c r="Z1937" s="5">
        <v>44.84</v>
      </c>
      <c r="AA1937" s="5">
        <v>44.006666666666668</v>
      </c>
      <c r="AB1937" s="5">
        <v>43.16</v>
      </c>
    </row>
    <row r="1938" spans="1:28">
      <c r="A1938" s="2" t="s">
        <v>287</v>
      </c>
      <c r="B1938" s="2" t="s">
        <v>77</v>
      </c>
      <c r="C1938" s="2" t="s">
        <v>365</v>
      </c>
      <c r="D1938" s="2" t="str">
        <f t="shared" si="30"/>
        <v>Ohio - Youngstown-May</v>
      </c>
      <c r="E1938" s="5">
        <v>51.451612903225808</v>
      </c>
      <c r="F1938" s="5">
        <v>50.87419354838709</v>
      </c>
      <c r="G1938" s="5">
        <v>50.3</v>
      </c>
      <c r="H1938" s="5">
        <v>49.70645161290323</v>
      </c>
      <c r="I1938" s="5">
        <v>50.635483870967747</v>
      </c>
      <c r="J1938" s="5">
        <v>51.58064516129032</v>
      </c>
      <c r="K1938" s="5">
        <v>52.512903225806454</v>
      </c>
      <c r="L1938" s="5">
        <v>55.877419354838715</v>
      </c>
      <c r="M1938" s="5">
        <v>59.258064516129032</v>
      </c>
      <c r="N1938" s="5">
        <v>62.619354838709675</v>
      </c>
      <c r="O1938" s="5">
        <v>64.090322580645164</v>
      </c>
      <c r="P1938" s="5">
        <v>65.57096774193549</v>
      </c>
      <c r="Q1938" s="5">
        <v>67.035483870967738</v>
      </c>
      <c r="R1938" s="5">
        <v>67.354838709677423</v>
      </c>
      <c r="S1938" s="5">
        <v>67.667741935483861</v>
      </c>
      <c r="T1938" s="5">
        <v>67.980645161290326</v>
      </c>
      <c r="U1938" s="5">
        <v>66.283870967741947</v>
      </c>
      <c r="V1938" s="5">
        <v>64.587096774193554</v>
      </c>
      <c r="W1938" s="5">
        <v>62.822580645161288</v>
      </c>
      <c r="X1938" s="5">
        <v>59.977419354838709</v>
      </c>
      <c r="Y1938" s="5">
        <v>57.1</v>
      </c>
      <c r="Z1938" s="5">
        <v>54.325806451612898</v>
      </c>
      <c r="AA1938" s="5">
        <v>53.467741935483872</v>
      </c>
      <c r="AB1938" s="5">
        <v>52.635483870967747</v>
      </c>
    </row>
    <row r="1939" spans="1:28">
      <c r="A1939" s="2" t="s">
        <v>287</v>
      </c>
      <c r="B1939" s="2" t="s">
        <v>78</v>
      </c>
      <c r="C1939" s="2" t="s">
        <v>366</v>
      </c>
      <c r="D1939" s="2" t="str">
        <f t="shared" si="30"/>
        <v>Ohio - Youngstown-Jun</v>
      </c>
      <c r="E1939" s="5">
        <v>59.843333333333334</v>
      </c>
      <c r="F1939" s="5">
        <v>59.31666666666667</v>
      </c>
      <c r="G1939" s="5">
        <v>58.796666666666667</v>
      </c>
      <c r="H1939" s="5">
        <v>58.266666666666666</v>
      </c>
      <c r="I1939" s="5">
        <v>59.273333333333333</v>
      </c>
      <c r="J1939" s="5">
        <v>60.31666666666667</v>
      </c>
      <c r="K1939" s="5">
        <v>61.35</v>
      </c>
      <c r="L1939" s="5">
        <v>63.706666666666671</v>
      </c>
      <c r="M1939" s="5">
        <v>66.099999999999994</v>
      </c>
      <c r="N1939" s="5">
        <v>68.473333333333329</v>
      </c>
      <c r="O1939" s="5">
        <v>69.926666666666677</v>
      </c>
      <c r="P1939" s="5">
        <v>71.376666666666679</v>
      </c>
      <c r="Q1939" s="5">
        <v>72.823333333333323</v>
      </c>
      <c r="R1939" s="5">
        <v>73.38</v>
      </c>
      <c r="S1939" s="5">
        <v>73.913333333333341</v>
      </c>
      <c r="T1939" s="5">
        <v>74.456666666666663</v>
      </c>
      <c r="U1939" s="5">
        <v>73.266666666666666</v>
      </c>
      <c r="V1939" s="5">
        <v>72.11333333333333</v>
      </c>
      <c r="W1939" s="5">
        <v>70.87</v>
      </c>
      <c r="X1939" s="5">
        <v>68.076666666666668</v>
      </c>
      <c r="Y1939" s="5">
        <v>65.343333333333334</v>
      </c>
      <c r="Z1939" s="5">
        <v>62.603333333333332</v>
      </c>
      <c r="AA1939" s="5">
        <v>61.676666666666662</v>
      </c>
      <c r="AB1939" s="5">
        <v>60.766666666666666</v>
      </c>
    </row>
    <row r="1940" spans="1:28">
      <c r="A1940" s="2" t="s">
        <v>287</v>
      </c>
      <c r="B1940" s="2" t="s">
        <v>79</v>
      </c>
      <c r="C1940" s="2" t="s">
        <v>367</v>
      </c>
      <c r="D1940" s="2" t="str">
        <f t="shared" si="30"/>
        <v>Ohio - Youngstown-Jul</v>
      </c>
      <c r="E1940" s="5">
        <v>66.819354838709685</v>
      </c>
      <c r="F1940" s="5">
        <v>66.148387096774186</v>
      </c>
      <c r="G1940" s="5">
        <v>63.645161290322584</v>
      </c>
      <c r="H1940" s="5">
        <v>63.2</v>
      </c>
      <c r="I1940" s="5">
        <v>62.545161290322582</v>
      </c>
      <c r="J1940" s="5">
        <v>63.274193548387096</v>
      </c>
      <c r="K1940" s="5">
        <v>65.812903225806451</v>
      </c>
      <c r="L1940" s="5">
        <v>69.283870967741947</v>
      </c>
      <c r="M1940" s="5">
        <v>71.941935483870964</v>
      </c>
      <c r="N1940" s="5">
        <v>74.674193548387095</v>
      </c>
      <c r="O1940" s="5">
        <v>76.283870967741947</v>
      </c>
      <c r="P1940" s="5">
        <v>77.616129032258058</v>
      </c>
      <c r="Q1940" s="5">
        <v>78.616129032258058</v>
      </c>
      <c r="R1940" s="5">
        <v>79.270967741935493</v>
      </c>
      <c r="S1940" s="5">
        <v>80.164516129032251</v>
      </c>
      <c r="T1940" s="5">
        <v>79.703225806451613</v>
      </c>
      <c r="U1940" s="5">
        <v>78.754838709677429</v>
      </c>
      <c r="V1940" s="5">
        <v>77.196774193548379</v>
      </c>
      <c r="W1940" s="5">
        <v>75.312903225806451</v>
      </c>
      <c r="X1940" s="5">
        <v>71.048387096774192</v>
      </c>
      <c r="Y1940" s="5">
        <v>68.906451612903226</v>
      </c>
      <c r="Z1940" s="5">
        <v>67.029032258064518</v>
      </c>
      <c r="AA1940" s="5">
        <v>65.845161290322579</v>
      </c>
      <c r="AB1940" s="5">
        <v>65.029032258064518</v>
      </c>
    </row>
    <row r="1941" spans="1:28">
      <c r="A1941" s="2" t="s">
        <v>287</v>
      </c>
      <c r="B1941" s="2" t="s">
        <v>80</v>
      </c>
      <c r="C1941" s="2" t="s">
        <v>368</v>
      </c>
      <c r="D1941" s="2" t="str">
        <f t="shared" si="30"/>
        <v>Ohio - Youngstown-Aug</v>
      </c>
      <c r="E1941" s="5">
        <v>60.296774193548387</v>
      </c>
      <c r="F1941" s="5">
        <v>59.70645161290323</v>
      </c>
      <c r="G1941" s="5">
        <v>61.096774193548384</v>
      </c>
      <c r="H1941" s="5">
        <v>60.480645161290326</v>
      </c>
      <c r="I1941" s="5">
        <v>60.777419354838706</v>
      </c>
      <c r="J1941" s="5">
        <v>61.074193548387093</v>
      </c>
      <c r="K1941" s="5">
        <v>61.412903225806453</v>
      </c>
      <c r="L1941" s="5">
        <v>64.587096774193554</v>
      </c>
      <c r="M1941" s="5">
        <v>67.764516129032259</v>
      </c>
      <c r="N1941" s="5">
        <v>70.929032258064524</v>
      </c>
      <c r="O1941" s="5">
        <v>72.722580645161287</v>
      </c>
      <c r="P1941" s="5">
        <v>74.551612903225802</v>
      </c>
      <c r="Q1941" s="5">
        <v>76.341935483870969</v>
      </c>
      <c r="R1941" s="5">
        <v>76.616129032258058</v>
      </c>
      <c r="S1941" s="5">
        <v>76.838709677419359</v>
      </c>
      <c r="T1941" s="5">
        <v>77.106451612903228</v>
      </c>
      <c r="U1941" s="5">
        <v>75.245161290322571</v>
      </c>
      <c r="V1941" s="5">
        <v>73.403225806451616</v>
      </c>
      <c r="W1941" s="5">
        <v>71.454838709677418</v>
      </c>
      <c r="X1941" s="5">
        <v>68.877419354838707</v>
      </c>
      <c r="Y1941" s="5">
        <v>66.345161290322579</v>
      </c>
      <c r="Z1941" s="5">
        <v>63.812903225806451</v>
      </c>
      <c r="AA1941" s="5">
        <v>63.264516129032259</v>
      </c>
      <c r="AB1941" s="5">
        <v>62.770967741935486</v>
      </c>
    </row>
    <row r="1942" spans="1:28">
      <c r="A1942" s="2" t="s">
        <v>287</v>
      </c>
      <c r="B1942" s="2" t="s">
        <v>81</v>
      </c>
      <c r="C1942" s="2" t="s">
        <v>369</v>
      </c>
      <c r="D1942" s="2" t="str">
        <f t="shared" si="30"/>
        <v>Ohio - Youngstown-Sep</v>
      </c>
      <c r="E1942" s="5">
        <v>57.44</v>
      </c>
      <c r="F1942" s="5">
        <v>57.176666666666662</v>
      </c>
      <c r="G1942" s="5">
        <v>56.713333333333338</v>
      </c>
      <c r="H1942" s="5">
        <v>56.01</v>
      </c>
      <c r="I1942" s="5">
        <v>55.633333333333333</v>
      </c>
      <c r="J1942" s="5">
        <v>55.44</v>
      </c>
      <c r="K1942" s="5">
        <v>56.113333333333337</v>
      </c>
      <c r="L1942" s="5">
        <v>58.976666666666667</v>
      </c>
      <c r="M1942" s="5">
        <v>61.8</v>
      </c>
      <c r="N1942" s="5">
        <v>63.81333333333334</v>
      </c>
      <c r="O1942" s="5">
        <v>65.86666666666666</v>
      </c>
      <c r="P1942" s="5">
        <v>67.8</v>
      </c>
      <c r="Q1942" s="5">
        <v>68.956666666666663</v>
      </c>
      <c r="R1942" s="5">
        <v>69.696666666666673</v>
      </c>
      <c r="S1942" s="5">
        <v>69.453333333333333</v>
      </c>
      <c r="T1942" s="5">
        <v>68.993333333333339</v>
      </c>
      <c r="U1942" s="5">
        <v>68.099999999999994</v>
      </c>
      <c r="V1942" s="5">
        <v>65.303333333333327</v>
      </c>
      <c r="W1942" s="5">
        <v>61.443333333333335</v>
      </c>
      <c r="X1942" s="5">
        <v>60.2</v>
      </c>
      <c r="Y1942" s="5">
        <v>59.22</v>
      </c>
      <c r="Z1942" s="5">
        <v>58.43333333333333</v>
      </c>
      <c r="AA1942" s="5">
        <v>57.89</v>
      </c>
      <c r="AB1942" s="5">
        <v>57.5</v>
      </c>
    </row>
    <row r="1943" spans="1:28">
      <c r="A1943" s="2" t="s">
        <v>287</v>
      </c>
      <c r="B1943" s="2" t="s">
        <v>82</v>
      </c>
      <c r="C1943" s="2" t="s">
        <v>370</v>
      </c>
      <c r="D1943" s="2" t="str">
        <f t="shared" si="30"/>
        <v>Ohio - Youngstown-Oct</v>
      </c>
      <c r="E1943" s="5">
        <v>46.319354838709678</v>
      </c>
      <c r="F1943" s="5">
        <v>45.861290322580643</v>
      </c>
      <c r="G1943" s="5">
        <v>45.458064516129035</v>
      </c>
      <c r="H1943" s="5">
        <v>45</v>
      </c>
      <c r="I1943" s="5">
        <v>44.561290322580646</v>
      </c>
      <c r="J1943" s="5">
        <v>44.161290322580648</v>
      </c>
      <c r="K1943" s="5">
        <v>43.719354838709677</v>
      </c>
      <c r="L1943" s="5">
        <v>46.564516129032256</v>
      </c>
      <c r="M1943" s="5">
        <v>49.4</v>
      </c>
      <c r="N1943" s="5">
        <v>52.248387096774195</v>
      </c>
      <c r="O1943" s="5">
        <v>53.783870967741933</v>
      </c>
      <c r="P1943" s="5">
        <v>55.345161290322579</v>
      </c>
      <c r="Q1943" s="5">
        <v>56.880645161290325</v>
      </c>
      <c r="R1943" s="5">
        <v>57.035483870967738</v>
      </c>
      <c r="S1943" s="5">
        <v>57.141935483870974</v>
      </c>
      <c r="T1943" s="5">
        <v>57.309677419354834</v>
      </c>
      <c r="U1943" s="5">
        <v>55.122580645161285</v>
      </c>
      <c r="V1943" s="5">
        <v>52.929032258064517</v>
      </c>
      <c r="W1943" s="5">
        <v>50.780645161290323</v>
      </c>
      <c r="X1943" s="5">
        <v>49.751612903225805</v>
      </c>
      <c r="Y1943" s="5">
        <v>48.812903225806451</v>
      </c>
      <c r="Z1943" s="5">
        <v>47.835483870967742</v>
      </c>
      <c r="AA1943" s="5">
        <v>47.338709677419352</v>
      </c>
      <c r="AB1943" s="5">
        <v>46.848387096774189</v>
      </c>
    </row>
    <row r="1944" spans="1:28">
      <c r="A1944" s="2" t="s">
        <v>287</v>
      </c>
      <c r="B1944" s="2" t="s">
        <v>83</v>
      </c>
      <c r="C1944" s="2" t="s">
        <v>371</v>
      </c>
      <c r="D1944" s="2" t="str">
        <f t="shared" si="30"/>
        <v>Ohio - Youngstown-Nov</v>
      </c>
      <c r="E1944" s="5">
        <v>39.973333333333336</v>
      </c>
      <c r="F1944" s="5">
        <v>39.806666666666665</v>
      </c>
      <c r="G1944" s="5">
        <v>39.33</v>
      </c>
      <c r="H1944" s="5">
        <v>39.093333333333334</v>
      </c>
      <c r="I1944" s="5">
        <v>39.096666666666671</v>
      </c>
      <c r="J1944" s="5">
        <v>38.299999999999997</v>
      </c>
      <c r="K1944" s="5">
        <v>38.203333333333333</v>
      </c>
      <c r="L1944" s="5">
        <v>38.353333333333332</v>
      </c>
      <c r="M1944" s="5">
        <v>39.54</v>
      </c>
      <c r="N1944" s="5">
        <v>40.93666666666666</v>
      </c>
      <c r="O1944" s="5">
        <v>42.26</v>
      </c>
      <c r="P1944" s="5">
        <v>43.58</v>
      </c>
      <c r="Q1944" s="5">
        <v>44.73</v>
      </c>
      <c r="R1944" s="5">
        <v>45.49</v>
      </c>
      <c r="S1944" s="5">
        <v>45.726666666666667</v>
      </c>
      <c r="T1944" s="5">
        <v>45.57</v>
      </c>
      <c r="U1944" s="5">
        <v>44.153333333333329</v>
      </c>
      <c r="V1944" s="5">
        <v>42.643333333333331</v>
      </c>
      <c r="W1944" s="5">
        <v>41.673333333333332</v>
      </c>
      <c r="X1944" s="5">
        <v>40.666666666666664</v>
      </c>
      <c r="Y1944" s="5">
        <v>40.543333333333329</v>
      </c>
      <c r="Z1944" s="5">
        <v>40.123333333333335</v>
      </c>
      <c r="AA1944" s="5">
        <v>39.543333333333329</v>
      </c>
      <c r="AB1944" s="5">
        <v>39.343333333333334</v>
      </c>
    </row>
    <row r="1945" spans="1:28">
      <c r="A1945" s="2" t="s">
        <v>287</v>
      </c>
      <c r="B1945" s="2" t="s">
        <v>84</v>
      </c>
      <c r="C1945" s="2" t="s">
        <v>372</v>
      </c>
      <c r="D1945" s="2" t="str">
        <f t="shared" si="30"/>
        <v>Ohio - Youngstown-Dec</v>
      </c>
      <c r="E1945" s="5">
        <v>27.022580645161291</v>
      </c>
      <c r="F1945" s="5">
        <v>26.767741935483869</v>
      </c>
      <c r="G1945" s="5">
        <v>26.138709677419353</v>
      </c>
      <c r="H1945" s="5">
        <v>25.874193548387098</v>
      </c>
      <c r="I1945" s="5">
        <v>25.583870967741937</v>
      </c>
      <c r="J1945" s="5">
        <v>25.438709677419357</v>
      </c>
      <c r="K1945" s="5">
        <v>25.096774193548388</v>
      </c>
      <c r="L1945" s="5">
        <v>24.896774193548385</v>
      </c>
      <c r="M1945" s="5">
        <v>25.819354838709678</v>
      </c>
      <c r="N1945" s="5">
        <v>27.141935483870967</v>
      </c>
      <c r="O1945" s="5">
        <v>28.841935483870969</v>
      </c>
      <c r="P1945" s="5">
        <v>30.29032258064516</v>
      </c>
      <c r="Q1945" s="5">
        <v>31.35483870967742</v>
      </c>
      <c r="R1945" s="5">
        <v>32.241935483870968</v>
      </c>
      <c r="S1945" s="5">
        <v>32.390322580645162</v>
      </c>
      <c r="T1945" s="5">
        <v>31.751612903225805</v>
      </c>
      <c r="U1945" s="5">
        <v>30.680645161290322</v>
      </c>
      <c r="V1945" s="5">
        <v>29.729032258064517</v>
      </c>
      <c r="W1945" s="5">
        <v>29.164516129032258</v>
      </c>
      <c r="X1945" s="5">
        <v>28.86774193548387</v>
      </c>
      <c r="Y1945" s="5">
        <v>28.351612903225806</v>
      </c>
      <c r="Z1945" s="5">
        <v>27.9</v>
      </c>
      <c r="AA1945" s="5">
        <v>27.412903225806449</v>
      </c>
      <c r="AB1945" s="5">
        <v>26.909677419354839</v>
      </c>
    </row>
    <row r="1946" spans="1:28">
      <c r="A1946" s="2" t="s">
        <v>288</v>
      </c>
      <c r="B1946" s="2" t="s">
        <v>73</v>
      </c>
      <c r="C1946" s="2" t="s">
        <v>361</v>
      </c>
      <c r="D1946" s="2" t="str">
        <f t="shared" si="30"/>
        <v>Oklahoma - Oklahoma City-Jan</v>
      </c>
      <c r="E1946" s="5">
        <v>28.170967741935481</v>
      </c>
      <c r="F1946" s="5">
        <v>27.86774193548387</v>
      </c>
      <c r="G1946" s="5">
        <v>27.093548387096774</v>
      </c>
      <c r="H1946" s="5">
        <v>26.741935483870968</v>
      </c>
      <c r="I1946" s="5">
        <v>26.358064516129033</v>
      </c>
      <c r="J1946" s="5">
        <v>26.345161290322583</v>
      </c>
      <c r="K1946" s="5">
        <v>25.941935483870971</v>
      </c>
      <c r="L1946" s="5">
        <v>25.812903225806455</v>
      </c>
      <c r="M1946" s="5">
        <v>27.467741935483872</v>
      </c>
      <c r="N1946" s="5">
        <v>30.235483870967741</v>
      </c>
      <c r="O1946" s="5">
        <v>33.474193548387099</v>
      </c>
      <c r="P1946" s="5">
        <v>35.380645161290325</v>
      </c>
      <c r="Q1946" s="5">
        <v>37.161290322580648</v>
      </c>
      <c r="R1946" s="5">
        <v>38.570967741935483</v>
      </c>
      <c r="S1946" s="5">
        <v>39.258064516129032</v>
      </c>
      <c r="T1946" s="5">
        <v>39.42258064516129</v>
      </c>
      <c r="U1946" s="5">
        <v>38.335483870967742</v>
      </c>
      <c r="V1946" s="5">
        <v>35.661290322580648</v>
      </c>
      <c r="W1946" s="5">
        <v>33.396774193548389</v>
      </c>
      <c r="X1946" s="5">
        <v>32.170967741935485</v>
      </c>
      <c r="Y1946" s="5">
        <v>31.370967741935484</v>
      </c>
      <c r="Z1946" s="5">
        <v>30.970967741935485</v>
      </c>
      <c r="AA1946" s="5">
        <v>30.22258064516129</v>
      </c>
      <c r="AB1946" s="5">
        <v>29.516129032258064</v>
      </c>
    </row>
    <row r="1947" spans="1:28">
      <c r="A1947" s="2" t="s">
        <v>288</v>
      </c>
      <c r="B1947" s="2" t="s">
        <v>74</v>
      </c>
      <c r="C1947" s="2" t="s">
        <v>362</v>
      </c>
      <c r="D1947" s="2" t="str">
        <f t="shared" si="30"/>
        <v>Oklahoma - Oklahoma City-Feb</v>
      </c>
      <c r="E1947" s="5">
        <v>34.274999999999999</v>
      </c>
      <c r="F1947" s="5">
        <v>33.714285714285715</v>
      </c>
      <c r="G1947" s="5">
        <v>33.11785714285714</v>
      </c>
      <c r="H1947" s="5">
        <v>32.4</v>
      </c>
      <c r="I1947" s="5">
        <v>31.685714285714287</v>
      </c>
      <c r="J1947" s="5">
        <v>30.942857142857143</v>
      </c>
      <c r="K1947" s="5">
        <v>31.839285714285715</v>
      </c>
      <c r="L1947" s="5">
        <v>32.75</v>
      </c>
      <c r="M1947" s="5">
        <v>33.74285714285714</v>
      </c>
      <c r="N1947" s="5">
        <v>36.56428571428571</v>
      </c>
      <c r="O1947" s="5">
        <v>39.375</v>
      </c>
      <c r="P1947" s="5">
        <v>42.2</v>
      </c>
      <c r="Q1947" s="5">
        <v>43.803571428571431</v>
      </c>
      <c r="R1947" s="5">
        <v>45.392857142857146</v>
      </c>
      <c r="S1947" s="5">
        <v>46.996428571428574</v>
      </c>
      <c r="T1947" s="5">
        <v>46.06071428571429</v>
      </c>
      <c r="U1947" s="5">
        <v>45.160714285714285</v>
      </c>
      <c r="V1947" s="5">
        <v>44.214285714285715</v>
      </c>
      <c r="W1947" s="5">
        <v>41.924999999999997</v>
      </c>
      <c r="X1947" s="5">
        <v>39.68571428571429</v>
      </c>
      <c r="Y1947" s="5">
        <v>37.489285714285714</v>
      </c>
      <c r="Z1947" s="5">
        <v>36.50714285714286</v>
      </c>
      <c r="AA1947" s="5">
        <v>35.592857142857142</v>
      </c>
      <c r="AB1947" s="5">
        <v>34.667857142857144</v>
      </c>
    </row>
    <row r="1948" spans="1:28">
      <c r="A1948" s="2" t="s">
        <v>288</v>
      </c>
      <c r="B1948" s="2" t="s">
        <v>75</v>
      </c>
      <c r="C1948" s="2" t="s">
        <v>363</v>
      </c>
      <c r="D1948" s="2" t="str">
        <f t="shared" si="30"/>
        <v>Oklahoma - Oklahoma City-Mar</v>
      </c>
      <c r="E1948" s="5">
        <v>46.41935483870968</v>
      </c>
      <c r="F1948" s="5">
        <v>45.735483870967741</v>
      </c>
      <c r="G1948" s="5">
        <v>45.074193548387093</v>
      </c>
      <c r="H1948" s="5">
        <v>44.338709677419352</v>
      </c>
      <c r="I1948" s="5">
        <v>43.638709677419357</v>
      </c>
      <c r="J1948" s="5">
        <v>42.909677419354843</v>
      </c>
      <c r="K1948" s="5">
        <v>44.187096774193549</v>
      </c>
      <c r="L1948" s="5">
        <v>45.438709677419354</v>
      </c>
      <c r="M1948" s="5">
        <v>46.722580645161294</v>
      </c>
      <c r="N1948" s="5">
        <v>49.774193548387096</v>
      </c>
      <c r="O1948" s="5">
        <v>52.819354838709678</v>
      </c>
      <c r="P1948" s="5">
        <v>55.832258064516125</v>
      </c>
      <c r="Q1948" s="5">
        <v>57.21290322580645</v>
      </c>
      <c r="R1948" s="5">
        <v>58.596774193548384</v>
      </c>
      <c r="S1948" s="5">
        <v>59.983870967741936</v>
      </c>
      <c r="T1948" s="5">
        <v>59.222580645161294</v>
      </c>
      <c r="U1948" s="5">
        <v>58.490322580645163</v>
      </c>
      <c r="V1948" s="5">
        <v>57.735483870967741</v>
      </c>
      <c r="W1948" s="5">
        <v>55.28709677419355</v>
      </c>
      <c r="X1948" s="5">
        <v>52.880645161290325</v>
      </c>
      <c r="Y1948" s="5">
        <v>50.461290322580645</v>
      </c>
      <c r="Z1948" s="5">
        <v>49.487096774193546</v>
      </c>
      <c r="AA1948" s="5">
        <v>48.574193548387093</v>
      </c>
      <c r="AB1948" s="5">
        <v>47.622580645161285</v>
      </c>
    </row>
    <row r="1949" spans="1:28">
      <c r="A1949" s="2" t="s">
        <v>288</v>
      </c>
      <c r="B1949" s="2" t="s">
        <v>76</v>
      </c>
      <c r="C1949" s="2" t="s">
        <v>364</v>
      </c>
      <c r="D1949" s="2" t="str">
        <f t="shared" si="30"/>
        <v>Oklahoma - Oklahoma City-Apr</v>
      </c>
      <c r="E1949" s="5">
        <v>53.36</v>
      </c>
      <c r="F1949" s="5">
        <v>52.766666666666666</v>
      </c>
      <c r="G1949" s="5">
        <v>52.176666666666662</v>
      </c>
      <c r="H1949" s="5">
        <v>51.633333333333333</v>
      </c>
      <c r="I1949" s="5">
        <v>51.123333333333335</v>
      </c>
      <c r="J1949" s="5">
        <v>50.56</v>
      </c>
      <c r="K1949" s="5">
        <v>52.763333333333335</v>
      </c>
      <c r="L1949" s="5">
        <v>55.01</v>
      </c>
      <c r="M1949" s="5">
        <v>57.25</v>
      </c>
      <c r="N1949" s="5">
        <v>59.87</v>
      </c>
      <c r="O1949" s="5">
        <v>62.49</v>
      </c>
      <c r="P1949" s="5">
        <v>65.13333333333334</v>
      </c>
      <c r="Q1949" s="5">
        <v>66.180000000000007</v>
      </c>
      <c r="R1949" s="5">
        <v>67.273333333333341</v>
      </c>
      <c r="S1949" s="5">
        <v>68.33</v>
      </c>
      <c r="T1949" s="5">
        <v>67.273333333333341</v>
      </c>
      <c r="U1949" s="5">
        <v>66.223333333333329</v>
      </c>
      <c r="V1949" s="5">
        <v>65.17</v>
      </c>
      <c r="W1949" s="5">
        <v>62.446666666666673</v>
      </c>
      <c r="X1949" s="5">
        <v>59.776666666666664</v>
      </c>
      <c r="Y1949" s="5">
        <v>57.123333333333335</v>
      </c>
      <c r="Z1949" s="5">
        <v>56.06333333333334</v>
      </c>
      <c r="AA1949" s="5">
        <v>54.976666666666667</v>
      </c>
      <c r="AB1949" s="5">
        <v>53.93333333333333</v>
      </c>
    </row>
    <row r="1950" spans="1:28">
      <c r="A1950" s="2" t="s">
        <v>288</v>
      </c>
      <c r="B1950" s="2" t="s">
        <v>77</v>
      </c>
      <c r="C1950" s="2" t="s">
        <v>365</v>
      </c>
      <c r="D1950" s="2" t="str">
        <f t="shared" si="30"/>
        <v>Oklahoma - Oklahoma City-May</v>
      </c>
      <c r="E1950" s="5">
        <v>64.5</v>
      </c>
      <c r="F1950" s="5">
        <v>63.490322580645163</v>
      </c>
      <c r="G1950" s="5">
        <v>62.803225806451614</v>
      </c>
      <c r="H1950" s="5">
        <v>61.91612903225807</v>
      </c>
      <c r="I1950" s="5">
        <v>61.690322580645166</v>
      </c>
      <c r="J1950" s="5">
        <v>61.538709677419355</v>
      </c>
      <c r="K1950" s="5">
        <v>62.835483870967742</v>
      </c>
      <c r="L1950" s="5">
        <v>65.248387096774195</v>
      </c>
      <c r="M1950" s="5">
        <v>67.745161290322571</v>
      </c>
      <c r="N1950" s="5">
        <v>70.203225806451613</v>
      </c>
      <c r="O1950" s="5">
        <v>72.58709677419354</v>
      </c>
      <c r="P1950" s="5">
        <v>74.103225806451604</v>
      </c>
      <c r="Q1950" s="5">
        <v>75.793548387096777</v>
      </c>
      <c r="R1950" s="5">
        <v>76.906451612903226</v>
      </c>
      <c r="S1950" s="5">
        <v>77.293548387096777</v>
      </c>
      <c r="T1950" s="5">
        <v>77.08064516129032</v>
      </c>
      <c r="U1950" s="5">
        <v>76.232258064516117</v>
      </c>
      <c r="V1950" s="5">
        <v>74.864516129032268</v>
      </c>
      <c r="W1950" s="5">
        <v>72.935483870967744</v>
      </c>
      <c r="X1950" s="5">
        <v>70.280645161290323</v>
      </c>
      <c r="Y1950" s="5">
        <v>68.964516129032262</v>
      </c>
      <c r="Z1950" s="5">
        <v>67.58387096774193</v>
      </c>
      <c r="AA1950" s="5">
        <v>66.5741935483871</v>
      </c>
      <c r="AB1950" s="5">
        <v>65.49677419354839</v>
      </c>
    </row>
    <row r="1951" spans="1:28">
      <c r="A1951" s="2" t="s">
        <v>288</v>
      </c>
      <c r="B1951" s="2" t="s">
        <v>78</v>
      </c>
      <c r="C1951" s="2" t="s">
        <v>366</v>
      </c>
      <c r="D1951" s="2" t="str">
        <f t="shared" si="30"/>
        <v>Oklahoma - Oklahoma City-Jun</v>
      </c>
      <c r="E1951" s="5">
        <v>68.926666666666677</v>
      </c>
      <c r="F1951" s="5">
        <v>68.266666666666666</v>
      </c>
      <c r="G1951" s="5">
        <v>67.52</v>
      </c>
      <c r="H1951" s="5">
        <v>67.13</v>
      </c>
      <c r="I1951" s="5">
        <v>66.790000000000006</v>
      </c>
      <c r="J1951" s="5">
        <v>66.373333333333335</v>
      </c>
      <c r="K1951" s="5">
        <v>69.206666666666663</v>
      </c>
      <c r="L1951" s="5">
        <v>72.040000000000006</v>
      </c>
      <c r="M1951" s="5">
        <v>74.903333333333336</v>
      </c>
      <c r="N1951" s="5">
        <v>77.033333333333331</v>
      </c>
      <c r="O1951" s="5">
        <v>79.196666666666673</v>
      </c>
      <c r="P1951" s="5">
        <v>81.343333333333334</v>
      </c>
      <c r="Q1951" s="5">
        <v>82.313333333333333</v>
      </c>
      <c r="R1951" s="5">
        <v>83.233333333333334</v>
      </c>
      <c r="S1951" s="5">
        <v>84.206666666666663</v>
      </c>
      <c r="T1951" s="5">
        <v>83.05</v>
      </c>
      <c r="U1951" s="5">
        <v>81.923333333333332</v>
      </c>
      <c r="V1951" s="5">
        <v>80.766666666666666</v>
      </c>
      <c r="W1951" s="5">
        <v>78.066666666666663</v>
      </c>
      <c r="X1951" s="5">
        <v>75.33</v>
      </c>
      <c r="Y1951" s="5">
        <v>72.713333333333338</v>
      </c>
      <c r="Z1951" s="5">
        <v>71.739999999999995</v>
      </c>
      <c r="AA1951" s="5">
        <v>70.823333333333323</v>
      </c>
      <c r="AB1951" s="5">
        <v>69.846666666666664</v>
      </c>
    </row>
    <row r="1952" spans="1:28">
      <c r="A1952" s="2" t="s">
        <v>288</v>
      </c>
      <c r="B1952" s="2" t="s">
        <v>79</v>
      </c>
      <c r="C1952" s="2" t="s">
        <v>367</v>
      </c>
      <c r="D1952" s="2" t="str">
        <f t="shared" si="30"/>
        <v>Oklahoma - Oklahoma City-Jul</v>
      </c>
      <c r="E1952" s="5">
        <v>75.522580645161284</v>
      </c>
      <c r="F1952" s="5">
        <v>74.693548387096769</v>
      </c>
      <c r="G1952" s="5">
        <v>71.448387096774198</v>
      </c>
      <c r="H1952" s="5">
        <v>70.761290322580649</v>
      </c>
      <c r="I1952" s="5">
        <v>70.106451612903228</v>
      </c>
      <c r="J1952" s="5">
        <v>69.42258064516129</v>
      </c>
      <c r="K1952" s="5">
        <v>72.819354838709685</v>
      </c>
      <c r="L1952" s="5">
        <v>76.254838709677429</v>
      </c>
      <c r="M1952" s="5">
        <v>79.658064516129031</v>
      </c>
      <c r="N1952" s="5">
        <v>82.096774193548384</v>
      </c>
      <c r="O1952" s="5">
        <v>84.49677419354839</v>
      </c>
      <c r="P1952" s="5">
        <v>86.948387096774198</v>
      </c>
      <c r="Q1952" s="5">
        <v>87.593548387096774</v>
      </c>
      <c r="R1952" s="5">
        <v>88.245161290322571</v>
      </c>
      <c r="S1952" s="5">
        <v>88.896774193548396</v>
      </c>
      <c r="T1952" s="5">
        <v>88.112903225806448</v>
      </c>
      <c r="U1952" s="5">
        <v>87.41935483870968</v>
      </c>
      <c r="V1952" s="5">
        <v>86.661290322580641</v>
      </c>
      <c r="W1952" s="5">
        <v>83.477419354838716</v>
      </c>
      <c r="X1952" s="5">
        <v>80.354838709677423</v>
      </c>
      <c r="Y1952" s="5">
        <v>77.245161290322571</v>
      </c>
      <c r="Z1952" s="5">
        <v>76.132258064516122</v>
      </c>
      <c r="AA1952" s="5">
        <v>75.045161290322582</v>
      </c>
      <c r="AB1952" s="5">
        <v>73.945161290322588</v>
      </c>
    </row>
    <row r="1953" spans="1:28">
      <c r="A1953" s="2" t="s">
        <v>288</v>
      </c>
      <c r="B1953" s="2" t="s">
        <v>80</v>
      </c>
      <c r="C1953" s="2" t="s">
        <v>368</v>
      </c>
      <c r="D1953" s="2" t="str">
        <f t="shared" si="30"/>
        <v>Oklahoma - Oklahoma City-Aug</v>
      </c>
      <c r="E1953" s="5">
        <v>73.180645161290315</v>
      </c>
      <c r="F1953" s="5">
        <v>72.396774193548396</v>
      </c>
      <c r="G1953" s="5">
        <v>73.938709677419354</v>
      </c>
      <c r="H1953" s="5">
        <v>73.145161290322577</v>
      </c>
      <c r="I1953" s="5">
        <v>72.400000000000006</v>
      </c>
      <c r="J1953" s="5">
        <v>71.603225806451604</v>
      </c>
      <c r="K1953" s="5">
        <v>74.970967741935482</v>
      </c>
      <c r="L1953" s="5">
        <v>78.354838709677423</v>
      </c>
      <c r="M1953" s="5">
        <v>81.777419354838713</v>
      </c>
      <c r="N1953" s="5">
        <v>84.409677419354836</v>
      </c>
      <c r="O1953" s="5">
        <v>86.990322580645156</v>
      </c>
      <c r="P1953" s="5">
        <v>89.658064516129031</v>
      </c>
      <c r="Q1953" s="5">
        <v>90.735483870967741</v>
      </c>
      <c r="R1953" s="5">
        <v>91.816129032258075</v>
      </c>
      <c r="S1953" s="5">
        <v>92.874193548387098</v>
      </c>
      <c r="T1953" s="5">
        <v>92.232258064516117</v>
      </c>
      <c r="U1953" s="5">
        <v>91.58387096774193</v>
      </c>
      <c r="V1953" s="5">
        <v>90.9258064516129</v>
      </c>
      <c r="W1953" s="5">
        <v>87.41612903225807</v>
      </c>
      <c r="X1953" s="5">
        <v>83.9258064516129</v>
      </c>
      <c r="Y1953" s="5">
        <v>80.522580645161284</v>
      </c>
      <c r="Z1953" s="5">
        <v>79.106451612903228</v>
      </c>
      <c r="AA1953" s="5">
        <v>77.677419354838705</v>
      </c>
      <c r="AB1953" s="5">
        <v>76.280645161290323</v>
      </c>
    </row>
    <row r="1954" spans="1:28">
      <c r="A1954" s="2" t="s">
        <v>288</v>
      </c>
      <c r="B1954" s="2" t="s">
        <v>81</v>
      </c>
      <c r="C1954" s="2" t="s">
        <v>369</v>
      </c>
      <c r="D1954" s="2" t="str">
        <f t="shared" si="30"/>
        <v>Oklahoma - Oklahoma City-Sep</v>
      </c>
      <c r="E1954" s="5">
        <v>65.45</v>
      </c>
      <c r="F1954" s="5">
        <v>64.61333333333333</v>
      </c>
      <c r="G1954" s="5">
        <v>63.756666666666668</v>
      </c>
      <c r="H1954" s="5">
        <v>63.25333333333333</v>
      </c>
      <c r="I1954" s="5">
        <v>62.81333333333334</v>
      </c>
      <c r="J1954" s="5">
        <v>62.306666666666665</v>
      </c>
      <c r="K1954" s="5">
        <v>64.926666666666662</v>
      </c>
      <c r="L1954" s="5">
        <v>67.553333333333327</v>
      </c>
      <c r="M1954" s="5">
        <v>70.2</v>
      </c>
      <c r="N1954" s="5">
        <v>73.336666666666659</v>
      </c>
      <c r="O1954" s="5">
        <v>76.483333333333334</v>
      </c>
      <c r="P1954" s="5">
        <v>79.63</v>
      </c>
      <c r="Q1954" s="5">
        <v>80.596666666666664</v>
      </c>
      <c r="R1954" s="5">
        <v>81.626666666666679</v>
      </c>
      <c r="S1954" s="5">
        <v>82.593333333333334</v>
      </c>
      <c r="T1954" s="5">
        <v>81.426666666666677</v>
      </c>
      <c r="U1954" s="5">
        <v>80.256666666666661</v>
      </c>
      <c r="V1954" s="5">
        <v>79.093333333333334</v>
      </c>
      <c r="W1954" s="5">
        <v>76.02</v>
      </c>
      <c r="X1954" s="5">
        <v>72.99666666666667</v>
      </c>
      <c r="Y1954" s="5">
        <v>70.033333333333331</v>
      </c>
      <c r="Z1954" s="5">
        <v>68.61333333333333</v>
      </c>
      <c r="AA1954" s="5">
        <v>67.166666666666671</v>
      </c>
      <c r="AB1954" s="5">
        <v>65.77</v>
      </c>
    </row>
    <row r="1955" spans="1:28">
      <c r="A1955" s="2" t="s">
        <v>288</v>
      </c>
      <c r="B1955" s="2" t="s">
        <v>82</v>
      </c>
      <c r="C1955" s="2" t="s">
        <v>370</v>
      </c>
      <c r="D1955" s="2" t="str">
        <f t="shared" si="30"/>
        <v>Oklahoma - Oklahoma City-Oct</v>
      </c>
      <c r="E1955" s="5">
        <v>57.29032258064516</v>
      </c>
      <c r="F1955" s="5">
        <v>56.506451612903227</v>
      </c>
      <c r="G1955" s="5">
        <v>55.716129032258067</v>
      </c>
      <c r="H1955" s="5">
        <v>55.241935483870968</v>
      </c>
      <c r="I1955" s="5">
        <v>54.764516129032259</v>
      </c>
      <c r="J1955" s="5">
        <v>54.274193548387096</v>
      </c>
      <c r="K1955" s="5">
        <v>56.187096774193549</v>
      </c>
      <c r="L1955" s="5">
        <v>58.12580645161291</v>
      </c>
      <c r="M1955" s="5">
        <v>60.058064516129029</v>
      </c>
      <c r="N1955" s="5">
        <v>63.041935483870965</v>
      </c>
      <c r="O1955" s="5">
        <v>66.048387096774192</v>
      </c>
      <c r="P1955" s="5">
        <v>69.022580645161284</v>
      </c>
      <c r="Q1955" s="5">
        <v>70.306451612903231</v>
      </c>
      <c r="R1955" s="5">
        <v>71.616129032258058</v>
      </c>
      <c r="S1955" s="5">
        <v>72.906451612903226</v>
      </c>
      <c r="T1955" s="5">
        <v>71.351612903225814</v>
      </c>
      <c r="U1955" s="5">
        <v>69.809677419354841</v>
      </c>
      <c r="V1955" s="5">
        <v>68.245161290322571</v>
      </c>
      <c r="W1955" s="5">
        <v>65.745161290322571</v>
      </c>
      <c r="X1955" s="5">
        <v>63.274193548387096</v>
      </c>
      <c r="Y1955" s="5">
        <v>60.809677419354834</v>
      </c>
      <c r="Z1955" s="5">
        <v>59.822580645161288</v>
      </c>
      <c r="AA1955" s="5">
        <v>58.938709677419354</v>
      </c>
      <c r="AB1955" s="5">
        <v>58.00322580645161</v>
      </c>
    </row>
    <row r="1956" spans="1:28">
      <c r="A1956" s="2" t="s">
        <v>288</v>
      </c>
      <c r="B1956" s="2" t="s">
        <v>83</v>
      </c>
      <c r="C1956" s="2" t="s">
        <v>371</v>
      </c>
      <c r="D1956" s="2" t="str">
        <f t="shared" si="30"/>
        <v>Oklahoma - Oklahoma City-Nov</v>
      </c>
      <c r="E1956" s="5">
        <v>45.56333333333334</v>
      </c>
      <c r="F1956" s="5">
        <v>44.81666666666667</v>
      </c>
      <c r="G1956" s="5">
        <v>44.18666666666666</v>
      </c>
      <c r="H1956" s="5">
        <v>43.736666666666665</v>
      </c>
      <c r="I1956" s="5">
        <v>43.283333333333331</v>
      </c>
      <c r="J1956" s="5">
        <v>42.013333333333335</v>
      </c>
      <c r="K1956" s="5">
        <v>41.99666666666667</v>
      </c>
      <c r="L1956" s="5">
        <v>43.083333333333336</v>
      </c>
      <c r="M1956" s="5">
        <v>46.836666666666666</v>
      </c>
      <c r="N1956" s="5">
        <v>50.693333333333335</v>
      </c>
      <c r="O1956" s="5">
        <v>53.56666666666667</v>
      </c>
      <c r="P1956" s="5">
        <v>56.143333333333331</v>
      </c>
      <c r="Q1956" s="5">
        <v>57.956666666666671</v>
      </c>
      <c r="R1956" s="5">
        <v>59.38</v>
      </c>
      <c r="S1956" s="5">
        <v>60.00333333333333</v>
      </c>
      <c r="T1956" s="5">
        <v>59.31</v>
      </c>
      <c r="U1956" s="5">
        <v>56.953333333333333</v>
      </c>
      <c r="V1956" s="5">
        <v>52.916666666666664</v>
      </c>
      <c r="W1956" s="5">
        <v>50.806666666666665</v>
      </c>
      <c r="X1956" s="5">
        <v>49.25333333333333</v>
      </c>
      <c r="Y1956" s="5">
        <v>47.873333333333335</v>
      </c>
      <c r="Z1956" s="5">
        <v>47.05</v>
      </c>
      <c r="AA1956" s="5">
        <v>45.93333333333333</v>
      </c>
      <c r="AB1956" s="5">
        <v>45.68666666666666</v>
      </c>
    </row>
    <row r="1957" spans="1:28">
      <c r="A1957" s="2" t="s">
        <v>288</v>
      </c>
      <c r="B1957" s="2" t="s">
        <v>84</v>
      </c>
      <c r="C1957" s="2" t="s">
        <v>372</v>
      </c>
      <c r="D1957" s="2" t="str">
        <f t="shared" si="30"/>
        <v>Oklahoma - Oklahoma City-Dec</v>
      </c>
      <c r="E1957" s="5">
        <v>36.812903225806451</v>
      </c>
      <c r="F1957" s="5">
        <v>36.325806451612898</v>
      </c>
      <c r="G1957" s="5">
        <v>35.829032258064515</v>
      </c>
      <c r="H1957" s="5">
        <v>35.593548387096774</v>
      </c>
      <c r="I1957" s="5">
        <v>35.390322580645162</v>
      </c>
      <c r="J1957" s="5">
        <v>35.161290322580648</v>
      </c>
      <c r="K1957" s="5">
        <v>36.090322580645157</v>
      </c>
      <c r="L1957" s="5">
        <v>37.067741935483866</v>
      </c>
      <c r="M1957" s="5">
        <v>38.041935483870965</v>
      </c>
      <c r="N1957" s="5">
        <v>41.732258064516131</v>
      </c>
      <c r="O1957" s="5">
        <v>45.377419354838715</v>
      </c>
      <c r="P1957" s="5">
        <v>49.051612903225802</v>
      </c>
      <c r="Q1957" s="5">
        <v>49.79032258064516</v>
      </c>
      <c r="R1957" s="5">
        <v>50.561290322580646</v>
      </c>
      <c r="S1957" s="5">
        <v>51.29032258064516</v>
      </c>
      <c r="T1957" s="5">
        <v>48.7</v>
      </c>
      <c r="U1957" s="5">
        <v>46.096774193548384</v>
      </c>
      <c r="V1957" s="5">
        <v>43.50322580645161</v>
      </c>
      <c r="W1957" s="5">
        <v>42.016129032258064</v>
      </c>
      <c r="X1957" s="5">
        <v>40.509677419354837</v>
      </c>
      <c r="Y1957" s="5">
        <v>39.016129032258064</v>
      </c>
      <c r="Z1957" s="5">
        <v>38.545161290322582</v>
      </c>
      <c r="AA1957" s="5">
        <v>38.038709677419355</v>
      </c>
      <c r="AB1957" s="5">
        <v>37.567741935483866</v>
      </c>
    </row>
    <row r="1958" spans="1:28">
      <c r="A1958" s="2" t="s">
        <v>289</v>
      </c>
      <c r="B1958" s="2" t="s">
        <v>73</v>
      </c>
      <c r="C1958" s="2" t="s">
        <v>361</v>
      </c>
      <c r="D1958" s="2" t="str">
        <f t="shared" si="30"/>
        <v>Oklahoma - Tulsa-Jan</v>
      </c>
      <c r="E1958" s="5">
        <v>29.874193548387098</v>
      </c>
      <c r="F1958" s="5">
        <v>29.090322580645161</v>
      </c>
      <c r="G1958" s="5">
        <v>28.680645161290322</v>
      </c>
      <c r="H1958" s="5">
        <v>28.183870967741935</v>
      </c>
      <c r="I1958" s="5">
        <v>27.270967741935483</v>
      </c>
      <c r="J1958" s="5">
        <v>26.335483870967742</v>
      </c>
      <c r="K1958" s="5">
        <v>25.938709677419357</v>
      </c>
      <c r="L1958" s="5">
        <v>25.809677419354838</v>
      </c>
      <c r="M1958" s="5">
        <v>27.264516129032259</v>
      </c>
      <c r="N1958" s="5">
        <v>29.819354838709678</v>
      </c>
      <c r="O1958" s="5">
        <v>32.458064516129035</v>
      </c>
      <c r="P1958" s="5">
        <v>34.812903225806451</v>
      </c>
      <c r="Q1958" s="5">
        <v>37.451612903225808</v>
      </c>
      <c r="R1958" s="5">
        <v>39.58387096774193</v>
      </c>
      <c r="S1958" s="5">
        <v>40.770967741935486</v>
      </c>
      <c r="T1958" s="5">
        <v>40.970967741935482</v>
      </c>
      <c r="U1958" s="5">
        <v>39.63225806451613</v>
      </c>
      <c r="V1958" s="5">
        <v>37.196774193548386</v>
      </c>
      <c r="W1958" s="5">
        <v>34.91612903225807</v>
      </c>
      <c r="X1958" s="5">
        <v>33.719354838709677</v>
      </c>
      <c r="Y1958" s="5">
        <v>32.535483870967745</v>
      </c>
      <c r="Z1958" s="5">
        <v>31.703225806451613</v>
      </c>
      <c r="AA1958" s="5">
        <v>31.287096774193547</v>
      </c>
      <c r="AB1958" s="5">
        <v>30.535483870967742</v>
      </c>
    </row>
    <row r="1959" spans="1:28">
      <c r="A1959" s="2" t="s">
        <v>289</v>
      </c>
      <c r="B1959" s="2" t="s">
        <v>74</v>
      </c>
      <c r="C1959" s="2" t="s">
        <v>362</v>
      </c>
      <c r="D1959" s="2" t="str">
        <f t="shared" si="30"/>
        <v>Oklahoma - Tulsa-Feb</v>
      </c>
      <c r="E1959" s="5">
        <v>35.392857142857146</v>
      </c>
      <c r="F1959" s="5">
        <v>34.739285714285714</v>
      </c>
      <c r="G1959" s="5">
        <v>34.067857142857143</v>
      </c>
      <c r="H1959" s="5">
        <v>33.825000000000003</v>
      </c>
      <c r="I1959" s="5">
        <v>33.528571428571425</v>
      </c>
      <c r="J1959" s="5">
        <v>33.24285714285714</v>
      </c>
      <c r="K1959" s="5">
        <v>34.339285714285715</v>
      </c>
      <c r="L1959" s="5">
        <v>35.385714285714286</v>
      </c>
      <c r="M1959" s="5">
        <v>36.471428571428575</v>
      </c>
      <c r="N1959" s="5">
        <v>39.36785714285714</v>
      </c>
      <c r="O1959" s="5">
        <v>42.278571428571425</v>
      </c>
      <c r="P1959" s="5">
        <v>45.196428571428569</v>
      </c>
      <c r="Q1959" s="5">
        <v>46.832142857142856</v>
      </c>
      <c r="R1959" s="5">
        <v>48.43928571428571</v>
      </c>
      <c r="S1959" s="5">
        <v>50.089285714285715</v>
      </c>
      <c r="T1959" s="5">
        <v>48.957142857142856</v>
      </c>
      <c r="U1959" s="5">
        <v>47.857142857142854</v>
      </c>
      <c r="V1959" s="5">
        <v>46.717857142857142</v>
      </c>
      <c r="W1959" s="5">
        <v>44.392857142857146</v>
      </c>
      <c r="X1959" s="5">
        <v>42.096428571428575</v>
      </c>
      <c r="Y1959" s="5">
        <v>39.871428571428574</v>
      </c>
      <c r="Z1959" s="5">
        <v>38.910714285714285</v>
      </c>
      <c r="AA1959" s="5">
        <v>37.924999999999997</v>
      </c>
      <c r="AB1959" s="5">
        <v>36.971428571428575</v>
      </c>
    </row>
    <row r="1960" spans="1:28">
      <c r="A1960" s="2" t="s">
        <v>289</v>
      </c>
      <c r="B1960" s="2" t="s">
        <v>75</v>
      </c>
      <c r="C1960" s="2" t="s">
        <v>363</v>
      </c>
      <c r="D1960" s="2" t="str">
        <f t="shared" si="30"/>
        <v>Oklahoma - Tulsa-Mar</v>
      </c>
      <c r="E1960" s="5">
        <v>46.745161290322578</v>
      </c>
      <c r="F1960" s="5">
        <v>46.183870967741939</v>
      </c>
      <c r="G1960" s="5">
        <v>45.50322580645161</v>
      </c>
      <c r="H1960" s="5">
        <v>44.977419354838709</v>
      </c>
      <c r="I1960" s="5">
        <v>44.245161290322578</v>
      </c>
      <c r="J1960" s="5">
        <v>43.603225806451611</v>
      </c>
      <c r="K1960" s="5">
        <v>43.903225806451616</v>
      </c>
      <c r="L1960" s="5">
        <v>46.264516129032259</v>
      </c>
      <c r="M1960" s="5">
        <v>48.890322580645162</v>
      </c>
      <c r="N1960" s="5">
        <v>52.261290322580642</v>
      </c>
      <c r="O1960" s="5">
        <v>55.280645161290323</v>
      </c>
      <c r="P1960" s="5">
        <v>58.048387096774192</v>
      </c>
      <c r="Q1960" s="5">
        <v>59.961290322580645</v>
      </c>
      <c r="R1960" s="5">
        <v>60.480645161290326</v>
      </c>
      <c r="S1960" s="5">
        <v>61.319354838709678</v>
      </c>
      <c r="T1960" s="5">
        <v>60.961290322580645</v>
      </c>
      <c r="U1960" s="5">
        <v>59.525806451612901</v>
      </c>
      <c r="V1960" s="5">
        <v>57.690322580645166</v>
      </c>
      <c r="W1960" s="5">
        <v>54.596774193548384</v>
      </c>
      <c r="X1960" s="5">
        <v>52.670967741935485</v>
      </c>
      <c r="Y1960" s="5">
        <v>51.28709677419355</v>
      </c>
      <c r="Z1960" s="5">
        <v>50.558064516129029</v>
      </c>
      <c r="AA1960" s="5">
        <v>49.193548387096776</v>
      </c>
      <c r="AB1960" s="5">
        <v>47.493548387096773</v>
      </c>
    </row>
    <row r="1961" spans="1:28">
      <c r="A1961" s="2" t="s">
        <v>289</v>
      </c>
      <c r="B1961" s="2" t="s">
        <v>76</v>
      </c>
      <c r="C1961" s="2" t="s">
        <v>364</v>
      </c>
      <c r="D1961" s="2" t="str">
        <f t="shared" si="30"/>
        <v>Oklahoma - Tulsa-Apr</v>
      </c>
      <c r="E1961" s="5">
        <v>54.646666666666668</v>
      </c>
      <c r="F1961" s="5">
        <v>53.75333333333333</v>
      </c>
      <c r="G1961" s="5">
        <v>52.823333333333338</v>
      </c>
      <c r="H1961" s="5">
        <v>52.303333333333327</v>
      </c>
      <c r="I1961" s="5">
        <v>51.736666666666665</v>
      </c>
      <c r="J1961" s="5">
        <v>51.14</v>
      </c>
      <c r="K1961" s="5">
        <v>53.676666666666662</v>
      </c>
      <c r="L1961" s="5">
        <v>56.233333333333334</v>
      </c>
      <c r="M1961" s="5">
        <v>58.796666666666667</v>
      </c>
      <c r="N1961" s="5">
        <v>61.076666666666668</v>
      </c>
      <c r="O1961" s="5">
        <v>63.34</v>
      </c>
      <c r="P1961" s="5">
        <v>65.63</v>
      </c>
      <c r="Q1961" s="5">
        <v>67.183333333333337</v>
      </c>
      <c r="R1961" s="5">
        <v>68.75</v>
      </c>
      <c r="S1961" s="5">
        <v>70.296666666666667</v>
      </c>
      <c r="T1961" s="5">
        <v>69.573333333333323</v>
      </c>
      <c r="U1961" s="5">
        <v>68.86666666666666</v>
      </c>
      <c r="V1961" s="5">
        <v>68.143333333333331</v>
      </c>
      <c r="W1961" s="5">
        <v>65.306666666666672</v>
      </c>
      <c r="X1961" s="5">
        <v>62.533333333333331</v>
      </c>
      <c r="Y1961" s="5">
        <v>59.74666666666667</v>
      </c>
      <c r="Z1961" s="5">
        <v>58.363333333333337</v>
      </c>
      <c r="AA1961" s="5">
        <v>57.01</v>
      </c>
      <c r="AB1961" s="5">
        <v>55.666666666666664</v>
      </c>
    </row>
    <row r="1962" spans="1:28">
      <c r="A1962" s="2" t="s">
        <v>289</v>
      </c>
      <c r="B1962" s="2" t="s">
        <v>77</v>
      </c>
      <c r="C1962" s="2" t="s">
        <v>365</v>
      </c>
      <c r="D1962" s="2" t="str">
        <f t="shared" si="30"/>
        <v>Oklahoma - Tulsa-May</v>
      </c>
      <c r="E1962" s="5">
        <v>63.519354838709674</v>
      </c>
      <c r="F1962" s="5">
        <v>62.8</v>
      </c>
      <c r="G1962" s="5">
        <v>62.048387096774192</v>
      </c>
      <c r="H1962" s="5">
        <v>61.683870967741939</v>
      </c>
      <c r="I1962" s="5">
        <v>61.322580645161288</v>
      </c>
      <c r="J1962" s="5">
        <v>60.938709677419354</v>
      </c>
      <c r="K1962" s="5">
        <v>63.8</v>
      </c>
      <c r="L1962" s="5">
        <v>66.664516129032251</v>
      </c>
      <c r="M1962" s="5">
        <v>69.541935483870972</v>
      </c>
      <c r="N1962" s="5">
        <v>71.541935483870972</v>
      </c>
      <c r="O1962" s="5">
        <v>73.525806451612908</v>
      </c>
      <c r="P1962" s="5">
        <v>75.532258064516128</v>
      </c>
      <c r="Q1962" s="5">
        <v>76.332258064516139</v>
      </c>
      <c r="R1962" s="5">
        <v>77.125806451612902</v>
      </c>
      <c r="S1962" s="5">
        <v>77.951612903225808</v>
      </c>
      <c r="T1962" s="5">
        <v>76.951612903225808</v>
      </c>
      <c r="U1962" s="5">
        <v>75.961290322580652</v>
      </c>
      <c r="V1962" s="5">
        <v>74.945161290322588</v>
      </c>
      <c r="W1962" s="5">
        <v>72.796774193548387</v>
      </c>
      <c r="X1962" s="5">
        <v>70.709677419354833</v>
      </c>
      <c r="Y1962" s="5">
        <v>68.58064516129032</v>
      </c>
      <c r="Z1962" s="5">
        <v>67.277419354838713</v>
      </c>
      <c r="AA1962" s="5">
        <v>66.009677419354844</v>
      </c>
      <c r="AB1962" s="5">
        <v>64.719354838709677</v>
      </c>
    </row>
    <row r="1963" spans="1:28">
      <c r="A1963" s="2" t="s">
        <v>289</v>
      </c>
      <c r="B1963" s="2" t="s">
        <v>78</v>
      </c>
      <c r="C1963" s="2" t="s">
        <v>366</v>
      </c>
      <c r="D1963" s="2" t="str">
        <f t="shared" si="30"/>
        <v>Oklahoma - Tulsa-Jun</v>
      </c>
      <c r="E1963" s="5">
        <v>70.833333333333329</v>
      </c>
      <c r="F1963" s="5">
        <v>70.023333333333326</v>
      </c>
      <c r="G1963" s="5">
        <v>69.183333333333337</v>
      </c>
      <c r="H1963" s="5">
        <v>68.906666666666666</v>
      </c>
      <c r="I1963" s="5">
        <v>68.63</v>
      </c>
      <c r="J1963" s="5">
        <v>68.343333333333334</v>
      </c>
      <c r="K1963" s="5">
        <v>71.203333333333333</v>
      </c>
      <c r="L1963" s="5">
        <v>74.11</v>
      </c>
      <c r="M1963" s="5">
        <v>77.013333333333335</v>
      </c>
      <c r="N1963" s="5">
        <v>78.976666666666674</v>
      </c>
      <c r="O1963" s="5">
        <v>80.956666666666663</v>
      </c>
      <c r="P1963" s="5">
        <v>82.916666666666671</v>
      </c>
      <c r="Q1963" s="5">
        <v>83.48</v>
      </c>
      <c r="R1963" s="5">
        <v>84.023333333333326</v>
      </c>
      <c r="S1963" s="5">
        <v>84.573333333333323</v>
      </c>
      <c r="T1963" s="5">
        <v>83.813333333333333</v>
      </c>
      <c r="U1963" s="5">
        <v>83.043333333333337</v>
      </c>
      <c r="V1963" s="5">
        <v>82.27</v>
      </c>
      <c r="W1963" s="5">
        <v>79.736666666666665</v>
      </c>
      <c r="X1963" s="5">
        <v>77.27</v>
      </c>
      <c r="Y1963" s="5">
        <v>74.803333333333327</v>
      </c>
      <c r="Z1963" s="5">
        <v>73.83</v>
      </c>
      <c r="AA1963" s="5">
        <v>72.81</v>
      </c>
      <c r="AB1963" s="5">
        <v>71.86666666666666</v>
      </c>
    </row>
    <row r="1964" spans="1:28">
      <c r="A1964" s="2" t="s">
        <v>289</v>
      </c>
      <c r="B1964" s="2" t="s">
        <v>79</v>
      </c>
      <c r="C1964" s="2" t="s">
        <v>367</v>
      </c>
      <c r="D1964" s="2" t="str">
        <f t="shared" si="30"/>
        <v>Oklahoma - Tulsa-Jul</v>
      </c>
      <c r="E1964" s="5">
        <v>79.661290322580641</v>
      </c>
      <c r="F1964" s="5">
        <v>78.770967741935493</v>
      </c>
      <c r="G1964" s="5">
        <v>75.4258064516129</v>
      </c>
      <c r="H1964" s="5">
        <v>74.793548387096777</v>
      </c>
      <c r="I1964" s="5">
        <v>74.232258064516117</v>
      </c>
      <c r="J1964" s="5">
        <v>73.58387096774193</v>
      </c>
      <c r="K1964" s="5">
        <v>76.316129032258075</v>
      </c>
      <c r="L1964" s="5">
        <v>79.090322580645164</v>
      </c>
      <c r="M1964" s="5">
        <v>81.841935483870969</v>
      </c>
      <c r="N1964" s="5">
        <v>84.212903225806443</v>
      </c>
      <c r="O1964" s="5">
        <v>86.570967741935476</v>
      </c>
      <c r="P1964" s="5">
        <v>88.948387096774198</v>
      </c>
      <c r="Q1964" s="5">
        <v>90.08709677419354</v>
      </c>
      <c r="R1964" s="5">
        <v>91.135483870967732</v>
      </c>
      <c r="S1964" s="5">
        <v>92.267741935483883</v>
      </c>
      <c r="T1964" s="5">
        <v>91.632258064516122</v>
      </c>
      <c r="U1964" s="5">
        <v>91.032258064516128</v>
      </c>
      <c r="V1964" s="5">
        <v>90.383870967741942</v>
      </c>
      <c r="W1964" s="5">
        <v>87.377419354838707</v>
      </c>
      <c r="X1964" s="5">
        <v>84.464516129032262</v>
      </c>
      <c r="Y1964" s="5">
        <v>81.483870967741936</v>
      </c>
      <c r="Z1964" s="5">
        <v>80.312903225806451</v>
      </c>
      <c r="AA1964" s="5">
        <v>79.183870967741925</v>
      </c>
      <c r="AB1964" s="5">
        <v>78.054838709677412</v>
      </c>
    </row>
    <row r="1965" spans="1:28">
      <c r="A1965" s="2" t="s">
        <v>289</v>
      </c>
      <c r="B1965" s="2" t="s">
        <v>80</v>
      </c>
      <c r="C1965" s="2" t="s">
        <v>368</v>
      </c>
      <c r="D1965" s="2" t="str">
        <f t="shared" si="30"/>
        <v>Oklahoma - Tulsa-Aug</v>
      </c>
      <c r="E1965" s="5">
        <v>72.470967741935482</v>
      </c>
      <c r="F1965" s="5">
        <v>71.345161290322579</v>
      </c>
      <c r="G1965" s="5">
        <v>72.619354838709668</v>
      </c>
      <c r="H1965" s="5">
        <v>72.154838709677421</v>
      </c>
      <c r="I1965" s="5">
        <v>71.696774193548379</v>
      </c>
      <c r="J1965" s="5">
        <v>71.216129032258053</v>
      </c>
      <c r="K1965" s="5">
        <v>74.212903225806443</v>
      </c>
      <c r="L1965" s="5">
        <v>77.248387096774181</v>
      </c>
      <c r="M1965" s="5">
        <v>80.245161290322571</v>
      </c>
      <c r="N1965" s="5">
        <v>82.861290322580643</v>
      </c>
      <c r="O1965" s="5">
        <v>85.429032258064524</v>
      </c>
      <c r="P1965" s="5">
        <v>88.029032258064518</v>
      </c>
      <c r="Q1965" s="5">
        <v>89.054838709677412</v>
      </c>
      <c r="R1965" s="5">
        <v>90.041935483870972</v>
      </c>
      <c r="S1965" s="5">
        <v>91.08064516129032</v>
      </c>
      <c r="T1965" s="5">
        <v>90.154838709677421</v>
      </c>
      <c r="U1965" s="5">
        <v>89.258064516129039</v>
      </c>
      <c r="V1965" s="5">
        <v>88.329032258064515</v>
      </c>
      <c r="W1965" s="5">
        <v>85.551612903225802</v>
      </c>
      <c r="X1965" s="5">
        <v>82.770967741935493</v>
      </c>
      <c r="Y1965" s="5">
        <v>80.019354838709674</v>
      </c>
      <c r="Z1965" s="5">
        <v>78.625806451612902</v>
      </c>
      <c r="AA1965" s="5">
        <v>77.274193548387103</v>
      </c>
      <c r="AB1965" s="5">
        <v>75.91935483870968</v>
      </c>
    </row>
    <row r="1966" spans="1:28">
      <c r="A1966" s="2" t="s">
        <v>289</v>
      </c>
      <c r="B1966" s="2" t="s">
        <v>81</v>
      </c>
      <c r="C1966" s="2" t="s">
        <v>369</v>
      </c>
      <c r="D1966" s="2" t="str">
        <f t="shared" si="30"/>
        <v>Oklahoma - Tulsa-Sep</v>
      </c>
      <c r="E1966" s="5">
        <v>65.77</v>
      </c>
      <c r="F1966" s="5">
        <v>65.216666666666669</v>
      </c>
      <c r="G1966" s="5">
        <v>64.743333333333325</v>
      </c>
      <c r="H1966" s="5">
        <v>63.856666666666669</v>
      </c>
      <c r="I1966" s="5">
        <v>63.85</v>
      </c>
      <c r="J1966" s="5">
        <v>63.086666666666666</v>
      </c>
      <c r="K1966" s="5">
        <v>63.516666666666666</v>
      </c>
      <c r="L1966" s="5">
        <v>66.239999999999995</v>
      </c>
      <c r="M1966" s="5">
        <v>69.28</v>
      </c>
      <c r="N1966" s="5">
        <v>71.84</v>
      </c>
      <c r="O1966" s="5">
        <v>73.623333333333321</v>
      </c>
      <c r="P1966" s="5">
        <v>75.67</v>
      </c>
      <c r="Q1966" s="5">
        <v>77.400000000000006</v>
      </c>
      <c r="R1966" s="5">
        <v>78.423333333333332</v>
      </c>
      <c r="S1966" s="5">
        <v>78.926666666666677</v>
      </c>
      <c r="T1966" s="5">
        <v>78.49666666666667</v>
      </c>
      <c r="U1966" s="5">
        <v>77.226666666666674</v>
      </c>
      <c r="V1966" s="5">
        <v>74.896666666666675</v>
      </c>
      <c r="W1966" s="5">
        <v>71.566666666666663</v>
      </c>
      <c r="X1966" s="5">
        <v>69.873333333333321</v>
      </c>
      <c r="Y1966" s="5">
        <v>68.45</v>
      </c>
      <c r="Z1966" s="5">
        <v>67.526666666666671</v>
      </c>
      <c r="AA1966" s="5">
        <v>66.673333333333332</v>
      </c>
      <c r="AB1966" s="5">
        <v>65.683333333333337</v>
      </c>
    </row>
    <row r="1967" spans="1:28">
      <c r="A1967" s="2" t="s">
        <v>289</v>
      </c>
      <c r="B1967" s="2" t="s">
        <v>82</v>
      </c>
      <c r="C1967" s="2" t="s">
        <v>370</v>
      </c>
      <c r="D1967" s="2" t="str">
        <f t="shared" si="30"/>
        <v>Oklahoma - Tulsa-Oct</v>
      </c>
      <c r="E1967" s="5">
        <v>54.587096774193547</v>
      </c>
      <c r="F1967" s="5">
        <v>53.896774193548389</v>
      </c>
      <c r="G1967" s="5">
        <v>53.151612903225811</v>
      </c>
      <c r="H1967" s="5">
        <v>52.729032258064514</v>
      </c>
      <c r="I1967" s="5">
        <v>52.329032258064515</v>
      </c>
      <c r="J1967" s="5">
        <v>51.906451612903226</v>
      </c>
      <c r="K1967" s="5">
        <v>54.622580645161285</v>
      </c>
      <c r="L1967" s="5">
        <v>57.296774193548387</v>
      </c>
      <c r="M1967" s="5">
        <v>59.993548387096773</v>
      </c>
      <c r="N1967" s="5">
        <v>62.993548387096773</v>
      </c>
      <c r="O1967" s="5">
        <v>65.977419354838702</v>
      </c>
      <c r="P1967" s="5">
        <v>68.961290322580652</v>
      </c>
      <c r="Q1967" s="5">
        <v>69.91290322580646</v>
      </c>
      <c r="R1967" s="5">
        <v>70.822580645161295</v>
      </c>
      <c r="S1967" s="5">
        <v>71.780645161290323</v>
      </c>
      <c r="T1967" s="5">
        <v>69.319354838709685</v>
      </c>
      <c r="U1967" s="5">
        <v>66.870967741935488</v>
      </c>
      <c r="V1967" s="5">
        <v>64.41612903225807</v>
      </c>
      <c r="W1967" s="5">
        <v>62.283870967741933</v>
      </c>
      <c r="X1967" s="5">
        <v>60.158064516129038</v>
      </c>
      <c r="Y1967" s="5">
        <v>58.029032258064518</v>
      </c>
      <c r="Z1967" s="5">
        <v>57.08064516129032</v>
      </c>
      <c r="AA1967" s="5">
        <v>56.12903225806452</v>
      </c>
      <c r="AB1967" s="5">
        <v>55.183870967741939</v>
      </c>
    </row>
    <row r="1968" spans="1:28">
      <c r="A1968" s="2" t="s">
        <v>289</v>
      </c>
      <c r="B1968" s="2" t="s">
        <v>83</v>
      </c>
      <c r="C1968" s="2" t="s">
        <v>371</v>
      </c>
      <c r="D1968" s="2" t="str">
        <f t="shared" si="30"/>
        <v>Oklahoma - Tulsa-Nov</v>
      </c>
      <c r="E1968" s="5">
        <v>45.356666666666669</v>
      </c>
      <c r="F1968" s="5">
        <v>45.026666666666664</v>
      </c>
      <c r="G1968" s="5">
        <v>44.756666666666668</v>
      </c>
      <c r="H1968" s="5">
        <v>44.42</v>
      </c>
      <c r="I1968" s="5">
        <v>43.87</v>
      </c>
      <c r="J1968" s="5">
        <v>43.67</v>
      </c>
      <c r="K1968" s="5">
        <v>43.16</v>
      </c>
      <c r="L1968" s="5">
        <v>44.376666666666665</v>
      </c>
      <c r="M1968" s="5">
        <v>47.226666666666667</v>
      </c>
      <c r="N1968" s="5">
        <v>50.18666666666666</v>
      </c>
      <c r="O1968" s="5">
        <v>52.56666666666667</v>
      </c>
      <c r="P1968" s="5">
        <v>54.206666666666671</v>
      </c>
      <c r="Q1968" s="5">
        <v>55.44</v>
      </c>
      <c r="R1968" s="5">
        <v>56.44</v>
      </c>
      <c r="S1968" s="5">
        <v>56.613333333333337</v>
      </c>
      <c r="T1968" s="5">
        <v>55.96</v>
      </c>
      <c r="U1968" s="5">
        <v>53.76</v>
      </c>
      <c r="V1968" s="5">
        <v>51.093333333333334</v>
      </c>
      <c r="W1968" s="5">
        <v>49.31333333333334</v>
      </c>
      <c r="X1968" s="5">
        <v>47.616666666666667</v>
      </c>
      <c r="Y1968" s="5">
        <v>46.84</v>
      </c>
      <c r="Z1968" s="5">
        <v>46.023333333333333</v>
      </c>
      <c r="AA1968" s="5">
        <v>45.173333333333332</v>
      </c>
      <c r="AB1968" s="5">
        <v>44.676666666666662</v>
      </c>
    </row>
    <row r="1969" spans="1:28">
      <c r="A1969" s="2" t="s">
        <v>289</v>
      </c>
      <c r="B1969" s="2" t="s">
        <v>84</v>
      </c>
      <c r="C1969" s="2" t="s">
        <v>372</v>
      </c>
      <c r="D1969" s="2" t="str">
        <f t="shared" si="30"/>
        <v>Oklahoma - Tulsa-Dec</v>
      </c>
      <c r="E1969" s="5">
        <v>35.380645161290325</v>
      </c>
      <c r="F1969" s="5">
        <v>34.91935483870968</v>
      </c>
      <c r="G1969" s="5">
        <v>34.232258064516131</v>
      </c>
      <c r="H1969" s="5">
        <v>33.770967741935486</v>
      </c>
      <c r="I1969" s="5">
        <v>33.425806451612907</v>
      </c>
      <c r="J1969" s="5">
        <v>33.216129032258067</v>
      </c>
      <c r="K1969" s="5">
        <v>32.941935483870971</v>
      </c>
      <c r="L1969" s="5">
        <v>33.138709677419357</v>
      </c>
      <c r="M1969" s="5">
        <v>35.803225806451614</v>
      </c>
      <c r="N1969" s="5">
        <v>39.07741935483871</v>
      </c>
      <c r="O1969" s="5">
        <v>42.406451612903226</v>
      </c>
      <c r="P1969" s="5">
        <v>44.741935483870968</v>
      </c>
      <c r="Q1969" s="5">
        <v>46.538709677419355</v>
      </c>
      <c r="R1969" s="5">
        <v>47.606451612903221</v>
      </c>
      <c r="S1969" s="5">
        <v>47.883870967741942</v>
      </c>
      <c r="T1969" s="5">
        <v>47.8</v>
      </c>
      <c r="U1969" s="5">
        <v>45.5</v>
      </c>
      <c r="V1969" s="5">
        <v>42.851612903225806</v>
      </c>
      <c r="W1969" s="5">
        <v>40.906451612903226</v>
      </c>
      <c r="X1969" s="5">
        <v>39.816129032258061</v>
      </c>
      <c r="Y1969" s="5">
        <v>38.57741935483871</v>
      </c>
      <c r="Z1969" s="5">
        <v>37.890322580645162</v>
      </c>
      <c r="AA1969" s="5">
        <v>37.067741935483866</v>
      </c>
      <c r="AB1969" s="5">
        <v>36.341935483870962</v>
      </c>
    </row>
    <row r="1970" spans="1:28">
      <c r="A1970" s="2" t="s">
        <v>290</v>
      </c>
      <c r="B1970" s="2" t="s">
        <v>73</v>
      </c>
      <c r="C1970" s="2" t="s">
        <v>361</v>
      </c>
      <c r="D1970" s="2" t="str">
        <f t="shared" si="30"/>
        <v>Oregon - Astoria-Jan</v>
      </c>
      <c r="E1970" s="5">
        <v>41.07741935483871</v>
      </c>
      <c r="F1970" s="5">
        <v>41.112903225806448</v>
      </c>
      <c r="G1970" s="5">
        <v>41.158064516129038</v>
      </c>
      <c r="H1970" s="5">
        <v>41.203225806451613</v>
      </c>
      <c r="I1970" s="5">
        <v>41.029032258064518</v>
      </c>
      <c r="J1970" s="5">
        <v>40.848387096774189</v>
      </c>
      <c r="K1970" s="5">
        <v>40.680645161290322</v>
      </c>
      <c r="L1970" s="5">
        <v>41.070967741935483</v>
      </c>
      <c r="M1970" s="5">
        <v>41.445161290322581</v>
      </c>
      <c r="N1970" s="5">
        <v>41.835483870967742</v>
      </c>
      <c r="O1970" s="5">
        <v>42.909677419354843</v>
      </c>
      <c r="P1970" s="5">
        <v>44.016129032258064</v>
      </c>
      <c r="Q1970" s="5">
        <v>45.08064516129032</v>
      </c>
      <c r="R1970" s="5">
        <v>44.62580645161291</v>
      </c>
      <c r="S1970" s="5">
        <v>44.225806451612904</v>
      </c>
      <c r="T1970" s="5">
        <v>43.8</v>
      </c>
      <c r="U1970" s="5">
        <v>42.809677419354834</v>
      </c>
      <c r="V1970" s="5">
        <v>41.809677419354834</v>
      </c>
      <c r="W1970" s="5">
        <v>40.861290322580643</v>
      </c>
      <c r="X1970" s="5">
        <v>40.983870967741936</v>
      </c>
      <c r="Y1970" s="5">
        <v>41.112903225806448</v>
      </c>
      <c r="Z1970" s="5">
        <v>41.235483870967741</v>
      </c>
      <c r="AA1970" s="5">
        <v>41.12903225806452</v>
      </c>
      <c r="AB1970" s="5">
        <v>41.08064516129032</v>
      </c>
    </row>
    <row r="1971" spans="1:28">
      <c r="A1971" s="2" t="s">
        <v>290</v>
      </c>
      <c r="B1971" s="2" t="s">
        <v>74</v>
      </c>
      <c r="C1971" s="2" t="s">
        <v>362</v>
      </c>
      <c r="D1971" s="2" t="str">
        <f t="shared" si="30"/>
        <v>Oregon - Astoria-Feb</v>
      </c>
      <c r="E1971" s="5">
        <v>39.74285714285714</v>
      </c>
      <c r="F1971" s="5">
        <v>39.85</v>
      </c>
      <c r="G1971" s="5">
        <v>39.975000000000001</v>
      </c>
      <c r="H1971" s="5">
        <v>40.092857142857142</v>
      </c>
      <c r="I1971" s="5">
        <v>39.75714285714286</v>
      </c>
      <c r="J1971" s="5">
        <v>39.475000000000001</v>
      </c>
      <c r="K1971" s="5">
        <v>39.13928571428572</v>
      </c>
      <c r="L1971" s="5">
        <v>40.35</v>
      </c>
      <c r="M1971" s="5">
        <v>41.582142857142856</v>
      </c>
      <c r="N1971" s="5">
        <v>42.807142857142857</v>
      </c>
      <c r="O1971" s="5">
        <v>43.914285714285711</v>
      </c>
      <c r="P1971" s="5">
        <v>44.957142857142856</v>
      </c>
      <c r="Q1971" s="5">
        <v>46.071428571428569</v>
      </c>
      <c r="R1971" s="5">
        <v>46.11785714285714</v>
      </c>
      <c r="S1971" s="5">
        <v>46.207142857142856</v>
      </c>
      <c r="T1971" s="5">
        <v>46.246428571428574</v>
      </c>
      <c r="U1971" s="5">
        <v>44.88928571428572</v>
      </c>
      <c r="V1971" s="5">
        <v>43.546428571428571</v>
      </c>
      <c r="W1971" s="5">
        <v>42.196428571428569</v>
      </c>
      <c r="X1971" s="5">
        <v>41.571428571428569</v>
      </c>
      <c r="Y1971" s="5">
        <v>40.960714285714289</v>
      </c>
      <c r="Z1971" s="5">
        <v>40.36785714285714</v>
      </c>
      <c r="AA1971" s="5">
        <v>40.067857142857143</v>
      </c>
      <c r="AB1971" s="5">
        <v>39.778571428571425</v>
      </c>
    </row>
    <row r="1972" spans="1:28">
      <c r="A1972" s="2" t="s">
        <v>290</v>
      </c>
      <c r="B1972" s="2" t="s">
        <v>75</v>
      </c>
      <c r="C1972" s="2" t="s">
        <v>363</v>
      </c>
      <c r="D1972" s="2" t="str">
        <f t="shared" si="30"/>
        <v>Oregon - Astoria-Mar</v>
      </c>
      <c r="E1972" s="5">
        <v>42.21290322580645</v>
      </c>
      <c r="F1972" s="5">
        <v>41.954838709677418</v>
      </c>
      <c r="G1972" s="5">
        <v>41.719354838709677</v>
      </c>
      <c r="H1972" s="5">
        <v>41.470967741935482</v>
      </c>
      <c r="I1972" s="5">
        <v>41.49677419354839</v>
      </c>
      <c r="J1972" s="5">
        <v>41.506451612903227</v>
      </c>
      <c r="K1972" s="5">
        <v>41.525806451612901</v>
      </c>
      <c r="L1972" s="5">
        <v>43.319354838709678</v>
      </c>
      <c r="M1972" s="5">
        <v>45.087096774193547</v>
      </c>
      <c r="N1972" s="5">
        <v>46.86774193548387</v>
      </c>
      <c r="O1972" s="5">
        <v>47.667741935483875</v>
      </c>
      <c r="P1972" s="5">
        <v>48.467741935483872</v>
      </c>
      <c r="Q1972" s="5">
        <v>49.258064516129032</v>
      </c>
      <c r="R1972" s="5">
        <v>48.91935483870968</v>
      </c>
      <c r="S1972" s="5">
        <v>48.609677419354838</v>
      </c>
      <c r="T1972" s="5">
        <v>48.251612903225805</v>
      </c>
      <c r="U1972" s="5">
        <v>47.264516129032259</v>
      </c>
      <c r="V1972" s="5">
        <v>46.280645161290323</v>
      </c>
      <c r="W1972" s="5">
        <v>45.28709677419355</v>
      </c>
      <c r="X1972" s="5">
        <v>44.70967741935484</v>
      </c>
      <c r="Y1972" s="5">
        <v>44.148387096774194</v>
      </c>
      <c r="Z1972" s="5">
        <v>43.587096774193547</v>
      </c>
      <c r="AA1972" s="5">
        <v>43.235483870967741</v>
      </c>
      <c r="AB1972" s="5">
        <v>42.845161290322579</v>
      </c>
    </row>
    <row r="1973" spans="1:28">
      <c r="A1973" s="2" t="s">
        <v>290</v>
      </c>
      <c r="B1973" s="2" t="s">
        <v>76</v>
      </c>
      <c r="C1973" s="2" t="s">
        <v>364</v>
      </c>
      <c r="D1973" s="2" t="str">
        <f t="shared" si="30"/>
        <v>Oregon - Astoria-Apr</v>
      </c>
      <c r="E1973" s="5">
        <v>43.243333333333332</v>
      </c>
      <c r="F1973" s="5">
        <v>42.68333333333333</v>
      </c>
      <c r="G1973" s="5">
        <v>42.57</v>
      </c>
      <c r="H1973" s="5">
        <v>42.713333333333338</v>
      </c>
      <c r="I1973" s="5">
        <v>41.953333333333333</v>
      </c>
      <c r="J1973" s="5">
        <v>42.153333333333329</v>
      </c>
      <c r="K1973" s="5">
        <v>43.603333333333332</v>
      </c>
      <c r="L1973" s="5">
        <v>46.363333333333337</v>
      </c>
      <c r="M1973" s="5">
        <v>48.696666666666673</v>
      </c>
      <c r="N1973" s="5">
        <v>50.376666666666665</v>
      </c>
      <c r="O1973" s="5">
        <v>51.333333333333336</v>
      </c>
      <c r="P1973" s="5">
        <v>52.766666666666666</v>
      </c>
      <c r="Q1973" s="5">
        <v>53.536666666666662</v>
      </c>
      <c r="R1973" s="5">
        <v>53.42</v>
      </c>
      <c r="S1973" s="5">
        <v>53.14</v>
      </c>
      <c r="T1973" s="5">
        <v>52.68666666666666</v>
      </c>
      <c r="U1973" s="5">
        <v>51.323333333333338</v>
      </c>
      <c r="V1973" s="5">
        <v>50.393333333333331</v>
      </c>
      <c r="W1973" s="5">
        <v>48.546666666666667</v>
      </c>
      <c r="X1973" s="5">
        <v>47.356666666666669</v>
      </c>
      <c r="Y1973" s="5">
        <v>46.356666666666669</v>
      </c>
      <c r="Z1973" s="5">
        <v>45.656666666666666</v>
      </c>
      <c r="AA1973" s="5">
        <v>44.653333333333329</v>
      </c>
      <c r="AB1973" s="5">
        <v>43.766666666666666</v>
      </c>
    </row>
    <row r="1974" spans="1:28">
      <c r="A1974" s="2" t="s">
        <v>290</v>
      </c>
      <c r="B1974" s="2" t="s">
        <v>77</v>
      </c>
      <c r="C1974" s="2" t="s">
        <v>365</v>
      </c>
      <c r="D1974" s="2" t="str">
        <f t="shared" si="30"/>
        <v>Oregon - Astoria-May</v>
      </c>
      <c r="E1974" s="5">
        <v>47.770967741935486</v>
      </c>
      <c r="F1974" s="5">
        <v>47.377419354838715</v>
      </c>
      <c r="G1974" s="5">
        <v>46.990322580645163</v>
      </c>
      <c r="H1974" s="5">
        <v>46.619354838709675</v>
      </c>
      <c r="I1974" s="5">
        <v>47.716129032258067</v>
      </c>
      <c r="J1974" s="5">
        <v>48.78709677419355</v>
      </c>
      <c r="K1974" s="5">
        <v>49.880645161290325</v>
      </c>
      <c r="L1974" s="5">
        <v>51.770967741935486</v>
      </c>
      <c r="M1974" s="5">
        <v>53.687096774193549</v>
      </c>
      <c r="N1974" s="5">
        <v>55.57741935483871</v>
      </c>
      <c r="O1974" s="5">
        <v>56.37419354838709</v>
      </c>
      <c r="P1974" s="5">
        <v>57.1</v>
      </c>
      <c r="Q1974" s="5">
        <v>57.903225806451616</v>
      </c>
      <c r="R1974" s="5">
        <v>57.461290322580645</v>
      </c>
      <c r="S1974" s="5">
        <v>57.038709677419355</v>
      </c>
      <c r="T1974" s="5">
        <v>56.603225806451611</v>
      </c>
      <c r="U1974" s="5">
        <v>55.435483870967744</v>
      </c>
      <c r="V1974" s="5">
        <v>54.274193548387096</v>
      </c>
      <c r="W1974" s="5">
        <v>53.109677419354838</v>
      </c>
      <c r="X1974" s="5">
        <v>51.990322580645163</v>
      </c>
      <c r="Y1974" s="5">
        <v>50.912903225806453</v>
      </c>
      <c r="Z1974" s="5">
        <v>49.777419354838706</v>
      </c>
      <c r="AA1974" s="5">
        <v>49.203225806451613</v>
      </c>
      <c r="AB1974" s="5">
        <v>48.641935483870974</v>
      </c>
    </row>
    <row r="1975" spans="1:28">
      <c r="A1975" s="2" t="s">
        <v>290</v>
      </c>
      <c r="B1975" s="2" t="s">
        <v>78</v>
      </c>
      <c r="C1975" s="2" t="s">
        <v>366</v>
      </c>
      <c r="D1975" s="2" t="str">
        <f t="shared" si="30"/>
        <v>Oregon - Astoria-Jun</v>
      </c>
      <c r="E1975" s="5">
        <v>52.046666666666667</v>
      </c>
      <c r="F1975" s="5">
        <v>51.723333333333336</v>
      </c>
      <c r="G1975" s="5">
        <v>51.386666666666663</v>
      </c>
      <c r="H1975" s="5">
        <v>51.06666666666667</v>
      </c>
      <c r="I1975" s="5">
        <v>52.103333333333332</v>
      </c>
      <c r="J1975" s="5">
        <v>53.12</v>
      </c>
      <c r="K1975" s="5">
        <v>54.18333333333333</v>
      </c>
      <c r="L1975" s="5">
        <v>56.016666666666666</v>
      </c>
      <c r="M1975" s="5">
        <v>57.843333333333334</v>
      </c>
      <c r="N1975" s="5">
        <v>59.673333333333332</v>
      </c>
      <c r="O1975" s="5">
        <v>60.543333333333329</v>
      </c>
      <c r="P1975" s="5">
        <v>61.373333333333335</v>
      </c>
      <c r="Q1975" s="5">
        <v>62.226666666666667</v>
      </c>
      <c r="R1975" s="5">
        <v>61.68</v>
      </c>
      <c r="S1975" s="5">
        <v>61.196666666666673</v>
      </c>
      <c r="T1975" s="5">
        <v>60.653333333333329</v>
      </c>
      <c r="U1975" s="5">
        <v>59.306666666666665</v>
      </c>
      <c r="V1975" s="5">
        <v>57.96</v>
      </c>
      <c r="W1975" s="5">
        <v>56.583333333333336</v>
      </c>
      <c r="X1975" s="5">
        <v>55.533333333333331</v>
      </c>
      <c r="Y1975" s="5">
        <v>54.556666666666665</v>
      </c>
      <c r="Z1975" s="5">
        <v>53.556666666666665</v>
      </c>
      <c r="AA1975" s="5">
        <v>53.053333333333327</v>
      </c>
      <c r="AB1975" s="5">
        <v>52.56</v>
      </c>
    </row>
    <row r="1976" spans="1:28">
      <c r="A1976" s="2" t="s">
        <v>290</v>
      </c>
      <c r="B1976" s="2" t="s">
        <v>79</v>
      </c>
      <c r="C1976" s="2" t="s">
        <v>367</v>
      </c>
      <c r="D1976" s="2" t="str">
        <f t="shared" si="30"/>
        <v>Oregon - Astoria-Jul</v>
      </c>
      <c r="E1976" s="5">
        <v>58.470967741935482</v>
      </c>
      <c r="F1976" s="5">
        <v>58.119354838709675</v>
      </c>
      <c r="G1976" s="5">
        <v>55.967741935483872</v>
      </c>
      <c r="H1976" s="5">
        <v>55.6</v>
      </c>
      <c r="I1976" s="5">
        <v>56.683870967741939</v>
      </c>
      <c r="J1976" s="5">
        <v>57.735483870967741</v>
      </c>
      <c r="K1976" s="5">
        <v>58.816129032258061</v>
      </c>
      <c r="L1976" s="5">
        <v>60.5</v>
      </c>
      <c r="M1976" s="5">
        <v>62.2</v>
      </c>
      <c r="N1976" s="5">
        <v>63.883870967741942</v>
      </c>
      <c r="O1976" s="5">
        <v>64.696774193548379</v>
      </c>
      <c r="P1976" s="5">
        <v>65.558064516129036</v>
      </c>
      <c r="Q1976" s="5">
        <v>66.380645161290332</v>
      </c>
      <c r="R1976" s="5">
        <v>66.093548387096774</v>
      </c>
      <c r="S1976" s="5">
        <v>65.816129032258061</v>
      </c>
      <c r="T1976" s="5">
        <v>65.509677419354844</v>
      </c>
      <c r="U1976" s="5">
        <v>64.051612903225802</v>
      </c>
      <c r="V1976" s="5">
        <v>62.564516129032256</v>
      </c>
      <c r="W1976" s="5">
        <v>61.093548387096774</v>
      </c>
      <c r="X1976" s="5">
        <v>59.883870967741942</v>
      </c>
      <c r="Y1976" s="5">
        <v>58.745161290322578</v>
      </c>
      <c r="Z1976" s="5">
        <v>57.58064516129032</v>
      </c>
      <c r="AA1976" s="5">
        <v>57.254838709677422</v>
      </c>
      <c r="AB1976" s="5">
        <v>56.964516129032262</v>
      </c>
    </row>
    <row r="1977" spans="1:28">
      <c r="A1977" s="2" t="s">
        <v>290</v>
      </c>
      <c r="B1977" s="2" t="s">
        <v>80</v>
      </c>
      <c r="C1977" s="2" t="s">
        <v>368</v>
      </c>
      <c r="D1977" s="2" t="str">
        <f t="shared" si="30"/>
        <v>Oregon - Astoria-Aug</v>
      </c>
      <c r="E1977" s="5">
        <v>55.522580645161291</v>
      </c>
      <c r="F1977" s="5">
        <v>55.525806451612901</v>
      </c>
      <c r="G1977" s="5">
        <v>57.232258064516131</v>
      </c>
      <c r="H1977" s="5">
        <v>57.058064516129029</v>
      </c>
      <c r="I1977" s="5">
        <v>57.145161290322584</v>
      </c>
      <c r="J1977" s="5">
        <v>57.167741935483875</v>
      </c>
      <c r="K1977" s="5">
        <v>57.929032258064517</v>
      </c>
      <c r="L1977" s="5">
        <v>59.3</v>
      </c>
      <c r="M1977" s="5">
        <v>60.961290322580645</v>
      </c>
      <c r="N1977" s="5">
        <v>62.587096774193547</v>
      </c>
      <c r="O1977" s="5">
        <v>64.048387096774192</v>
      </c>
      <c r="P1977" s="5">
        <v>65.261290322580649</v>
      </c>
      <c r="Q1977" s="5">
        <v>66.548387096774192</v>
      </c>
      <c r="R1977" s="5">
        <v>67.364516129032268</v>
      </c>
      <c r="S1977" s="5">
        <v>66.858064516129033</v>
      </c>
      <c r="T1977" s="5">
        <v>65.864516129032253</v>
      </c>
      <c r="U1977" s="5">
        <v>64.741935483870961</v>
      </c>
      <c r="V1977" s="5">
        <v>63.312903225806451</v>
      </c>
      <c r="W1977" s="5">
        <v>61.551612903225802</v>
      </c>
      <c r="X1977" s="5">
        <v>60.148387096774194</v>
      </c>
      <c r="Y1977" s="5">
        <v>59.116129032258058</v>
      </c>
      <c r="Z1977" s="5">
        <v>58.319354838709678</v>
      </c>
      <c r="AA1977" s="5">
        <v>57.935483870967744</v>
      </c>
      <c r="AB1977" s="5">
        <v>57.596774193548384</v>
      </c>
    </row>
    <row r="1978" spans="1:28">
      <c r="A1978" s="2" t="s">
        <v>290</v>
      </c>
      <c r="B1978" s="2" t="s">
        <v>81</v>
      </c>
      <c r="C1978" s="2" t="s">
        <v>369</v>
      </c>
      <c r="D1978" s="2" t="str">
        <f t="shared" si="30"/>
        <v>Oregon - Astoria-Sep</v>
      </c>
      <c r="E1978" s="5">
        <v>52.25</v>
      </c>
      <c r="F1978" s="5">
        <v>52.15</v>
      </c>
      <c r="G1978" s="5">
        <v>52.07</v>
      </c>
      <c r="H1978" s="5">
        <v>51.706666666666671</v>
      </c>
      <c r="I1978" s="5">
        <v>51.92</v>
      </c>
      <c r="J1978" s="5">
        <v>51.87</v>
      </c>
      <c r="K1978" s="5">
        <v>52.826666666666668</v>
      </c>
      <c r="L1978" s="5">
        <v>55.6</v>
      </c>
      <c r="M1978" s="5">
        <v>58.593333333333334</v>
      </c>
      <c r="N1978" s="5">
        <v>61.1</v>
      </c>
      <c r="O1978" s="5">
        <v>63.03</v>
      </c>
      <c r="P1978" s="5">
        <v>64.713333333333338</v>
      </c>
      <c r="Q1978" s="5">
        <v>65.893333333333331</v>
      </c>
      <c r="R1978" s="5">
        <v>66.38</v>
      </c>
      <c r="S1978" s="5">
        <v>65.373333333333335</v>
      </c>
      <c r="T1978" s="5">
        <v>64.44</v>
      </c>
      <c r="U1978" s="5">
        <v>62.906666666666666</v>
      </c>
      <c r="V1978" s="5">
        <v>60.62</v>
      </c>
      <c r="W1978" s="5">
        <v>58.14</v>
      </c>
      <c r="X1978" s="5">
        <v>56.633333333333333</v>
      </c>
      <c r="Y1978" s="5">
        <v>55.08</v>
      </c>
      <c r="Z1978" s="5">
        <v>54.163333333333334</v>
      </c>
      <c r="AA1978" s="5">
        <v>53.426666666666662</v>
      </c>
      <c r="AB1978" s="5">
        <v>52.796666666666667</v>
      </c>
    </row>
    <row r="1979" spans="1:28">
      <c r="A1979" s="2" t="s">
        <v>290</v>
      </c>
      <c r="B1979" s="2" t="s">
        <v>82</v>
      </c>
      <c r="C1979" s="2" t="s">
        <v>370</v>
      </c>
      <c r="D1979" s="2" t="str">
        <f t="shared" si="30"/>
        <v>Oregon - Astoria-Oct</v>
      </c>
      <c r="E1979" s="5">
        <v>47.609677419354838</v>
      </c>
      <c r="F1979" s="5">
        <v>47.574193548387093</v>
      </c>
      <c r="G1979" s="5">
        <v>47.519354838709674</v>
      </c>
      <c r="H1979" s="5">
        <v>47.477419354838709</v>
      </c>
      <c r="I1979" s="5">
        <v>47.261290322580642</v>
      </c>
      <c r="J1979" s="5">
        <v>47.035483870967738</v>
      </c>
      <c r="K1979" s="5">
        <v>46.819354838709678</v>
      </c>
      <c r="L1979" s="5">
        <v>49.29032258064516</v>
      </c>
      <c r="M1979" s="5">
        <v>51.735483870967741</v>
      </c>
      <c r="N1979" s="5">
        <v>54.20967741935484</v>
      </c>
      <c r="O1979" s="5">
        <v>55.4</v>
      </c>
      <c r="P1979" s="5">
        <v>56.58387096774193</v>
      </c>
      <c r="Q1979" s="5">
        <v>57.796774193548387</v>
      </c>
      <c r="R1979" s="5">
        <v>57.587096774193547</v>
      </c>
      <c r="S1979" s="5">
        <v>57.4</v>
      </c>
      <c r="T1979" s="5">
        <v>57.21290322580645</v>
      </c>
      <c r="U1979" s="5">
        <v>55.406451612903226</v>
      </c>
      <c r="V1979" s="5">
        <v>53.645161290322584</v>
      </c>
      <c r="W1979" s="5">
        <v>51.838709677419352</v>
      </c>
      <c r="X1979" s="5">
        <v>50.861290322580643</v>
      </c>
      <c r="Y1979" s="5">
        <v>49.9</v>
      </c>
      <c r="Z1979" s="5">
        <v>48.925806451612907</v>
      </c>
      <c r="AA1979" s="5">
        <v>48.454838709677418</v>
      </c>
      <c r="AB1979" s="5">
        <v>47.990322580645163</v>
      </c>
    </row>
    <row r="1980" spans="1:28">
      <c r="A1980" s="2" t="s">
        <v>290</v>
      </c>
      <c r="B1980" s="2" t="s">
        <v>83</v>
      </c>
      <c r="C1980" s="2" t="s">
        <v>371</v>
      </c>
      <c r="D1980" s="2" t="str">
        <f t="shared" si="30"/>
        <v>Oregon - Astoria-Nov</v>
      </c>
      <c r="E1980" s="5">
        <v>45.706666666666671</v>
      </c>
      <c r="F1980" s="5">
        <v>45.536666666666662</v>
      </c>
      <c r="G1980" s="5">
        <v>45.356666666666669</v>
      </c>
      <c r="H1980" s="5">
        <v>45.17</v>
      </c>
      <c r="I1980" s="5">
        <v>45.036666666666662</v>
      </c>
      <c r="J1980" s="5">
        <v>44.89</v>
      </c>
      <c r="K1980" s="5">
        <v>44.74</v>
      </c>
      <c r="L1980" s="5">
        <v>45.916666666666664</v>
      </c>
      <c r="M1980" s="5">
        <v>47.093333333333334</v>
      </c>
      <c r="N1980" s="5">
        <v>48.276666666666664</v>
      </c>
      <c r="O1980" s="5">
        <v>49.366666666666667</v>
      </c>
      <c r="P1980" s="5">
        <v>50.443333333333335</v>
      </c>
      <c r="Q1980" s="5">
        <v>51.53</v>
      </c>
      <c r="R1980" s="5">
        <v>51.093333333333334</v>
      </c>
      <c r="S1980" s="5">
        <v>50.646666666666668</v>
      </c>
      <c r="T1980" s="5">
        <v>50.203333333333333</v>
      </c>
      <c r="U1980" s="5">
        <v>49.15</v>
      </c>
      <c r="V1980" s="5">
        <v>48.09</v>
      </c>
      <c r="W1980" s="5">
        <v>47.043333333333329</v>
      </c>
      <c r="X1980" s="5">
        <v>46.736666666666665</v>
      </c>
      <c r="Y1980" s="5">
        <v>46.423333333333332</v>
      </c>
      <c r="Z1980" s="5">
        <v>46.12</v>
      </c>
      <c r="AA1980" s="5">
        <v>45.81333333333334</v>
      </c>
      <c r="AB1980" s="5">
        <v>45.56</v>
      </c>
    </row>
    <row r="1981" spans="1:28">
      <c r="A1981" s="2" t="s">
        <v>290</v>
      </c>
      <c r="B1981" s="2" t="s">
        <v>84</v>
      </c>
      <c r="C1981" s="2" t="s">
        <v>372</v>
      </c>
      <c r="D1981" s="2" t="str">
        <f t="shared" si="30"/>
        <v>Oregon - Astoria-Dec</v>
      </c>
      <c r="E1981" s="5">
        <v>41.448387096774198</v>
      </c>
      <c r="F1981" s="5">
        <v>41.332258064516125</v>
      </c>
      <c r="G1981" s="5">
        <v>41.20645161290323</v>
      </c>
      <c r="H1981" s="5">
        <v>41.093548387096774</v>
      </c>
      <c r="I1981" s="5">
        <v>41.145161290322584</v>
      </c>
      <c r="J1981" s="5">
        <v>41.203225806451613</v>
      </c>
      <c r="K1981" s="5">
        <v>41.248387096774195</v>
      </c>
      <c r="L1981" s="5">
        <v>42.151612903225811</v>
      </c>
      <c r="M1981" s="5">
        <v>43.061290322580646</v>
      </c>
      <c r="N1981" s="5">
        <v>43.974193548387099</v>
      </c>
      <c r="O1981" s="5">
        <v>45.245161290322578</v>
      </c>
      <c r="P1981" s="5">
        <v>46.470967741935482</v>
      </c>
      <c r="Q1981" s="5">
        <v>47.745161290322578</v>
      </c>
      <c r="R1981" s="5">
        <v>47.638709677419357</v>
      </c>
      <c r="S1981" s="5">
        <v>47.564516129032256</v>
      </c>
      <c r="T1981" s="5">
        <v>47.467741935483872</v>
      </c>
      <c r="U1981" s="5">
        <v>46.106451612903221</v>
      </c>
      <c r="V1981" s="5">
        <v>44.751612903225805</v>
      </c>
      <c r="W1981" s="5">
        <v>43.4</v>
      </c>
      <c r="X1981" s="5">
        <v>43.016129032258064</v>
      </c>
      <c r="Y1981" s="5">
        <v>42.664516129032258</v>
      </c>
      <c r="Z1981" s="5">
        <v>42.29354838709677</v>
      </c>
      <c r="AA1981" s="5">
        <v>41.964516129032262</v>
      </c>
      <c r="AB1981" s="5">
        <v>41.645161290322584</v>
      </c>
    </row>
    <row r="1982" spans="1:28">
      <c r="A1982" s="2" t="s">
        <v>291</v>
      </c>
      <c r="B1982" s="2" t="s">
        <v>73</v>
      </c>
      <c r="C1982" s="2" t="s">
        <v>361</v>
      </c>
      <c r="D1982" s="2" t="str">
        <f t="shared" si="30"/>
        <v>Oregon - Burns-Jan</v>
      </c>
      <c r="E1982" s="5">
        <v>21.303225806451611</v>
      </c>
      <c r="F1982" s="5">
        <v>20.983870967741936</v>
      </c>
      <c r="G1982" s="5">
        <v>20.658064516129031</v>
      </c>
      <c r="H1982" s="5">
        <v>20.332258064516129</v>
      </c>
      <c r="I1982" s="5">
        <v>20.164516129032258</v>
      </c>
      <c r="J1982" s="5">
        <v>20.019354838709678</v>
      </c>
      <c r="K1982" s="5">
        <v>19.861290322580647</v>
      </c>
      <c r="L1982" s="5">
        <v>21.551612903225806</v>
      </c>
      <c r="M1982" s="5">
        <v>23.241935483870968</v>
      </c>
      <c r="N1982" s="5">
        <v>24.919354838709676</v>
      </c>
      <c r="O1982" s="5">
        <v>27.119354838709679</v>
      </c>
      <c r="P1982" s="5">
        <v>29.3</v>
      </c>
      <c r="Q1982" s="5">
        <v>31.506451612903227</v>
      </c>
      <c r="R1982" s="5">
        <v>31.703225806451613</v>
      </c>
      <c r="S1982" s="5">
        <v>31.86774193548387</v>
      </c>
      <c r="T1982" s="5">
        <v>32.064516129032256</v>
      </c>
      <c r="U1982" s="5">
        <v>30.129032258064516</v>
      </c>
      <c r="V1982" s="5">
        <v>28.2</v>
      </c>
      <c r="W1982" s="5">
        <v>26.280645161290323</v>
      </c>
      <c r="X1982" s="5">
        <v>25.496774193548386</v>
      </c>
      <c r="Y1982" s="5">
        <v>24.741935483870968</v>
      </c>
      <c r="Z1982" s="5">
        <v>23.945161290322581</v>
      </c>
      <c r="AA1982" s="5">
        <v>23.170967741935481</v>
      </c>
      <c r="AB1982" s="5">
        <v>22.583870967741937</v>
      </c>
    </row>
    <row r="1983" spans="1:28">
      <c r="A1983" s="2" t="s">
        <v>291</v>
      </c>
      <c r="B1983" s="2" t="s">
        <v>74</v>
      </c>
      <c r="C1983" s="2" t="s">
        <v>362</v>
      </c>
      <c r="D1983" s="2" t="str">
        <f t="shared" si="30"/>
        <v>Oregon - Burns-Feb</v>
      </c>
      <c r="E1983" s="5">
        <v>28.25714285714286</v>
      </c>
      <c r="F1983" s="5">
        <v>27.87857142857143</v>
      </c>
      <c r="G1983" s="5">
        <v>27.65</v>
      </c>
      <c r="H1983" s="5">
        <v>27.296428571428571</v>
      </c>
      <c r="I1983" s="5">
        <v>26.964285714285715</v>
      </c>
      <c r="J1983" s="5">
        <v>26.62142857142857</v>
      </c>
      <c r="K1983" s="5">
        <v>26.24642857142857</v>
      </c>
      <c r="L1983" s="5">
        <v>28.610714285714288</v>
      </c>
      <c r="M1983" s="5">
        <v>31.028571428571428</v>
      </c>
      <c r="N1983" s="5">
        <v>33.414285714285718</v>
      </c>
      <c r="O1983" s="5">
        <v>35.510714285714286</v>
      </c>
      <c r="P1983" s="5">
        <v>37.596428571428575</v>
      </c>
      <c r="Q1983" s="5">
        <v>39.710714285714289</v>
      </c>
      <c r="R1983" s="5">
        <v>39.982142857142854</v>
      </c>
      <c r="S1983" s="5">
        <v>40.18928571428571</v>
      </c>
      <c r="T1983" s="5">
        <v>40.457142857142856</v>
      </c>
      <c r="U1983" s="5">
        <v>38.089285714285715</v>
      </c>
      <c r="V1983" s="5">
        <v>35.700000000000003</v>
      </c>
      <c r="W1983" s="5">
        <v>33.317857142857143</v>
      </c>
      <c r="X1983" s="5">
        <v>32.414285714285718</v>
      </c>
      <c r="Y1983" s="5">
        <v>31.532142857142855</v>
      </c>
      <c r="Z1983" s="5">
        <v>30.653571428571428</v>
      </c>
      <c r="AA1983" s="5">
        <v>29.942857142857143</v>
      </c>
      <c r="AB1983" s="5">
        <v>29.357142857142858</v>
      </c>
    </row>
    <row r="1984" spans="1:28">
      <c r="A1984" s="2" t="s">
        <v>291</v>
      </c>
      <c r="B1984" s="2" t="s">
        <v>75</v>
      </c>
      <c r="C1984" s="2" t="s">
        <v>363</v>
      </c>
      <c r="D1984" s="2" t="str">
        <f t="shared" si="30"/>
        <v>Oregon - Burns-Mar</v>
      </c>
      <c r="E1984" s="5">
        <v>31.974193548387099</v>
      </c>
      <c r="F1984" s="5">
        <v>31.43548387096774</v>
      </c>
      <c r="G1984" s="5">
        <v>30.864516129032257</v>
      </c>
      <c r="H1984" s="5">
        <v>30.270967741935483</v>
      </c>
      <c r="I1984" s="5">
        <v>29.86774193548387</v>
      </c>
      <c r="J1984" s="5">
        <v>29.509677419354837</v>
      </c>
      <c r="K1984" s="5">
        <v>29.093548387096774</v>
      </c>
      <c r="L1984" s="5">
        <v>32.409677419354843</v>
      </c>
      <c r="M1984" s="5">
        <v>35.674193548387102</v>
      </c>
      <c r="N1984" s="5">
        <v>38.970967741935482</v>
      </c>
      <c r="O1984" s="5">
        <v>41.064516129032256</v>
      </c>
      <c r="P1984" s="5">
        <v>43.161290322580648</v>
      </c>
      <c r="Q1984" s="5">
        <v>45.251612903225805</v>
      </c>
      <c r="R1984" s="5">
        <v>45.609677419354838</v>
      </c>
      <c r="S1984" s="5">
        <v>45.941935483870971</v>
      </c>
      <c r="T1984" s="5">
        <v>46.312903225806451</v>
      </c>
      <c r="U1984" s="5">
        <v>43.79032258064516</v>
      </c>
      <c r="V1984" s="5">
        <v>41.267741935483869</v>
      </c>
      <c r="W1984" s="5">
        <v>38.738709677419358</v>
      </c>
      <c r="X1984" s="5">
        <v>37.296774193548387</v>
      </c>
      <c r="Y1984" s="5">
        <v>35.838709677419352</v>
      </c>
      <c r="Z1984" s="5">
        <v>34.390322580645162</v>
      </c>
      <c r="AA1984" s="5">
        <v>33.5</v>
      </c>
      <c r="AB1984" s="5">
        <v>32.638709677419357</v>
      </c>
    </row>
    <row r="1985" spans="1:28">
      <c r="A1985" s="2" t="s">
        <v>291</v>
      </c>
      <c r="B1985" s="2" t="s">
        <v>76</v>
      </c>
      <c r="C1985" s="2" t="s">
        <v>364</v>
      </c>
      <c r="D1985" s="2" t="str">
        <f t="shared" si="30"/>
        <v>Oregon - Burns-Apr</v>
      </c>
      <c r="E1985" s="5">
        <v>38.033333333333331</v>
      </c>
      <c r="F1985" s="5">
        <v>37.06666666666667</v>
      </c>
      <c r="G1985" s="5">
        <v>36.07</v>
      </c>
      <c r="H1985" s="5">
        <v>35.106666666666669</v>
      </c>
      <c r="I1985" s="5">
        <v>35.286666666666662</v>
      </c>
      <c r="J1985" s="5">
        <v>35.44</v>
      </c>
      <c r="K1985" s="5">
        <v>35.619999999999997</v>
      </c>
      <c r="L1985" s="5">
        <v>39.47</v>
      </c>
      <c r="M1985" s="5">
        <v>43.36</v>
      </c>
      <c r="N1985" s="5">
        <v>47.226666666666667</v>
      </c>
      <c r="O1985" s="5">
        <v>49.25333333333333</v>
      </c>
      <c r="P1985" s="5">
        <v>51.286666666666662</v>
      </c>
      <c r="Q1985" s="5">
        <v>53.333333333333336</v>
      </c>
      <c r="R1985" s="5">
        <v>54.21</v>
      </c>
      <c r="S1985" s="5">
        <v>55.093333333333334</v>
      </c>
      <c r="T1985" s="5">
        <v>55.98</v>
      </c>
      <c r="U1985" s="5">
        <v>53.68333333333333</v>
      </c>
      <c r="V1985" s="5">
        <v>51.37</v>
      </c>
      <c r="W1985" s="5">
        <v>49.006666666666668</v>
      </c>
      <c r="X1985" s="5">
        <v>46.763333333333335</v>
      </c>
      <c r="Y1985" s="5">
        <v>44.576666666666668</v>
      </c>
      <c r="Z1985" s="5">
        <v>42.4</v>
      </c>
      <c r="AA1985" s="5">
        <v>41.06</v>
      </c>
      <c r="AB1985" s="5">
        <v>39.676666666666662</v>
      </c>
    </row>
    <row r="1986" spans="1:28">
      <c r="A1986" s="2" t="s">
        <v>291</v>
      </c>
      <c r="B1986" s="2" t="s">
        <v>77</v>
      </c>
      <c r="C1986" s="2" t="s">
        <v>365</v>
      </c>
      <c r="D1986" s="2" t="str">
        <f t="shared" si="30"/>
        <v>Oregon - Burns-May</v>
      </c>
      <c r="E1986" s="5">
        <v>44.393548387096779</v>
      </c>
      <c r="F1986" s="5">
        <v>43.319354838709678</v>
      </c>
      <c r="G1986" s="5">
        <v>42.258064516129032</v>
      </c>
      <c r="H1986" s="5">
        <v>41.167741935483875</v>
      </c>
      <c r="I1986" s="5">
        <v>42.338709677419352</v>
      </c>
      <c r="J1986" s="5">
        <v>43.470967741935482</v>
      </c>
      <c r="K1986" s="5">
        <v>44.658064516129038</v>
      </c>
      <c r="L1986" s="5">
        <v>48.109677419354838</v>
      </c>
      <c r="M1986" s="5">
        <v>51.554838709677419</v>
      </c>
      <c r="N1986" s="5">
        <v>55.00322580645161</v>
      </c>
      <c r="O1986" s="5">
        <v>57.012903225806454</v>
      </c>
      <c r="P1986" s="5">
        <v>59.048387096774192</v>
      </c>
      <c r="Q1986" s="5">
        <v>61.064516129032256</v>
      </c>
      <c r="R1986" s="5">
        <v>61.70645161290323</v>
      </c>
      <c r="S1986" s="5">
        <v>62.325806451612898</v>
      </c>
      <c r="T1986" s="5">
        <v>62.964516129032262</v>
      </c>
      <c r="U1986" s="5">
        <v>61.361290322580643</v>
      </c>
      <c r="V1986" s="5">
        <v>59.764516129032259</v>
      </c>
      <c r="W1986" s="5">
        <v>58.164516129032258</v>
      </c>
      <c r="X1986" s="5">
        <v>55.322580645161288</v>
      </c>
      <c r="Y1986" s="5">
        <v>52.49677419354839</v>
      </c>
      <c r="Z1986" s="5">
        <v>49.70645161290323</v>
      </c>
      <c r="AA1986" s="5">
        <v>48.251612903225805</v>
      </c>
      <c r="AB1986" s="5">
        <v>46.783870967741933</v>
      </c>
    </row>
    <row r="1987" spans="1:28">
      <c r="A1987" s="2" t="s">
        <v>291</v>
      </c>
      <c r="B1987" s="2" t="s">
        <v>78</v>
      </c>
      <c r="C1987" s="2" t="s">
        <v>366</v>
      </c>
      <c r="D1987" s="2" t="str">
        <f t="shared" ref="D1987:D2050" si="31">CONCATENATE(A1987,"-",B1987)</f>
        <v>Oregon - Burns-Jun</v>
      </c>
      <c r="E1987" s="5">
        <v>52.343333333333334</v>
      </c>
      <c r="F1987" s="5">
        <v>50.93</v>
      </c>
      <c r="G1987" s="5">
        <v>49.403333333333329</v>
      </c>
      <c r="H1987" s="5">
        <v>47.93</v>
      </c>
      <c r="I1987" s="5">
        <v>49.223333333333336</v>
      </c>
      <c r="J1987" s="5">
        <v>50.536666666666662</v>
      </c>
      <c r="K1987" s="5">
        <v>51.906666666666666</v>
      </c>
      <c r="L1987" s="5">
        <v>55.15</v>
      </c>
      <c r="M1987" s="5">
        <v>58.43333333333333</v>
      </c>
      <c r="N1987" s="5">
        <v>61.68333333333333</v>
      </c>
      <c r="O1987" s="5">
        <v>63.796666666666667</v>
      </c>
      <c r="P1987" s="5">
        <v>65.946666666666673</v>
      </c>
      <c r="Q1987" s="5">
        <v>67.896666666666675</v>
      </c>
      <c r="R1987" s="5">
        <v>68.853333333333325</v>
      </c>
      <c r="S1987" s="5">
        <v>69.743333333333339</v>
      </c>
      <c r="T1987" s="5">
        <v>70.64</v>
      </c>
      <c r="U1987" s="5">
        <v>68.91</v>
      </c>
      <c r="V1987" s="5">
        <v>67.143333333333331</v>
      </c>
      <c r="W1987" s="5">
        <v>65.296666666666667</v>
      </c>
      <c r="X1987" s="5">
        <v>63.476666666666667</v>
      </c>
      <c r="Y1987" s="5">
        <v>60.41</v>
      </c>
      <c r="Z1987" s="5">
        <v>57.053333333333327</v>
      </c>
      <c r="AA1987" s="5">
        <v>55.223333333333336</v>
      </c>
      <c r="AB1987" s="5">
        <v>53.516666666666666</v>
      </c>
    </row>
    <row r="1988" spans="1:28">
      <c r="A1988" s="2" t="s">
        <v>291</v>
      </c>
      <c r="B1988" s="2" t="s">
        <v>79</v>
      </c>
      <c r="C1988" s="2" t="s">
        <v>367</v>
      </c>
      <c r="D1988" s="2" t="str">
        <f t="shared" si="31"/>
        <v>Oregon - Burns-Jul</v>
      </c>
      <c r="E1988" s="5">
        <v>60.729032258064514</v>
      </c>
      <c r="F1988" s="5">
        <v>59.606451612903221</v>
      </c>
      <c r="G1988" s="5">
        <v>56.590322580645157</v>
      </c>
      <c r="H1988" s="5">
        <v>55.409677419354843</v>
      </c>
      <c r="I1988" s="5">
        <v>56.458064516129035</v>
      </c>
      <c r="J1988" s="5">
        <v>57.538709677419355</v>
      </c>
      <c r="K1988" s="5">
        <v>58.62903225806452</v>
      </c>
      <c r="L1988" s="5">
        <v>62.961290322580645</v>
      </c>
      <c r="M1988" s="5">
        <v>67.322580645161295</v>
      </c>
      <c r="N1988" s="5">
        <v>71.648387096774186</v>
      </c>
      <c r="O1988" s="5">
        <v>74.232258064516117</v>
      </c>
      <c r="P1988" s="5">
        <v>76.783870967741947</v>
      </c>
      <c r="Q1988" s="5">
        <v>79.383870967741942</v>
      </c>
      <c r="R1988" s="5">
        <v>79.858064516129033</v>
      </c>
      <c r="S1988" s="5">
        <v>80.303225806451621</v>
      </c>
      <c r="T1988" s="5">
        <v>80.790322580645167</v>
      </c>
      <c r="U1988" s="5">
        <v>79.07741935483871</v>
      </c>
      <c r="V1988" s="5">
        <v>77.348387096774204</v>
      </c>
      <c r="W1988" s="5">
        <v>75.58709677419354</v>
      </c>
      <c r="X1988" s="5">
        <v>72</v>
      </c>
      <c r="Y1988" s="5">
        <v>68.429032258064524</v>
      </c>
      <c r="Z1988" s="5">
        <v>64.883870967741942</v>
      </c>
      <c r="AA1988" s="5">
        <v>62.887096774193552</v>
      </c>
      <c r="AB1988" s="5">
        <v>60.887096774193552</v>
      </c>
    </row>
    <row r="1989" spans="1:28">
      <c r="A1989" s="2" t="s">
        <v>291</v>
      </c>
      <c r="B1989" s="2" t="s">
        <v>80</v>
      </c>
      <c r="C1989" s="2" t="s">
        <v>368</v>
      </c>
      <c r="D1989" s="2" t="str">
        <f t="shared" si="31"/>
        <v>Oregon - Burns-Aug</v>
      </c>
      <c r="E1989" s="5">
        <v>57.951612903225808</v>
      </c>
      <c r="F1989" s="5">
        <v>55.974193548387099</v>
      </c>
      <c r="G1989" s="5">
        <v>56.141935483870974</v>
      </c>
      <c r="H1989" s="5">
        <v>54.512903225806454</v>
      </c>
      <c r="I1989" s="5">
        <v>54.622580645161285</v>
      </c>
      <c r="J1989" s="5">
        <v>54.690322580645166</v>
      </c>
      <c r="K1989" s="5">
        <v>54.79032258064516</v>
      </c>
      <c r="L1989" s="5">
        <v>59.99677419354839</v>
      </c>
      <c r="M1989" s="5">
        <v>65.180645161290315</v>
      </c>
      <c r="N1989" s="5">
        <v>70.380645161290332</v>
      </c>
      <c r="O1989" s="5">
        <v>73.264516129032259</v>
      </c>
      <c r="P1989" s="5">
        <v>76.154838709677421</v>
      </c>
      <c r="Q1989" s="5">
        <v>79.035483870967738</v>
      </c>
      <c r="R1989" s="5">
        <v>79.848387096774204</v>
      </c>
      <c r="S1989" s="5">
        <v>80.651612903225796</v>
      </c>
      <c r="T1989" s="5">
        <v>81.461290322580652</v>
      </c>
      <c r="U1989" s="5">
        <v>79.158064516129031</v>
      </c>
      <c r="V1989" s="5">
        <v>76.822580645161295</v>
      </c>
      <c r="W1989" s="5">
        <v>74.509677419354844</v>
      </c>
      <c r="X1989" s="5">
        <v>71.619354838709668</v>
      </c>
      <c r="Y1989" s="5">
        <v>68.509677419354844</v>
      </c>
      <c r="Z1989" s="5">
        <v>65.2</v>
      </c>
      <c r="AA1989" s="5">
        <v>63.241935483870968</v>
      </c>
      <c r="AB1989" s="5">
        <v>61.29354838709677</v>
      </c>
    </row>
    <row r="1990" spans="1:28">
      <c r="A1990" s="2" t="s">
        <v>291</v>
      </c>
      <c r="B1990" s="2" t="s">
        <v>81</v>
      </c>
      <c r="C1990" s="2" t="s">
        <v>369</v>
      </c>
      <c r="D1990" s="2" t="str">
        <f t="shared" si="31"/>
        <v>Oregon - Burns-Sep</v>
      </c>
      <c r="E1990" s="5">
        <v>49.31666666666667</v>
      </c>
      <c r="F1990" s="5">
        <v>48.176666666666662</v>
      </c>
      <c r="G1990" s="5">
        <v>47.01</v>
      </c>
      <c r="H1990" s="5">
        <v>45.856666666666669</v>
      </c>
      <c r="I1990" s="5">
        <v>45.59</v>
      </c>
      <c r="J1990" s="5">
        <v>45.28</v>
      </c>
      <c r="K1990" s="5">
        <v>45.023333333333333</v>
      </c>
      <c r="L1990" s="5">
        <v>50.68333333333333</v>
      </c>
      <c r="M1990" s="5">
        <v>56.323333333333338</v>
      </c>
      <c r="N1990" s="5">
        <v>62.01</v>
      </c>
      <c r="O1990" s="5">
        <v>64.756666666666675</v>
      </c>
      <c r="P1990" s="5">
        <v>67.49666666666667</v>
      </c>
      <c r="Q1990" s="5">
        <v>70.243333333333339</v>
      </c>
      <c r="R1990" s="5">
        <v>70.906666666666666</v>
      </c>
      <c r="S1990" s="5">
        <v>71.526666666666671</v>
      </c>
      <c r="T1990" s="5">
        <v>72.173333333333332</v>
      </c>
      <c r="U1990" s="5">
        <v>68.766666666666666</v>
      </c>
      <c r="V1990" s="5">
        <v>65.36</v>
      </c>
      <c r="W1990" s="5">
        <v>61.876666666666665</v>
      </c>
      <c r="X1990" s="5">
        <v>59.11</v>
      </c>
      <c r="Y1990" s="5">
        <v>56.376666666666665</v>
      </c>
      <c r="Z1990" s="5">
        <v>53.676666666666662</v>
      </c>
      <c r="AA1990" s="5">
        <v>52.083333333333336</v>
      </c>
      <c r="AB1990" s="5">
        <v>50.466666666666669</v>
      </c>
    </row>
    <row r="1991" spans="1:28">
      <c r="A1991" s="2" t="s">
        <v>291</v>
      </c>
      <c r="B1991" s="2" t="s">
        <v>82</v>
      </c>
      <c r="C1991" s="2" t="s">
        <v>370</v>
      </c>
      <c r="D1991" s="2" t="str">
        <f t="shared" si="31"/>
        <v>Oregon - Burns-Oct</v>
      </c>
      <c r="E1991" s="5">
        <v>39.854838709677416</v>
      </c>
      <c r="F1991" s="5">
        <v>39.170967741935485</v>
      </c>
      <c r="G1991" s="5">
        <v>38.483870967741936</v>
      </c>
      <c r="H1991" s="5">
        <v>37.770967741935486</v>
      </c>
      <c r="I1991" s="5">
        <v>37.122580645161285</v>
      </c>
      <c r="J1991" s="5">
        <v>36.454838709677418</v>
      </c>
      <c r="K1991" s="5">
        <v>35.796774193548387</v>
      </c>
      <c r="L1991" s="5">
        <v>39.925806451612907</v>
      </c>
      <c r="M1991" s="5">
        <v>44.022580645161291</v>
      </c>
      <c r="N1991" s="5">
        <v>48.135483870967747</v>
      </c>
      <c r="O1991" s="5">
        <v>50.909677419354843</v>
      </c>
      <c r="P1991" s="5">
        <v>53.648387096774194</v>
      </c>
      <c r="Q1991" s="5">
        <v>56.425806451612907</v>
      </c>
      <c r="R1991" s="5">
        <v>56.770967741935486</v>
      </c>
      <c r="S1991" s="5">
        <v>57.090322580645157</v>
      </c>
      <c r="T1991" s="5">
        <v>57.448387096774198</v>
      </c>
      <c r="U1991" s="5">
        <v>54.116129032258058</v>
      </c>
      <c r="V1991" s="5">
        <v>50.738709677419358</v>
      </c>
      <c r="W1991" s="5">
        <v>47.364516129032253</v>
      </c>
      <c r="X1991" s="5">
        <v>45.70645161290323</v>
      </c>
      <c r="Y1991" s="5">
        <v>44.103225806451611</v>
      </c>
      <c r="Z1991" s="5">
        <v>42.493548387096773</v>
      </c>
      <c r="AA1991" s="5">
        <v>41.448387096774198</v>
      </c>
      <c r="AB1991" s="5">
        <v>40.429032258064517</v>
      </c>
    </row>
    <row r="1992" spans="1:28">
      <c r="A1992" s="2" t="s">
        <v>291</v>
      </c>
      <c r="B1992" s="2" t="s">
        <v>83</v>
      </c>
      <c r="C1992" s="2" t="s">
        <v>371</v>
      </c>
      <c r="D1992" s="2" t="str">
        <f t="shared" si="31"/>
        <v>Oregon - Burns-Nov</v>
      </c>
      <c r="E1992" s="5">
        <v>32.216666666666669</v>
      </c>
      <c r="F1992" s="5">
        <v>32.173333333333332</v>
      </c>
      <c r="G1992" s="5">
        <v>32.133333333333333</v>
      </c>
      <c r="H1992" s="5">
        <v>32.06666666666667</v>
      </c>
      <c r="I1992" s="5">
        <v>31.616666666666667</v>
      </c>
      <c r="J1992" s="5">
        <v>31.183333333333334</v>
      </c>
      <c r="K1992" s="5">
        <v>30.696666666666665</v>
      </c>
      <c r="L1992" s="5">
        <v>33.38666666666667</v>
      </c>
      <c r="M1992" s="5">
        <v>36.06666666666667</v>
      </c>
      <c r="N1992" s="5">
        <v>38.763333333333335</v>
      </c>
      <c r="O1992" s="5">
        <v>40.903333333333329</v>
      </c>
      <c r="P1992" s="5">
        <v>43.033333333333331</v>
      </c>
      <c r="Q1992" s="5">
        <v>45.173333333333332</v>
      </c>
      <c r="R1992" s="5">
        <v>44.806666666666665</v>
      </c>
      <c r="S1992" s="5">
        <v>44.43</v>
      </c>
      <c r="T1992" s="5">
        <v>44.06333333333334</v>
      </c>
      <c r="U1992" s="5">
        <v>41.6</v>
      </c>
      <c r="V1992" s="5">
        <v>39.136666666666663</v>
      </c>
      <c r="W1992" s="5">
        <v>36.663333333333334</v>
      </c>
      <c r="X1992" s="5">
        <v>35.793333333333329</v>
      </c>
      <c r="Y1992" s="5">
        <v>34.946666666666673</v>
      </c>
      <c r="Z1992" s="5">
        <v>34.1</v>
      </c>
      <c r="AA1992" s="5">
        <v>33.406666666666666</v>
      </c>
      <c r="AB1992" s="5">
        <v>32.736666666666665</v>
      </c>
    </row>
    <row r="1993" spans="1:28">
      <c r="A1993" s="2" t="s">
        <v>291</v>
      </c>
      <c r="B1993" s="2" t="s">
        <v>84</v>
      </c>
      <c r="C1993" s="2" t="s">
        <v>372</v>
      </c>
      <c r="D1993" s="2" t="str">
        <f t="shared" si="31"/>
        <v>Oregon - Burns-Dec</v>
      </c>
      <c r="E1993" s="5">
        <v>24.667741935483871</v>
      </c>
      <c r="F1993" s="5">
        <v>24.287096774193547</v>
      </c>
      <c r="G1993" s="5">
        <v>23.919354838709676</v>
      </c>
      <c r="H1993" s="5">
        <v>23.519354838709678</v>
      </c>
      <c r="I1993" s="5">
        <v>23.087096774193551</v>
      </c>
      <c r="J1993" s="5">
        <v>22.635483870967743</v>
      </c>
      <c r="K1993" s="5">
        <v>22.193548387096776</v>
      </c>
      <c r="L1993" s="5">
        <v>24.003225806451614</v>
      </c>
      <c r="M1993" s="5">
        <v>25.77741935483871</v>
      </c>
      <c r="N1993" s="5">
        <v>27.580645161290324</v>
      </c>
      <c r="O1993" s="5">
        <v>29.887096774193548</v>
      </c>
      <c r="P1993" s="5">
        <v>32.177419354838712</v>
      </c>
      <c r="Q1993" s="5">
        <v>34.477419354838709</v>
      </c>
      <c r="R1993" s="5">
        <v>34.348387096774189</v>
      </c>
      <c r="S1993" s="5">
        <v>34.216129032258067</v>
      </c>
      <c r="T1993" s="5">
        <v>34.096774193548384</v>
      </c>
      <c r="U1993" s="5">
        <v>32.116129032258065</v>
      </c>
      <c r="V1993" s="5">
        <v>30.141935483870967</v>
      </c>
      <c r="W1993" s="5">
        <v>28.151612903225807</v>
      </c>
      <c r="X1993" s="5">
        <v>27.445161290322581</v>
      </c>
      <c r="Y1993" s="5">
        <v>26.745161290322581</v>
      </c>
      <c r="Z1993" s="5">
        <v>26.045161290322579</v>
      </c>
      <c r="AA1993" s="5">
        <v>25.619354838709679</v>
      </c>
      <c r="AB1993" s="5">
        <v>25.193548387096776</v>
      </c>
    </row>
    <row r="1994" spans="1:28">
      <c r="A1994" s="2" t="s">
        <v>292</v>
      </c>
      <c r="B1994" s="2" t="s">
        <v>73</v>
      </c>
      <c r="C1994" s="2" t="s">
        <v>361</v>
      </c>
      <c r="D1994" s="2" t="str">
        <f t="shared" si="31"/>
        <v>Oregon - Eugene-Jan</v>
      </c>
      <c r="E1994" s="5">
        <v>37.825806451612898</v>
      </c>
      <c r="F1994" s="5">
        <v>37.825806451612898</v>
      </c>
      <c r="G1994" s="5">
        <v>37.803225806451614</v>
      </c>
      <c r="H1994" s="5">
        <v>37.796774193548387</v>
      </c>
      <c r="I1994" s="5">
        <v>37.835483870967742</v>
      </c>
      <c r="J1994" s="5">
        <v>37.903225806451616</v>
      </c>
      <c r="K1994" s="5">
        <v>37.935483870967744</v>
      </c>
      <c r="L1994" s="5">
        <v>38.448387096774198</v>
      </c>
      <c r="M1994" s="5">
        <v>38.86774193548387</v>
      </c>
      <c r="N1994" s="5">
        <v>39.383870967741942</v>
      </c>
      <c r="O1994" s="5">
        <v>40.361290322580643</v>
      </c>
      <c r="P1994" s="5">
        <v>41.390322580645162</v>
      </c>
      <c r="Q1994" s="5">
        <v>42.364516129032253</v>
      </c>
      <c r="R1994" s="5">
        <v>42.687096774193549</v>
      </c>
      <c r="S1994" s="5">
        <v>42.983870967741936</v>
      </c>
      <c r="T1994" s="5">
        <v>43.316129032258061</v>
      </c>
      <c r="U1994" s="5">
        <v>42.232258064516131</v>
      </c>
      <c r="V1994" s="5">
        <v>41.238709677419358</v>
      </c>
      <c r="W1994" s="5">
        <v>40.167741935483875</v>
      </c>
      <c r="X1994" s="5">
        <v>39.877419354838715</v>
      </c>
      <c r="Y1994" s="5">
        <v>39.58387096774193</v>
      </c>
      <c r="Z1994" s="5">
        <v>39.296774193548387</v>
      </c>
      <c r="AA1994" s="5">
        <v>38.948387096774198</v>
      </c>
      <c r="AB1994" s="5">
        <v>38.648387096774194</v>
      </c>
    </row>
    <row r="1995" spans="1:28">
      <c r="A1995" s="2" t="s">
        <v>292</v>
      </c>
      <c r="B1995" s="2" t="s">
        <v>74</v>
      </c>
      <c r="C1995" s="2" t="s">
        <v>362</v>
      </c>
      <c r="D1995" s="2" t="str">
        <f t="shared" si="31"/>
        <v>Oregon - Eugene-Feb</v>
      </c>
      <c r="E1995" s="5">
        <v>40.61785714285714</v>
      </c>
      <c r="F1995" s="5">
        <v>40.56071428571429</v>
      </c>
      <c r="G1995" s="5">
        <v>40.285714285714285</v>
      </c>
      <c r="H1995" s="5">
        <v>40.092857142857142</v>
      </c>
      <c r="I1995" s="5">
        <v>39.596428571428575</v>
      </c>
      <c r="J1995" s="5">
        <v>39.4</v>
      </c>
      <c r="K1995" s="5">
        <v>39.217857142857142</v>
      </c>
      <c r="L1995" s="5">
        <v>39.43928571428571</v>
      </c>
      <c r="M1995" s="5">
        <v>40.75</v>
      </c>
      <c r="N1995" s="5">
        <v>42.532142857142858</v>
      </c>
      <c r="O1995" s="5">
        <v>44.321428571428569</v>
      </c>
      <c r="P1995" s="5">
        <v>45.664285714285711</v>
      </c>
      <c r="Q1995" s="5">
        <v>47.13928571428572</v>
      </c>
      <c r="R1995" s="5">
        <v>47.803571428571431</v>
      </c>
      <c r="S1995" s="5">
        <v>48.635714285714286</v>
      </c>
      <c r="T1995" s="5">
        <v>48.428571428571431</v>
      </c>
      <c r="U1995" s="5">
        <v>47.56071428571429</v>
      </c>
      <c r="V1995" s="5">
        <v>45.707142857142856</v>
      </c>
      <c r="W1995" s="5">
        <v>44.424999999999997</v>
      </c>
      <c r="X1995" s="5">
        <v>43.417857142857144</v>
      </c>
      <c r="Y1995" s="5">
        <v>42.721428571428575</v>
      </c>
      <c r="Z1995" s="5">
        <v>42.292857142857144</v>
      </c>
      <c r="AA1995" s="5">
        <v>41.371428571428574</v>
      </c>
      <c r="AB1995" s="5">
        <v>40.746428571428574</v>
      </c>
    </row>
    <row r="1996" spans="1:28">
      <c r="A1996" s="2" t="s">
        <v>292</v>
      </c>
      <c r="B1996" s="2" t="s">
        <v>75</v>
      </c>
      <c r="C1996" s="2" t="s">
        <v>363</v>
      </c>
      <c r="D1996" s="2" t="str">
        <f t="shared" si="31"/>
        <v>Oregon - Eugene-Mar</v>
      </c>
      <c r="E1996" s="5">
        <v>43.796774193548387</v>
      </c>
      <c r="F1996" s="5">
        <v>43.006451612903227</v>
      </c>
      <c r="G1996" s="5">
        <v>42.177419354838712</v>
      </c>
      <c r="H1996" s="5">
        <v>41.37419354838709</v>
      </c>
      <c r="I1996" s="5">
        <v>41.232258064516131</v>
      </c>
      <c r="J1996" s="5">
        <v>41.070967741935483</v>
      </c>
      <c r="K1996" s="5">
        <v>40.909677419354843</v>
      </c>
      <c r="L1996" s="5">
        <v>43.458064516129035</v>
      </c>
      <c r="M1996" s="5">
        <v>46.006451612903227</v>
      </c>
      <c r="N1996" s="5">
        <v>48.551612903225802</v>
      </c>
      <c r="O1996" s="5">
        <v>50.838709677419352</v>
      </c>
      <c r="P1996" s="5">
        <v>53.154838709677421</v>
      </c>
      <c r="Q1996" s="5">
        <v>55.445161290322581</v>
      </c>
      <c r="R1996" s="5">
        <v>56.112903225806448</v>
      </c>
      <c r="S1996" s="5">
        <v>56.761290322580642</v>
      </c>
      <c r="T1996" s="5">
        <v>57.432258064516134</v>
      </c>
      <c r="U1996" s="5">
        <v>55.096774193548384</v>
      </c>
      <c r="V1996" s="5">
        <v>52.79354838709677</v>
      </c>
      <c r="W1996" s="5">
        <v>50.448387096774198</v>
      </c>
      <c r="X1996" s="5">
        <v>49.135483870967747</v>
      </c>
      <c r="Y1996" s="5">
        <v>47.877419354838715</v>
      </c>
      <c r="Z1996" s="5">
        <v>46.574193548387093</v>
      </c>
      <c r="AA1996" s="5">
        <v>45.70645161290323</v>
      </c>
      <c r="AB1996" s="5">
        <v>44.864516129032253</v>
      </c>
    </row>
    <row r="1997" spans="1:28">
      <c r="A1997" s="2" t="s">
        <v>292</v>
      </c>
      <c r="B1997" s="2" t="s">
        <v>76</v>
      </c>
      <c r="C1997" s="2" t="s">
        <v>364</v>
      </c>
      <c r="D1997" s="2" t="str">
        <f t="shared" si="31"/>
        <v>Oregon - Eugene-Apr</v>
      </c>
      <c r="E1997" s="5">
        <v>43.646666666666668</v>
      </c>
      <c r="F1997" s="5">
        <v>42.79</v>
      </c>
      <c r="G1997" s="5">
        <v>42.18333333333333</v>
      </c>
      <c r="H1997" s="5">
        <v>41.636666666666663</v>
      </c>
      <c r="I1997" s="5">
        <v>41.47</v>
      </c>
      <c r="J1997" s="5">
        <v>41.31</v>
      </c>
      <c r="K1997" s="5">
        <v>43.34</v>
      </c>
      <c r="L1997" s="5">
        <v>45.976666666666667</v>
      </c>
      <c r="M1997" s="5">
        <v>48.2</v>
      </c>
      <c r="N1997" s="5">
        <v>50.126666666666665</v>
      </c>
      <c r="O1997" s="5">
        <v>52.016666666666666</v>
      </c>
      <c r="P1997" s="5">
        <v>54.09</v>
      </c>
      <c r="Q1997" s="5">
        <v>55.41</v>
      </c>
      <c r="R1997" s="5">
        <v>56.113333333333337</v>
      </c>
      <c r="S1997" s="5">
        <v>56.866666666666667</v>
      </c>
      <c r="T1997" s="5">
        <v>56.94</v>
      </c>
      <c r="U1997" s="5">
        <v>55.886666666666663</v>
      </c>
      <c r="V1997" s="5">
        <v>53.963333333333338</v>
      </c>
      <c r="W1997" s="5">
        <v>51.01</v>
      </c>
      <c r="X1997" s="5">
        <v>48.43</v>
      </c>
      <c r="Y1997" s="5">
        <v>46.883333333333333</v>
      </c>
      <c r="Z1997" s="5">
        <v>45.78</v>
      </c>
      <c r="AA1997" s="5">
        <v>45.096666666666671</v>
      </c>
      <c r="AB1997" s="5">
        <v>44.073333333333338</v>
      </c>
    </row>
    <row r="1998" spans="1:28">
      <c r="A1998" s="2" t="s">
        <v>292</v>
      </c>
      <c r="B1998" s="2" t="s">
        <v>77</v>
      </c>
      <c r="C1998" s="2" t="s">
        <v>365</v>
      </c>
      <c r="D1998" s="2" t="str">
        <f t="shared" si="31"/>
        <v>Oregon - Eugene-May</v>
      </c>
      <c r="E1998" s="5">
        <v>47.893548387096779</v>
      </c>
      <c r="F1998" s="5">
        <v>47.312903225806451</v>
      </c>
      <c r="G1998" s="5">
        <v>46.754838709677422</v>
      </c>
      <c r="H1998" s="5">
        <v>46.177419354838712</v>
      </c>
      <c r="I1998" s="5">
        <v>47.219354838709677</v>
      </c>
      <c r="J1998" s="5">
        <v>48.254838709677422</v>
      </c>
      <c r="K1998" s="5">
        <v>49.332258064516125</v>
      </c>
      <c r="L1998" s="5">
        <v>51.403225806451616</v>
      </c>
      <c r="M1998" s="5">
        <v>53.480645161290326</v>
      </c>
      <c r="N1998" s="5">
        <v>55.538709677419355</v>
      </c>
      <c r="O1998" s="5">
        <v>57.735483870967741</v>
      </c>
      <c r="P1998" s="5">
        <v>59.880645161290325</v>
      </c>
      <c r="Q1998" s="5">
        <v>62.054838709677419</v>
      </c>
      <c r="R1998" s="5">
        <v>62.525806451612901</v>
      </c>
      <c r="S1998" s="5">
        <v>63.016129032258064</v>
      </c>
      <c r="T1998" s="5">
        <v>63.483870967741936</v>
      </c>
      <c r="U1998" s="5">
        <v>61.241935483870968</v>
      </c>
      <c r="V1998" s="5">
        <v>58.958064516129035</v>
      </c>
      <c r="W1998" s="5">
        <v>56.732258064516131</v>
      </c>
      <c r="X1998" s="5">
        <v>54.535483870967738</v>
      </c>
      <c r="Y1998" s="5">
        <v>52.329032258064515</v>
      </c>
      <c r="Z1998" s="5">
        <v>50.138709677419357</v>
      </c>
      <c r="AA1998" s="5">
        <v>49.41612903225807</v>
      </c>
      <c r="AB1998" s="5">
        <v>48.729032258064514</v>
      </c>
    </row>
    <row r="1999" spans="1:28">
      <c r="A1999" s="2" t="s">
        <v>292</v>
      </c>
      <c r="B1999" s="2" t="s">
        <v>78</v>
      </c>
      <c r="C1999" s="2" t="s">
        <v>366</v>
      </c>
      <c r="D1999" s="2" t="str">
        <f t="shared" si="31"/>
        <v>Oregon - Eugene-Jun</v>
      </c>
      <c r="E1999" s="5">
        <v>53.043333333333329</v>
      </c>
      <c r="F1999" s="5">
        <v>52.286666666666662</v>
      </c>
      <c r="G1999" s="5">
        <v>51.516666666666666</v>
      </c>
      <c r="H1999" s="5">
        <v>50.756666666666668</v>
      </c>
      <c r="I1999" s="5">
        <v>52.743333333333332</v>
      </c>
      <c r="J1999" s="5">
        <v>54.74</v>
      </c>
      <c r="K1999" s="5">
        <v>56.75333333333333</v>
      </c>
      <c r="L1999" s="5">
        <v>59.613333333333337</v>
      </c>
      <c r="M1999" s="5">
        <v>62.51</v>
      </c>
      <c r="N1999" s="5">
        <v>65.36666666666666</v>
      </c>
      <c r="O1999" s="5">
        <v>67.31</v>
      </c>
      <c r="P1999" s="5">
        <v>69.213333333333338</v>
      </c>
      <c r="Q1999" s="5">
        <v>71.153333333333336</v>
      </c>
      <c r="R1999" s="5">
        <v>71.726666666666674</v>
      </c>
      <c r="S1999" s="5">
        <v>72.283333333333331</v>
      </c>
      <c r="T1999" s="5">
        <v>72.856666666666655</v>
      </c>
      <c r="U1999" s="5">
        <v>70.983333333333334</v>
      </c>
      <c r="V1999" s="5">
        <v>69.093333333333334</v>
      </c>
      <c r="W1999" s="5">
        <v>67.13</v>
      </c>
      <c r="X1999" s="5">
        <v>63.64</v>
      </c>
      <c r="Y1999" s="5">
        <v>60.163333333333334</v>
      </c>
      <c r="Z1999" s="5">
        <v>56.76</v>
      </c>
      <c r="AA1999" s="5">
        <v>55.513333333333335</v>
      </c>
      <c r="AB1999" s="5">
        <v>54.32</v>
      </c>
    </row>
    <row r="2000" spans="1:28">
      <c r="A2000" s="2" t="s">
        <v>292</v>
      </c>
      <c r="B2000" s="2" t="s">
        <v>79</v>
      </c>
      <c r="C2000" s="2" t="s">
        <v>367</v>
      </c>
      <c r="D2000" s="2" t="str">
        <f t="shared" si="31"/>
        <v>Oregon - Eugene-Jul</v>
      </c>
      <c r="E2000" s="5">
        <v>58.62580645161291</v>
      </c>
      <c r="F2000" s="5">
        <v>57.6</v>
      </c>
      <c r="G2000" s="5">
        <v>54.70967741935484</v>
      </c>
      <c r="H2000" s="5">
        <v>53.664516129032258</v>
      </c>
      <c r="I2000" s="5">
        <v>55.20967741935484</v>
      </c>
      <c r="J2000" s="5">
        <v>56.735483870967741</v>
      </c>
      <c r="K2000" s="5">
        <v>58.29354838709677</v>
      </c>
      <c r="L2000" s="5">
        <v>61.387096774193552</v>
      </c>
      <c r="M2000" s="5">
        <v>64.541935483870972</v>
      </c>
      <c r="N2000" s="5">
        <v>67.629032258064512</v>
      </c>
      <c r="O2000" s="5">
        <v>70.187096774193549</v>
      </c>
      <c r="P2000" s="5">
        <v>72.767741935483883</v>
      </c>
      <c r="Q2000" s="5">
        <v>75.335483870967749</v>
      </c>
      <c r="R2000" s="5">
        <v>76.638709677419357</v>
      </c>
      <c r="S2000" s="5">
        <v>77.977419354838716</v>
      </c>
      <c r="T2000" s="5">
        <v>79.277419354838713</v>
      </c>
      <c r="U2000" s="5">
        <v>77.632258064516122</v>
      </c>
      <c r="V2000" s="5">
        <v>75.91935483870968</v>
      </c>
      <c r="W2000" s="5">
        <v>74.212903225806443</v>
      </c>
      <c r="X2000" s="5">
        <v>70.099999999999994</v>
      </c>
      <c r="Y2000" s="5">
        <v>66.006451612903234</v>
      </c>
      <c r="Z2000" s="5">
        <v>61.974193548387099</v>
      </c>
      <c r="AA2000" s="5">
        <v>60.222580645161294</v>
      </c>
      <c r="AB2000" s="5">
        <v>58.5</v>
      </c>
    </row>
    <row r="2001" spans="1:28">
      <c r="A2001" s="2" t="s">
        <v>292</v>
      </c>
      <c r="B2001" s="2" t="s">
        <v>80</v>
      </c>
      <c r="C2001" s="2" t="s">
        <v>368</v>
      </c>
      <c r="D2001" s="2" t="str">
        <f t="shared" si="31"/>
        <v>Oregon - Eugene-Aug</v>
      </c>
      <c r="E2001" s="5">
        <v>54.645161290322584</v>
      </c>
      <c r="F2001" s="5">
        <v>53.612903225806448</v>
      </c>
      <c r="G2001" s="5">
        <v>54.332258064516125</v>
      </c>
      <c r="H2001" s="5">
        <v>53.270967741935486</v>
      </c>
      <c r="I2001" s="5">
        <v>54.50322580645161</v>
      </c>
      <c r="J2001" s="5">
        <v>55.725806451612904</v>
      </c>
      <c r="K2001" s="5">
        <v>56.993548387096773</v>
      </c>
      <c r="L2001" s="5">
        <v>61.106451612903221</v>
      </c>
      <c r="M2001" s="5">
        <v>65.235483870967741</v>
      </c>
      <c r="N2001" s="5">
        <v>69.354838709677423</v>
      </c>
      <c r="O2001" s="5">
        <v>72.358064516129033</v>
      </c>
      <c r="P2001" s="5">
        <v>75.390322580645162</v>
      </c>
      <c r="Q2001" s="5">
        <v>78.400000000000006</v>
      </c>
      <c r="R2001" s="5">
        <v>79.777419354838713</v>
      </c>
      <c r="S2001" s="5">
        <v>81.225806451612897</v>
      </c>
      <c r="T2001" s="5">
        <v>82.590322580645164</v>
      </c>
      <c r="U2001" s="5">
        <v>79.732258064516117</v>
      </c>
      <c r="V2001" s="5">
        <v>76.890322580645162</v>
      </c>
      <c r="W2001" s="5">
        <v>73.958064516129028</v>
      </c>
      <c r="X2001" s="5">
        <v>70.009677419354844</v>
      </c>
      <c r="Y2001" s="5">
        <v>66.145161290322577</v>
      </c>
      <c r="Z2001" s="5">
        <v>62.264516129032259</v>
      </c>
      <c r="AA2001" s="5">
        <v>60.251612903225805</v>
      </c>
      <c r="AB2001" s="5">
        <v>58.29032258064516</v>
      </c>
    </row>
    <row r="2002" spans="1:28">
      <c r="A2002" s="2" t="s">
        <v>292</v>
      </c>
      <c r="B2002" s="2" t="s">
        <v>81</v>
      </c>
      <c r="C2002" s="2" t="s">
        <v>369</v>
      </c>
      <c r="D2002" s="2" t="str">
        <f t="shared" si="31"/>
        <v>Oregon - Eugene-Sep</v>
      </c>
      <c r="E2002" s="5">
        <v>52.946666666666673</v>
      </c>
      <c r="F2002" s="5">
        <v>52.11</v>
      </c>
      <c r="G2002" s="5">
        <v>51.28</v>
      </c>
      <c r="H2002" s="5">
        <v>50.416666666666664</v>
      </c>
      <c r="I2002" s="5">
        <v>50.91</v>
      </c>
      <c r="J2002" s="5">
        <v>51.36</v>
      </c>
      <c r="K2002" s="5">
        <v>51.853333333333332</v>
      </c>
      <c r="L2002" s="5">
        <v>55.696666666666673</v>
      </c>
      <c r="M2002" s="5">
        <v>59.553333333333327</v>
      </c>
      <c r="N2002" s="5">
        <v>63.393333333333331</v>
      </c>
      <c r="O2002" s="5">
        <v>66.766666666666666</v>
      </c>
      <c r="P2002" s="5">
        <v>70.156666666666666</v>
      </c>
      <c r="Q2002" s="5">
        <v>73.52</v>
      </c>
      <c r="R2002" s="5">
        <v>74.36333333333333</v>
      </c>
      <c r="S2002" s="5">
        <v>75.193333333333342</v>
      </c>
      <c r="T2002" s="5">
        <v>76.05</v>
      </c>
      <c r="U2002" s="5">
        <v>72.026666666666671</v>
      </c>
      <c r="V2002" s="5">
        <v>67.963333333333338</v>
      </c>
      <c r="W2002" s="5">
        <v>63.886666666666663</v>
      </c>
      <c r="X2002" s="5">
        <v>61.526666666666664</v>
      </c>
      <c r="Y2002" s="5">
        <v>59.21</v>
      </c>
      <c r="Z2002" s="5">
        <v>56.9</v>
      </c>
      <c r="AA2002" s="5">
        <v>55.573333333333338</v>
      </c>
      <c r="AB2002" s="5">
        <v>54.263333333333335</v>
      </c>
    </row>
    <row r="2003" spans="1:28">
      <c r="A2003" s="2" t="s">
        <v>292</v>
      </c>
      <c r="B2003" s="2" t="s">
        <v>82</v>
      </c>
      <c r="C2003" s="2" t="s">
        <v>370</v>
      </c>
      <c r="D2003" s="2" t="str">
        <f t="shared" si="31"/>
        <v>Oregon - Eugene-Oct</v>
      </c>
      <c r="E2003" s="5">
        <v>47.732258064516131</v>
      </c>
      <c r="F2003" s="5">
        <v>46.464516129032262</v>
      </c>
      <c r="G2003" s="5">
        <v>45.877419354838715</v>
      </c>
      <c r="H2003" s="5">
        <v>45.280645161290323</v>
      </c>
      <c r="I2003" s="5">
        <v>45.409677419354843</v>
      </c>
      <c r="J2003" s="5">
        <v>45.070967741935483</v>
      </c>
      <c r="K2003" s="5">
        <v>44.941935483870971</v>
      </c>
      <c r="L2003" s="5">
        <v>47.393548387096779</v>
      </c>
      <c r="M2003" s="5">
        <v>51.067741935483866</v>
      </c>
      <c r="N2003" s="5">
        <v>54.63225806451613</v>
      </c>
      <c r="O2003" s="5">
        <v>58.238709677419358</v>
      </c>
      <c r="P2003" s="5">
        <v>61.345161290322579</v>
      </c>
      <c r="Q2003" s="5">
        <v>63.674193548387102</v>
      </c>
      <c r="R2003" s="5">
        <v>65.829032258064515</v>
      </c>
      <c r="S2003" s="5">
        <v>67.08064516129032</v>
      </c>
      <c r="T2003" s="5">
        <v>66.606451612903228</v>
      </c>
      <c r="U2003" s="5">
        <v>63.745161290322578</v>
      </c>
      <c r="V2003" s="5">
        <v>58.864516129032253</v>
      </c>
      <c r="W2003" s="5">
        <v>55.851612903225806</v>
      </c>
      <c r="X2003" s="5">
        <v>53.78709677419355</v>
      </c>
      <c r="Y2003" s="5">
        <v>52</v>
      </c>
      <c r="Z2003" s="5">
        <v>50.809677419354834</v>
      </c>
      <c r="AA2003" s="5">
        <v>49.748387096774195</v>
      </c>
      <c r="AB2003" s="5">
        <v>48.78709677419355</v>
      </c>
    </row>
    <row r="2004" spans="1:28">
      <c r="A2004" s="2" t="s">
        <v>292</v>
      </c>
      <c r="B2004" s="2" t="s">
        <v>83</v>
      </c>
      <c r="C2004" s="2" t="s">
        <v>371</v>
      </c>
      <c r="D2004" s="2" t="str">
        <f t="shared" si="31"/>
        <v>Oregon - Eugene-Nov</v>
      </c>
      <c r="E2004" s="5">
        <v>41.556666666666665</v>
      </c>
      <c r="F2004" s="5">
        <v>41.213333333333338</v>
      </c>
      <c r="G2004" s="5">
        <v>40.85</v>
      </c>
      <c r="H2004" s="5">
        <v>40.506666666666668</v>
      </c>
      <c r="I2004" s="5">
        <v>40.296666666666667</v>
      </c>
      <c r="J2004" s="5">
        <v>40.076666666666668</v>
      </c>
      <c r="K2004" s="5">
        <v>39.869999999999997</v>
      </c>
      <c r="L2004" s="5">
        <v>41.5</v>
      </c>
      <c r="M2004" s="5">
        <v>43.11</v>
      </c>
      <c r="N2004" s="5">
        <v>44.736666666666665</v>
      </c>
      <c r="O2004" s="5">
        <v>46.116666666666667</v>
      </c>
      <c r="P2004" s="5">
        <v>47.39</v>
      </c>
      <c r="Q2004" s="5">
        <v>48.76</v>
      </c>
      <c r="R2004" s="5">
        <v>48.613333333333337</v>
      </c>
      <c r="S2004" s="5">
        <v>48.443333333333335</v>
      </c>
      <c r="T2004" s="5">
        <v>48.31</v>
      </c>
      <c r="U2004" s="5">
        <v>46.96</v>
      </c>
      <c r="V2004" s="5">
        <v>45.67</v>
      </c>
      <c r="W2004" s="5">
        <v>44.286666666666662</v>
      </c>
      <c r="X2004" s="5">
        <v>43.77</v>
      </c>
      <c r="Y2004" s="5">
        <v>43.2</v>
      </c>
      <c r="Z2004" s="5">
        <v>42.67</v>
      </c>
      <c r="AA2004" s="5">
        <v>42.206666666666671</v>
      </c>
      <c r="AB2004" s="5">
        <v>41.756666666666668</v>
      </c>
    </row>
    <row r="2005" spans="1:28">
      <c r="A2005" s="2" t="s">
        <v>292</v>
      </c>
      <c r="B2005" s="2" t="s">
        <v>84</v>
      </c>
      <c r="C2005" s="2" t="s">
        <v>372</v>
      </c>
      <c r="D2005" s="2" t="str">
        <f t="shared" si="31"/>
        <v>Oregon - Eugene-Dec</v>
      </c>
      <c r="E2005" s="5">
        <v>39.841935483870962</v>
      </c>
      <c r="F2005" s="5">
        <v>39.86774193548387</v>
      </c>
      <c r="G2005" s="5">
        <v>39.961290322580645</v>
      </c>
      <c r="H2005" s="5">
        <v>40</v>
      </c>
      <c r="I2005" s="5">
        <v>39.87096774193548</v>
      </c>
      <c r="J2005" s="5">
        <v>39.829032258064515</v>
      </c>
      <c r="K2005" s="5">
        <v>39.703225806451613</v>
      </c>
      <c r="L2005" s="5">
        <v>40.62580645161291</v>
      </c>
      <c r="M2005" s="5">
        <v>41.483870967741936</v>
      </c>
      <c r="N2005" s="5">
        <v>42.4</v>
      </c>
      <c r="O2005" s="5">
        <v>44.006451612903227</v>
      </c>
      <c r="P2005" s="5">
        <v>45.570967741935483</v>
      </c>
      <c r="Q2005" s="5">
        <v>47.180645161290322</v>
      </c>
      <c r="R2005" s="5">
        <v>47.219354838709677</v>
      </c>
      <c r="S2005" s="5">
        <v>47.245161290322578</v>
      </c>
      <c r="T2005" s="5">
        <v>47.29032258064516</v>
      </c>
      <c r="U2005" s="5">
        <v>45.596774193548384</v>
      </c>
      <c r="V2005" s="5">
        <v>43.92258064516129</v>
      </c>
      <c r="W2005" s="5">
        <v>42.225806451612904</v>
      </c>
      <c r="X2005" s="5">
        <v>41.954838709677418</v>
      </c>
      <c r="Y2005" s="5">
        <v>41.7</v>
      </c>
      <c r="Z2005" s="5">
        <v>41.429032258064517</v>
      </c>
      <c r="AA2005" s="5">
        <v>40.993548387096773</v>
      </c>
      <c r="AB2005" s="5">
        <v>40.548387096774192</v>
      </c>
    </row>
    <row r="2006" spans="1:28">
      <c r="A2006" s="2" t="s">
        <v>293</v>
      </c>
      <c r="B2006" s="2" t="s">
        <v>73</v>
      </c>
      <c r="C2006" s="2" t="s">
        <v>361</v>
      </c>
      <c r="D2006" s="2" t="str">
        <f t="shared" si="31"/>
        <v>Oregon - Medford-Jan</v>
      </c>
      <c r="E2006" s="5">
        <v>32.941935483870971</v>
      </c>
      <c r="F2006" s="5">
        <v>32.700000000000003</v>
      </c>
      <c r="G2006" s="5">
        <v>32.474193548387099</v>
      </c>
      <c r="H2006" s="5">
        <v>32.235483870967741</v>
      </c>
      <c r="I2006" s="5">
        <v>32.241935483870968</v>
      </c>
      <c r="J2006" s="5">
        <v>32.219354838709677</v>
      </c>
      <c r="K2006" s="5">
        <v>32.222580645161287</v>
      </c>
      <c r="L2006" s="5">
        <v>33.032258064516128</v>
      </c>
      <c r="M2006" s="5">
        <v>33.774193548387096</v>
      </c>
      <c r="N2006" s="5">
        <v>34.596774193548384</v>
      </c>
      <c r="O2006" s="5">
        <v>36.79032258064516</v>
      </c>
      <c r="P2006" s="5">
        <v>39</v>
      </c>
      <c r="Q2006" s="5">
        <v>41.2</v>
      </c>
      <c r="R2006" s="5">
        <v>42.006451612903227</v>
      </c>
      <c r="S2006" s="5">
        <v>42.806451612903224</v>
      </c>
      <c r="T2006" s="5">
        <v>43.606451612903221</v>
      </c>
      <c r="U2006" s="5">
        <v>41.37096774193548</v>
      </c>
      <c r="V2006" s="5">
        <v>39.167741935483875</v>
      </c>
      <c r="W2006" s="5">
        <v>36.906451612903226</v>
      </c>
      <c r="X2006" s="5">
        <v>36.08387096774193</v>
      </c>
      <c r="Y2006" s="5">
        <v>35.258064516129032</v>
      </c>
      <c r="Z2006" s="5">
        <v>34.464516129032262</v>
      </c>
      <c r="AA2006" s="5">
        <v>33.961290322580645</v>
      </c>
      <c r="AB2006" s="5">
        <v>33.512903225806454</v>
      </c>
    </row>
    <row r="2007" spans="1:28">
      <c r="A2007" s="2" t="s">
        <v>293</v>
      </c>
      <c r="B2007" s="2" t="s">
        <v>74</v>
      </c>
      <c r="C2007" s="2" t="s">
        <v>362</v>
      </c>
      <c r="D2007" s="2" t="str">
        <f t="shared" si="31"/>
        <v>Oregon - Medford-Feb</v>
      </c>
      <c r="E2007" s="5">
        <v>34.857142857142854</v>
      </c>
      <c r="F2007" s="5">
        <v>33.803571428571431</v>
      </c>
      <c r="G2007" s="5">
        <v>33.621428571428574</v>
      </c>
      <c r="H2007" s="5">
        <v>33.003571428571426</v>
      </c>
      <c r="I2007" s="5">
        <v>32.778571428571425</v>
      </c>
      <c r="J2007" s="5">
        <v>32.710714285714282</v>
      </c>
      <c r="K2007" s="5">
        <v>32.74285714285714</v>
      </c>
      <c r="L2007" s="5">
        <v>33.596428571428575</v>
      </c>
      <c r="M2007" s="5">
        <v>35.792857142857144</v>
      </c>
      <c r="N2007" s="5">
        <v>38.589285714285715</v>
      </c>
      <c r="O2007" s="5">
        <v>42.135714285714286</v>
      </c>
      <c r="P2007" s="5">
        <v>44.842857142857142</v>
      </c>
      <c r="Q2007" s="5">
        <v>47.217857142857142</v>
      </c>
      <c r="R2007" s="5">
        <v>48.575000000000003</v>
      </c>
      <c r="S2007" s="5">
        <v>49.446428571428569</v>
      </c>
      <c r="T2007" s="5">
        <v>49.839285714285715</v>
      </c>
      <c r="U2007" s="5">
        <v>47.975000000000001</v>
      </c>
      <c r="V2007" s="5">
        <v>44.571428571428569</v>
      </c>
      <c r="W2007" s="5">
        <v>42.282142857142858</v>
      </c>
      <c r="X2007" s="5">
        <v>40.692857142857143</v>
      </c>
      <c r="Y2007" s="5">
        <v>39.192857142857143</v>
      </c>
      <c r="Z2007" s="5">
        <v>38.528571428571425</v>
      </c>
      <c r="AA2007" s="5">
        <v>36.957142857142856</v>
      </c>
      <c r="AB2007" s="5">
        <v>35.567857142857143</v>
      </c>
    </row>
    <row r="2008" spans="1:28">
      <c r="A2008" s="2" t="s">
        <v>293</v>
      </c>
      <c r="B2008" s="2" t="s">
        <v>75</v>
      </c>
      <c r="C2008" s="2" t="s">
        <v>363</v>
      </c>
      <c r="D2008" s="2" t="str">
        <f t="shared" si="31"/>
        <v>Oregon - Medford-Mar</v>
      </c>
      <c r="E2008" s="5">
        <v>38.748387096774195</v>
      </c>
      <c r="F2008" s="5">
        <v>38.1</v>
      </c>
      <c r="G2008" s="5">
        <v>37.461290322580645</v>
      </c>
      <c r="H2008" s="5">
        <v>37.251612903225805</v>
      </c>
      <c r="I2008" s="5">
        <v>36.612903225806448</v>
      </c>
      <c r="J2008" s="5">
        <v>36.167741935483875</v>
      </c>
      <c r="K2008" s="5">
        <v>36.41612903225807</v>
      </c>
      <c r="L2008" s="5">
        <v>38.680645161290322</v>
      </c>
      <c r="M2008" s="5">
        <v>41.361290322580643</v>
      </c>
      <c r="N2008" s="5">
        <v>44.438709677419354</v>
      </c>
      <c r="O2008" s="5">
        <v>47.545161290322582</v>
      </c>
      <c r="P2008" s="5">
        <v>49.848387096774189</v>
      </c>
      <c r="Q2008" s="5">
        <v>51.661290322580648</v>
      </c>
      <c r="R2008" s="5">
        <v>52.9</v>
      </c>
      <c r="S2008" s="5">
        <v>53.341935483870962</v>
      </c>
      <c r="T2008" s="5">
        <v>53.79354838709677</v>
      </c>
      <c r="U2008" s="5">
        <v>52.91612903225807</v>
      </c>
      <c r="V2008" s="5">
        <v>50.225806451612904</v>
      </c>
      <c r="W2008" s="5">
        <v>47.029032258064518</v>
      </c>
      <c r="X2008" s="5">
        <v>45.061290322580646</v>
      </c>
      <c r="Y2008" s="5">
        <v>43.929032258064517</v>
      </c>
      <c r="Z2008" s="5">
        <v>42.158064516129038</v>
      </c>
      <c r="AA2008" s="5">
        <v>40.987096774193546</v>
      </c>
      <c r="AB2008" s="5">
        <v>40.106451612903221</v>
      </c>
    </row>
    <row r="2009" spans="1:28">
      <c r="A2009" s="2" t="s">
        <v>293</v>
      </c>
      <c r="B2009" s="2" t="s">
        <v>76</v>
      </c>
      <c r="C2009" s="2" t="s">
        <v>364</v>
      </c>
      <c r="D2009" s="2" t="str">
        <f t="shared" si="31"/>
        <v>Oregon - Medford-Apr</v>
      </c>
      <c r="E2009" s="5">
        <v>44.49</v>
      </c>
      <c r="F2009" s="5">
        <v>43.59</v>
      </c>
      <c r="G2009" s="5">
        <v>42.583333333333336</v>
      </c>
      <c r="H2009" s="5">
        <v>41.86</v>
      </c>
      <c r="I2009" s="5">
        <v>41.24</v>
      </c>
      <c r="J2009" s="5">
        <v>41.103333333333332</v>
      </c>
      <c r="K2009" s="5">
        <v>42.54</v>
      </c>
      <c r="L2009" s="5">
        <v>45.47</v>
      </c>
      <c r="M2009" s="5">
        <v>49.00333333333333</v>
      </c>
      <c r="N2009" s="5">
        <v>51.726666666666667</v>
      </c>
      <c r="O2009" s="5">
        <v>54.953333333333333</v>
      </c>
      <c r="P2009" s="5">
        <v>57.006666666666668</v>
      </c>
      <c r="Q2009" s="5">
        <v>59.04</v>
      </c>
      <c r="R2009" s="5">
        <v>61.043333333333329</v>
      </c>
      <c r="S2009" s="5">
        <v>61.986666666666665</v>
      </c>
      <c r="T2009" s="5">
        <v>62.596666666666671</v>
      </c>
      <c r="U2009" s="5">
        <v>61.856666666666669</v>
      </c>
      <c r="V2009" s="5">
        <v>59.826666666666668</v>
      </c>
      <c r="W2009" s="5">
        <v>56.26</v>
      </c>
      <c r="X2009" s="5">
        <v>52.603333333333332</v>
      </c>
      <c r="Y2009" s="5">
        <v>50.513333333333335</v>
      </c>
      <c r="Z2009" s="5">
        <v>48.713333333333338</v>
      </c>
      <c r="AA2009" s="5">
        <v>47.373333333333335</v>
      </c>
      <c r="AB2009" s="5">
        <v>45.553333333333327</v>
      </c>
    </row>
    <row r="2010" spans="1:28">
      <c r="A2010" s="2" t="s">
        <v>293</v>
      </c>
      <c r="B2010" s="2" t="s">
        <v>77</v>
      </c>
      <c r="C2010" s="2" t="s">
        <v>365</v>
      </c>
      <c r="D2010" s="2" t="str">
        <f t="shared" si="31"/>
        <v>Oregon - Medford-May</v>
      </c>
      <c r="E2010" s="5">
        <v>49.180645161290322</v>
      </c>
      <c r="F2010" s="5">
        <v>47.987096774193546</v>
      </c>
      <c r="G2010" s="5">
        <v>46.825806451612898</v>
      </c>
      <c r="H2010" s="5">
        <v>45.638709677419357</v>
      </c>
      <c r="I2010" s="5">
        <v>46.929032258064517</v>
      </c>
      <c r="J2010" s="5">
        <v>48.222580645161294</v>
      </c>
      <c r="K2010" s="5">
        <v>49.545161290322582</v>
      </c>
      <c r="L2010" s="5">
        <v>52.935483870967744</v>
      </c>
      <c r="M2010" s="5">
        <v>56.29354838709677</v>
      </c>
      <c r="N2010" s="5">
        <v>59.683870967741939</v>
      </c>
      <c r="O2010" s="5">
        <v>62.551612903225802</v>
      </c>
      <c r="P2010" s="5">
        <v>65.367741935483878</v>
      </c>
      <c r="Q2010" s="5">
        <v>68.232258064516117</v>
      </c>
      <c r="R2010" s="5">
        <v>68.841935483870969</v>
      </c>
      <c r="S2010" s="5">
        <v>69.4258064516129</v>
      </c>
      <c r="T2010" s="5">
        <v>70.045161290322582</v>
      </c>
      <c r="U2010" s="5">
        <v>67.91290322580646</v>
      </c>
      <c r="V2010" s="5">
        <v>65.783870967741933</v>
      </c>
      <c r="W2010" s="5">
        <v>63.587096774193547</v>
      </c>
      <c r="X2010" s="5">
        <v>60.635483870967747</v>
      </c>
      <c r="Y2010" s="5">
        <v>57.751612903225805</v>
      </c>
      <c r="Z2010" s="5">
        <v>54.822580645161288</v>
      </c>
      <c r="AA2010" s="5">
        <v>53.1</v>
      </c>
      <c r="AB2010" s="5">
        <v>51.4</v>
      </c>
    </row>
    <row r="2011" spans="1:28">
      <c r="A2011" s="2" t="s">
        <v>293</v>
      </c>
      <c r="B2011" s="2" t="s">
        <v>78</v>
      </c>
      <c r="C2011" s="2" t="s">
        <v>366</v>
      </c>
      <c r="D2011" s="2" t="str">
        <f t="shared" si="31"/>
        <v>Oregon - Medford-Jun</v>
      </c>
      <c r="E2011" s="5">
        <v>56.666666666666664</v>
      </c>
      <c r="F2011" s="5">
        <v>55.19</v>
      </c>
      <c r="G2011" s="5">
        <v>53.796666666666667</v>
      </c>
      <c r="H2011" s="5">
        <v>52.143333333333331</v>
      </c>
      <c r="I2011" s="5">
        <v>51.43</v>
      </c>
      <c r="J2011" s="5">
        <v>54.243333333333332</v>
      </c>
      <c r="K2011" s="5">
        <v>57.393333333333331</v>
      </c>
      <c r="L2011" s="5">
        <v>60.96</v>
      </c>
      <c r="M2011" s="5">
        <v>64.443333333333328</v>
      </c>
      <c r="N2011" s="5">
        <v>68.010000000000005</v>
      </c>
      <c r="O2011" s="5">
        <v>70.976666666666674</v>
      </c>
      <c r="P2011" s="5">
        <v>73.603333333333325</v>
      </c>
      <c r="Q2011" s="5">
        <v>76.123333333333321</v>
      </c>
      <c r="R2011" s="5">
        <v>77.443333333333342</v>
      </c>
      <c r="S2011" s="5">
        <v>78.233333333333334</v>
      </c>
      <c r="T2011" s="5">
        <v>78.203333333333333</v>
      </c>
      <c r="U2011" s="5">
        <v>77.093333333333334</v>
      </c>
      <c r="V2011" s="5">
        <v>75.13666666666667</v>
      </c>
      <c r="W2011" s="5">
        <v>71.586666666666659</v>
      </c>
      <c r="X2011" s="5">
        <v>66.546666666666667</v>
      </c>
      <c r="Y2011" s="5">
        <v>63.2</v>
      </c>
      <c r="Z2011" s="5">
        <v>61.06333333333334</v>
      </c>
      <c r="AA2011" s="5">
        <v>59.68666666666666</v>
      </c>
      <c r="AB2011" s="5">
        <v>57.866666666666667</v>
      </c>
    </row>
    <row r="2012" spans="1:28">
      <c r="A2012" s="2" t="s">
        <v>293</v>
      </c>
      <c r="B2012" s="2" t="s">
        <v>79</v>
      </c>
      <c r="C2012" s="2" t="s">
        <v>367</v>
      </c>
      <c r="D2012" s="2" t="str">
        <f t="shared" si="31"/>
        <v>Oregon - Medford-Jul</v>
      </c>
      <c r="E2012" s="5">
        <v>63.477419354838709</v>
      </c>
      <c r="F2012" s="5">
        <v>61.458064516129035</v>
      </c>
      <c r="G2012" s="5">
        <v>57.438709677419354</v>
      </c>
      <c r="H2012" s="5">
        <v>55.461290322580645</v>
      </c>
      <c r="I2012" s="5">
        <v>57.770967741935486</v>
      </c>
      <c r="J2012" s="5">
        <v>60.112903225806448</v>
      </c>
      <c r="K2012" s="5">
        <v>62.441935483870971</v>
      </c>
      <c r="L2012" s="5">
        <v>66.558064516129036</v>
      </c>
      <c r="M2012" s="5">
        <v>70.690322580645159</v>
      </c>
      <c r="N2012" s="5">
        <v>74.8</v>
      </c>
      <c r="O2012" s="5">
        <v>78.480645161290326</v>
      </c>
      <c r="P2012" s="5">
        <v>82.183870967741925</v>
      </c>
      <c r="Q2012" s="5">
        <v>85.861290322580643</v>
      </c>
      <c r="R2012" s="5">
        <v>87.312903225806451</v>
      </c>
      <c r="S2012" s="5">
        <v>88.816129032258075</v>
      </c>
      <c r="T2012" s="5">
        <v>90.267741935483883</v>
      </c>
      <c r="U2012" s="5">
        <v>87.767741935483883</v>
      </c>
      <c r="V2012" s="5">
        <v>85.309677419354841</v>
      </c>
      <c r="W2012" s="5">
        <v>82.738709677419351</v>
      </c>
      <c r="X2012" s="5">
        <v>78.154838709677421</v>
      </c>
      <c r="Y2012" s="5">
        <v>73.5741935483871</v>
      </c>
      <c r="Z2012" s="5">
        <v>69.038709677419348</v>
      </c>
      <c r="AA2012" s="5">
        <v>66.570967741935476</v>
      </c>
      <c r="AB2012" s="5">
        <v>64.132258064516122</v>
      </c>
    </row>
    <row r="2013" spans="1:28">
      <c r="A2013" s="2" t="s">
        <v>293</v>
      </c>
      <c r="B2013" s="2" t="s">
        <v>80</v>
      </c>
      <c r="C2013" s="2" t="s">
        <v>368</v>
      </c>
      <c r="D2013" s="2" t="str">
        <f t="shared" si="31"/>
        <v>Oregon - Medford-Aug</v>
      </c>
      <c r="E2013" s="5">
        <v>58.37096774193548</v>
      </c>
      <c r="F2013" s="5">
        <v>56.806451612903224</v>
      </c>
      <c r="G2013" s="5">
        <v>57.222580645161294</v>
      </c>
      <c r="H2013" s="5">
        <v>55.545161290322582</v>
      </c>
      <c r="I2013" s="5">
        <v>57.00322580645161</v>
      </c>
      <c r="J2013" s="5">
        <v>58.458064516129035</v>
      </c>
      <c r="K2013" s="5">
        <v>59.954838709677418</v>
      </c>
      <c r="L2013" s="5">
        <v>64.687096774193549</v>
      </c>
      <c r="M2013" s="5">
        <v>69.42258064516129</v>
      </c>
      <c r="N2013" s="5">
        <v>74.148387096774186</v>
      </c>
      <c r="O2013" s="5">
        <v>78.222580645161287</v>
      </c>
      <c r="P2013" s="5">
        <v>82.287096774193557</v>
      </c>
      <c r="Q2013" s="5">
        <v>86.364516129032268</v>
      </c>
      <c r="R2013" s="5">
        <v>87.58709677419354</v>
      </c>
      <c r="S2013" s="5">
        <v>88.803225806451621</v>
      </c>
      <c r="T2013" s="5">
        <v>90.035483870967738</v>
      </c>
      <c r="U2013" s="5">
        <v>86.4258064516129</v>
      </c>
      <c r="V2013" s="5">
        <v>82.816129032258075</v>
      </c>
      <c r="W2013" s="5">
        <v>79.106451612903228</v>
      </c>
      <c r="X2013" s="5">
        <v>75.035483870967738</v>
      </c>
      <c r="Y2013" s="5">
        <v>71.012903225806454</v>
      </c>
      <c r="Z2013" s="5">
        <v>67.041935483870972</v>
      </c>
      <c r="AA2013" s="5">
        <v>64.706451612903223</v>
      </c>
      <c r="AB2013" s="5">
        <v>62.406451612903226</v>
      </c>
    </row>
    <row r="2014" spans="1:28">
      <c r="A2014" s="2" t="s">
        <v>293</v>
      </c>
      <c r="B2014" s="2" t="s">
        <v>81</v>
      </c>
      <c r="C2014" s="2" t="s">
        <v>369</v>
      </c>
      <c r="D2014" s="2" t="str">
        <f t="shared" si="31"/>
        <v>Oregon - Medford-Sep</v>
      </c>
      <c r="E2014" s="5">
        <v>56.57</v>
      </c>
      <c r="F2014" s="5">
        <v>54.71</v>
      </c>
      <c r="G2014" s="5">
        <v>53.75333333333333</v>
      </c>
      <c r="H2014" s="5">
        <v>52.77</v>
      </c>
      <c r="I2014" s="5">
        <v>51.536666666666662</v>
      </c>
      <c r="J2014" s="5">
        <v>50.366666666666667</v>
      </c>
      <c r="K2014" s="5">
        <v>53.31666666666667</v>
      </c>
      <c r="L2014" s="5">
        <v>57.896666666666668</v>
      </c>
      <c r="M2014" s="5">
        <v>62.13</v>
      </c>
      <c r="N2014" s="5">
        <v>66.58</v>
      </c>
      <c r="O2014" s="5">
        <v>71.556666666666658</v>
      </c>
      <c r="P2014" s="5">
        <v>75.533333333333331</v>
      </c>
      <c r="Q2014" s="5">
        <v>78.66</v>
      </c>
      <c r="R2014" s="5">
        <v>81.206666666666663</v>
      </c>
      <c r="S2014" s="5">
        <v>81.893333333333345</v>
      </c>
      <c r="T2014" s="5">
        <v>81.173333333333332</v>
      </c>
      <c r="U2014" s="5">
        <v>79.88</v>
      </c>
      <c r="V2014" s="5">
        <v>76.17</v>
      </c>
      <c r="W2014" s="5">
        <v>70.59</v>
      </c>
      <c r="X2014" s="5">
        <v>66.209999999999994</v>
      </c>
      <c r="Y2014" s="5">
        <v>63.833333333333336</v>
      </c>
      <c r="Z2014" s="5">
        <v>61.693333333333335</v>
      </c>
      <c r="AA2014" s="5">
        <v>59.723333333333336</v>
      </c>
      <c r="AB2014" s="5">
        <v>57.74</v>
      </c>
    </row>
    <row r="2015" spans="1:28">
      <c r="A2015" s="2" t="s">
        <v>293</v>
      </c>
      <c r="B2015" s="2" t="s">
        <v>82</v>
      </c>
      <c r="C2015" s="2" t="s">
        <v>370</v>
      </c>
      <c r="D2015" s="2" t="str">
        <f t="shared" si="31"/>
        <v>Oregon - Medford-Oct</v>
      </c>
      <c r="E2015" s="5">
        <v>43.21290322580645</v>
      </c>
      <c r="F2015" s="5">
        <v>42.235483870967741</v>
      </c>
      <c r="G2015" s="5">
        <v>41.225806451612904</v>
      </c>
      <c r="H2015" s="5">
        <v>40.222580645161294</v>
      </c>
      <c r="I2015" s="5">
        <v>40.045161290322582</v>
      </c>
      <c r="J2015" s="5">
        <v>39.941935483870971</v>
      </c>
      <c r="K2015" s="5">
        <v>39.770967741935486</v>
      </c>
      <c r="L2015" s="5">
        <v>43.635483870967747</v>
      </c>
      <c r="M2015" s="5">
        <v>47.490322580645163</v>
      </c>
      <c r="N2015" s="5">
        <v>51.37096774193548</v>
      </c>
      <c r="O2015" s="5">
        <v>55.258064516129032</v>
      </c>
      <c r="P2015" s="5">
        <v>59.161290322580648</v>
      </c>
      <c r="Q2015" s="5">
        <v>63.051612903225802</v>
      </c>
      <c r="R2015" s="5">
        <v>63.912903225806453</v>
      </c>
      <c r="S2015" s="5">
        <v>64.783870967741933</v>
      </c>
      <c r="T2015" s="5">
        <v>65.638709677419357</v>
      </c>
      <c r="U2015" s="5">
        <v>61.62580645161291</v>
      </c>
      <c r="V2015" s="5">
        <v>57.619354838709675</v>
      </c>
      <c r="W2015" s="5">
        <v>53.587096774193547</v>
      </c>
      <c r="X2015" s="5">
        <v>51.316129032258061</v>
      </c>
      <c r="Y2015" s="5">
        <v>49.112903225806448</v>
      </c>
      <c r="Z2015" s="5">
        <v>46.883870967741942</v>
      </c>
      <c r="AA2015" s="5">
        <v>45.596774193548384</v>
      </c>
      <c r="AB2015" s="5">
        <v>44.280645161290323</v>
      </c>
    </row>
    <row r="2016" spans="1:28">
      <c r="A2016" s="2" t="s">
        <v>293</v>
      </c>
      <c r="B2016" s="2" t="s">
        <v>83</v>
      </c>
      <c r="C2016" s="2" t="s">
        <v>371</v>
      </c>
      <c r="D2016" s="2" t="str">
        <f t="shared" si="31"/>
        <v>Oregon - Medford-Nov</v>
      </c>
      <c r="E2016" s="5">
        <v>39.943333333333335</v>
      </c>
      <c r="F2016" s="5">
        <v>39.743333333333332</v>
      </c>
      <c r="G2016" s="5">
        <v>39.35</v>
      </c>
      <c r="H2016" s="5">
        <v>38.9</v>
      </c>
      <c r="I2016" s="5">
        <v>38.909999999999997</v>
      </c>
      <c r="J2016" s="5">
        <v>38.883333333333333</v>
      </c>
      <c r="K2016" s="5">
        <v>38.896666666666668</v>
      </c>
      <c r="L2016" s="5">
        <v>39.826666666666668</v>
      </c>
      <c r="M2016" s="5">
        <v>41.12</v>
      </c>
      <c r="N2016" s="5">
        <v>42.786666666666662</v>
      </c>
      <c r="O2016" s="5">
        <v>44.923333333333332</v>
      </c>
      <c r="P2016" s="5">
        <v>47.07</v>
      </c>
      <c r="Q2016" s="5">
        <v>48.876666666666665</v>
      </c>
      <c r="R2016" s="5">
        <v>50.43666666666666</v>
      </c>
      <c r="S2016" s="5">
        <v>51.466666666666669</v>
      </c>
      <c r="T2016" s="5">
        <v>51.03</v>
      </c>
      <c r="U2016" s="5">
        <v>48.446666666666673</v>
      </c>
      <c r="V2016" s="5">
        <v>45.696666666666673</v>
      </c>
      <c r="W2016" s="5">
        <v>44.406666666666666</v>
      </c>
      <c r="X2016" s="5">
        <v>43.073333333333338</v>
      </c>
      <c r="Y2016" s="5">
        <v>42.04</v>
      </c>
      <c r="Z2016" s="5">
        <v>41.656666666666666</v>
      </c>
      <c r="AA2016" s="5">
        <v>40.973333333333336</v>
      </c>
      <c r="AB2016" s="5">
        <v>40.103333333333332</v>
      </c>
    </row>
    <row r="2017" spans="1:28">
      <c r="A2017" s="2" t="s">
        <v>293</v>
      </c>
      <c r="B2017" s="2" t="s">
        <v>84</v>
      </c>
      <c r="C2017" s="2" t="s">
        <v>372</v>
      </c>
      <c r="D2017" s="2" t="str">
        <f t="shared" si="31"/>
        <v>Oregon - Medford-Dec</v>
      </c>
      <c r="E2017" s="5">
        <v>35.516129032258064</v>
      </c>
      <c r="F2017" s="5">
        <v>35.299999999999997</v>
      </c>
      <c r="G2017" s="5">
        <v>35.109677419354838</v>
      </c>
      <c r="H2017" s="5">
        <v>34.893548387096779</v>
      </c>
      <c r="I2017" s="5">
        <v>34.70967741935484</v>
      </c>
      <c r="J2017" s="5">
        <v>34.561290322580646</v>
      </c>
      <c r="K2017" s="5">
        <v>34.354838709677416</v>
      </c>
      <c r="L2017" s="5">
        <v>35.141935483870974</v>
      </c>
      <c r="M2017" s="5">
        <v>35.880645161290325</v>
      </c>
      <c r="N2017" s="5">
        <v>36.661290322580648</v>
      </c>
      <c r="O2017" s="5">
        <v>38.12903225806452</v>
      </c>
      <c r="P2017" s="5">
        <v>39.622580645161285</v>
      </c>
      <c r="Q2017" s="5">
        <v>41.096774193548384</v>
      </c>
      <c r="R2017" s="5">
        <v>41.509677419354837</v>
      </c>
      <c r="S2017" s="5">
        <v>41.887096774193552</v>
      </c>
      <c r="T2017" s="5">
        <v>42.306451612903224</v>
      </c>
      <c r="U2017" s="5">
        <v>40.896774193548389</v>
      </c>
      <c r="V2017" s="5">
        <v>39.509677419354837</v>
      </c>
      <c r="W2017" s="5">
        <v>38.106451612903221</v>
      </c>
      <c r="X2017" s="5">
        <v>37.529032258064518</v>
      </c>
      <c r="Y2017" s="5">
        <v>36.970967741935482</v>
      </c>
      <c r="Z2017" s="5">
        <v>36.380645161290325</v>
      </c>
      <c r="AA2017" s="5">
        <v>36.045161290322582</v>
      </c>
      <c r="AB2017" s="5">
        <v>35.696774193548386</v>
      </c>
    </row>
    <row r="2018" spans="1:28">
      <c r="A2018" s="2" t="s">
        <v>294</v>
      </c>
      <c r="B2018" s="2" t="s">
        <v>73</v>
      </c>
      <c r="C2018" s="2" t="s">
        <v>361</v>
      </c>
      <c r="D2018" s="2" t="str">
        <f t="shared" si="31"/>
        <v>Oregon - North Bend-Jan</v>
      </c>
      <c r="E2018" s="5">
        <v>43.167741935483875</v>
      </c>
      <c r="F2018" s="5">
        <v>42.890322580645162</v>
      </c>
      <c r="G2018" s="5">
        <v>42.661290322580648</v>
      </c>
      <c r="H2018" s="5">
        <v>42.406451612903226</v>
      </c>
      <c r="I2018" s="5">
        <v>42.319354838709678</v>
      </c>
      <c r="J2018" s="5">
        <v>42.280645161290323</v>
      </c>
      <c r="K2018" s="5">
        <v>42.196774193548386</v>
      </c>
      <c r="L2018" s="5">
        <v>43.248387096774195</v>
      </c>
      <c r="M2018" s="5">
        <v>44.29032258064516</v>
      </c>
      <c r="N2018" s="5">
        <v>45.348387096774189</v>
      </c>
      <c r="O2018" s="5">
        <v>46.79032258064516</v>
      </c>
      <c r="P2018" s="5">
        <v>48.229032258064514</v>
      </c>
      <c r="Q2018" s="5">
        <v>49.674193548387102</v>
      </c>
      <c r="R2018" s="5">
        <v>49.654838709677421</v>
      </c>
      <c r="S2018" s="5">
        <v>49.606451612903221</v>
      </c>
      <c r="T2018" s="5">
        <v>49.564516129032256</v>
      </c>
      <c r="U2018" s="5">
        <v>48.364516129032253</v>
      </c>
      <c r="V2018" s="5">
        <v>47.151612903225811</v>
      </c>
      <c r="W2018" s="5">
        <v>45.980645161290326</v>
      </c>
      <c r="X2018" s="5">
        <v>45.512903225806454</v>
      </c>
      <c r="Y2018" s="5">
        <v>45.048387096774192</v>
      </c>
      <c r="Z2018" s="5">
        <v>44.606451612903221</v>
      </c>
      <c r="AA2018" s="5">
        <v>44.258064516129032</v>
      </c>
      <c r="AB2018" s="5">
        <v>43.948387096774198</v>
      </c>
    </row>
    <row r="2019" spans="1:28">
      <c r="A2019" s="2" t="s">
        <v>294</v>
      </c>
      <c r="B2019" s="2" t="s">
        <v>74</v>
      </c>
      <c r="C2019" s="2" t="s">
        <v>362</v>
      </c>
      <c r="D2019" s="2" t="str">
        <f t="shared" si="31"/>
        <v>Oregon - North Bend-Feb</v>
      </c>
      <c r="E2019" s="5">
        <v>44.532142857142858</v>
      </c>
      <c r="F2019" s="5">
        <v>44.25</v>
      </c>
      <c r="G2019" s="5">
        <v>43.76428571428572</v>
      </c>
      <c r="H2019" s="5">
        <v>43.539285714285711</v>
      </c>
      <c r="I2019" s="5">
        <v>43.335714285714289</v>
      </c>
      <c r="J2019" s="5">
        <v>43.024999999999999</v>
      </c>
      <c r="K2019" s="5">
        <v>42.432142857142857</v>
      </c>
      <c r="L2019" s="5">
        <v>42.88214285714286</v>
      </c>
      <c r="M2019" s="5">
        <v>45.171428571428571</v>
      </c>
      <c r="N2019" s="5">
        <v>47.853571428571435</v>
      </c>
      <c r="O2019" s="5">
        <v>50.432142857142857</v>
      </c>
      <c r="P2019" s="5">
        <v>52.278571428571425</v>
      </c>
      <c r="Q2019" s="5">
        <v>53.18928571428571</v>
      </c>
      <c r="R2019" s="5">
        <v>53.8</v>
      </c>
      <c r="S2019" s="5">
        <v>53.271428571428565</v>
      </c>
      <c r="T2019" s="5">
        <v>52.585714285714289</v>
      </c>
      <c r="U2019" s="5">
        <v>51.057142857142857</v>
      </c>
      <c r="V2019" s="5">
        <v>49.710714285714289</v>
      </c>
      <c r="W2019" s="5">
        <v>48.692857142857143</v>
      </c>
      <c r="X2019" s="5">
        <v>47.067857142857143</v>
      </c>
      <c r="Y2019" s="5">
        <v>46.246428571428574</v>
      </c>
      <c r="Z2019" s="5">
        <v>45.98571428571428</v>
      </c>
      <c r="AA2019" s="5">
        <v>45.303571428571431</v>
      </c>
      <c r="AB2019" s="5">
        <v>44.782142857142858</v>
      </c>
    </row>
    <row r="2020" spans="1:28">
      <c r="A2020" s="2" t="s">
        <v>294</v>
      </c>
      <c r="B2020" s="2" t="s">
        <v>75</v>
      </c>
      <c r="C2020" s="2" t="s">
        <v>363</v>
      </c>
      <c r="D2020" s="2" t="str">
        <f t="shared" si="31"/>
        <v>Oregon - North Bend-Mar</v>
      </c>
      <c r="E2020" s="5">
        <v>43.845161290322579</v>
      </c>
      <c r="F2020" s="5">
        <v>43.41612903225807</v>
      </c>
      <c r="G2020" s="5">
        <v>43.035483870967738</v>
      </c>
      <c r="H2020" s="5">
        <v>42.587096774193547</v>
      </c>
      <c r="I2020" s="5">
        <v>42.29032258064516</v>
      </c>
      <c r="J2020" s="5">
        <v>42.022580645161291</v>
      </c>
      <c r="K2020" s="5">
        <v>41.71290322580645</v>
      </c>
      <c r="L2020" s="5">
        <v>43.835483870967742</v>
      </c>
      <c r="M2020" s="5">
        <v>45.970967741935482</v>
      </c>
      <c r="N2020" s="5">
        <v>48.103225806451611</v>
      </c>
      <c r="O2020" s="5">
        <v>49.483870967741936</v>
      </c>
      <c r="P2020" s="5">
        <v>50.87096774193548</v>
      </c>
      <c r="Q2020" s="5">
        <v>52.264516129032259</v>
      </c>
      <c r="R2020" s="5">
        <v>51.806451612903224</v>
      </c>
      <c r="S2020" s="5">
        <v>51.403225806451616</v>
      </c>
      <c r="T2020" s="5">
        <v>50.948387096774198</v>
      </c>
      <c r="U2020" s="5">
        <v>49.758064516129032</v>
      </c>
      <c r="V2020" s="5">
        <v>48.506451612903227</v>
      </c>
      <c r="W2020" s="5">
        <v>47.280645161290323</v>
      </c>
      <c r="X2020" s="5">
        <v>46.609677419354838</v>
      </c>
      <c r="Y2020" s="5">
        <v>45.941935483870971</v>
      </c>
      <c r="Z2020" s="5">
        <v>45.270967741935486</v>
      </c>
      <c r="AA2020" s="5">
        <v>44.722580645161294</v>
      </c>
      <c r="AB2020" s="5">
        <v>44.241935483870968</v>
      </c>
    </row>
    <row r="2021" spans="1:28">
      <c r="A2021" s="2" t="s">
        <v>294</v>
      </c>
      <c r="B2021" s="2" t="s">
        <v>76</v>
      </c>
      <c r="C2021" s="2" t="s">
        <v>364</v>
      </c>
      <c r="D2021" s="2" t="str">
        <f t="shared" si="31"/>
        <v>Oregon - North Bend-Apr</v>
      </c>
      <c r="E2021" s="5">
        <v>46.63</v>
      </c>
      <c r="F2021" s="5">
        <v>46.22</v>
      </c>
      <c r="G2021" s="5">
        <v>45.843333333333334</v>
      </c>
      <c r="H2021" s="5">
        <v>45.416666666666664</v>
      </c>
      <c r="I2021" s="5">
        <v>45.666666666666664</v>
      </c>
      <c r="J2021" s="5">
        <v>45.856666666666669</v>
      </c>
      <c r="K2021" s="5">
        <v>46.093333333333334</v>
      </c>
      <c r="L2021" s="5">
        <v>48.69</v>
      </c>
      <c r="M2021" s="5">
        <v>51.263333333333335</v>
      </c>
      <c r="N2021" s="5">
        <v>53.853333333333332</v>
      </c>
      <c r="O2021" s="5">
        <v>54.823333333333338</v>
      </c>
      <c r="P2021" s="5">
        <v>55.773333333333333</v>
      </c>
      <c r="Q2021" s="5">
        <v>56.736666666666665</v>
      </c>
      <c r="R2021" s="5">
        <v>56.236666666666665</v>
      </c>
      <c r="S2021" s="5">
        <v>55.72</v>
      </c>
      <c r="T2021" s="5">
        <v>55.22</v>
      </c>
      <c r="U2021" s="5">
        <v>53.776666666666664</v>
      </c>
      <c r="V2021" s="5">
        <v>52.363333333333337</v>
      </c>
      <c r="W2021" s="5">
        <v>50.876666666666665</v>
      </c>
      <c r="X2021" s="5">
        <v>49.92</v>
      </c>
      <c r="Y2021" s="5">
        <v>49.013333333333335</v>
      </c>
      <c r="Z2021" s="5">
        <v>48.076666666666668</v>
      </c>
      <c r="AA2021" s="5">
        <v>47.603333333333332</v>
      </c>
      <c r="AB2021" s="5">
        <v>47.18</v>
      </c>
    </row>
    <row r="2022" spans="1:28">
      <c r="A2022" s="2" t="s">
        <v>294</v>
      </c>
      <c r="B2022" s="2" t="s">
        <v>77</v>
      </c>
      <c r="C2022" s="2" t="s">
        <v>365</v>
      </c>
      <c r="D2022" s="2" t="str">
        <f t="shared" si="31"/>
        <v>Oregon - North Bend-May</v>
      </c>
      <c r="E2022" s="5">
        <v>49.57741935483871</v>
      </c>
      <c r="F2022" s="5">
        <v>49.238709677419358</v>
      </c>
      <c r="G2022" s="5">
        <v>48.945161290322581</v>
      </c>
      <c r="H2022" s="5">
        <v>48.593548387096774</v>
      </c>
      <c r="I2022" s="5">
        <v>49.1</v>
      </c>
      <c r="J2022" s="5">
        <v>49.603225806451611</v>
      </c>
      <c r="K2022" s="5">
        <v>50.12580645161291</v>
      </c>
      <c r="L2022" s="5">
        <v>52.058064516129029</v>
      </c>
      <c r="M2022" s="5">
        <v>53.99677419354839</v>
      </c>
      <c r="N2022" s="5">
        <v>55.92258064516129</v>
      </c>
      <c r="O2022" s="5">
        <v>56.512903225806454</v>
      </c>
      <c r="P2022" s="5">
        <v>57.13225806451613</v>
      </c>
      <c r="Q2022" s="5">
        <v>57.70645161290323</v>
      </c>
      <c r="R2022" s="5">
        <v>57.506451612903227</v>
      </c>
      <c r="S2022" s="5">
        <v>57.329032258064515</v>
      </c>
      <c r="T2022" s="5">
        <v>57.119354838709675</v>
      </c>
      <c r="U2022" s="5">
        <v>56.016129032258064</v>
      </c>
      <c r="V2022" s="5">
        <v>54.932258064516134</v>
      </c>
      <c r="W2022" s="5">
        <v>53.819354838709678</v>
      </c>
      <c r="X2022" s="5">
        <v>53.035483870967738</v>
      </c>
      <c r="Y2022" s="5">
        <v>52.29354838709677</v>
      </c>
      <c r="Z2022" s="5">
        <v>51.538709677419355</v>
      </c>
      <c r="AA2022" s="5">
        <v>50.974193548387099</v>
      </c>
      <c r="AB2022" s="5">
        <v>50.474193548387099</v>
      </c>
    </row>
    <row r="2023" spans="1:28">
      <c r="A2023" s="2" t="s">
        <v>294</v>
      </c>
      <c r="B2023" s="2" t="s">
        <v>78</v>
      </c>
      <c r="C2023" s="2" t="s">
        <v>366</v>
      </c>
      <c r="D2023" s="2" t="str">
        <f t="shared" si="31"/>
        <v>Oregon - North Bend-Jun</v>
      </c>
      <c r="E2023" s="5">
        <v>52.1</v>
      </c>
      <c r="F2023" s="5">
        <v>51.706666666666671</v>
      </c>
      <c r="G2023" s="5">
        <v>51.35</v>
      </c>
      <c r="H2023" s="5">
        <v>50.943333333333335</v>
      </c>
      <c r="I2023" s="5">
        <v>51.656666666666666</v>
      </c>
      <c r="J2023" s="5">
        <v>52.336666666666666</v>
      </c>
      <c r="K2023" s="5">
        <v>53.096666666666671</v>
      </c>
      <c r="L2023" s="5">
        <v>54.93333333333333</v>
      </c>
      <c r="M2023" s="5">
        <v>56.796666666666667</v>
      </c>
      <c r="N2023" s="5">
        <v>58.653333333333329</v>
      </c>
      <c r="O2023" s="5">
        <v>59.423333333333332</v>
      </c>
      <c r="P2023" s="5">
        <v>60.14</v>
      </c>
      <c r="Q2023" s="5">
        <v>60.923333333333332</v>
      </c>
      <c r="R2023" s="5">
        <v>60.543333333333329</v>
      </c>
      <c r="S2023" s="5">
        <v>60.23</v>
      </c>
      <c r="T2023" s="5">
        <v>59.866666666666667</v>
      </c>
      <c r="U2023" s="5">
        <v>58.703333333333333</v>
      </c>
      <c r="V2023" s="5">
        <v>57.51</v>
      </c>
      <c r="W2023" s="5">
        <v>56.31333333333334</v>
      </c>
      <c r="X2023" s="5">
        <v>55.38</v>
      </c>
      <c r="Y2023" s="5">
        <v>54.443333333333335</v>
      </c>
      <c r="Z2023" s="5">
        <v>53.543333333333329</v>
      </c>
      <c r="AA2023" s="5">
        <v>52.983333333333334</v>
      </c>
      <c r="AB2023" s="5">
        <v>52.473333333333336</v>
      </c>
    </row>
    <row r="2024" spans="1:28">
      <c r="A2024" s="2" t="s">
        <v>294</v>
      </c>
      <c r="B2024" s="2" t="s">
        <v>79</v>
      </c>
      <c r="C2024" s="2" t="s">
        <v>367</v>
      </c>
      <c r="D2024" s="2" t="str">
        <f t="shared" si="31"/>
        <v>Oregon - North Bend-Jul</v>
      </c>
      <c r="E2024" s="5">
        <v>56.329032258064515</v>
      </c>
      <c r="F2024" s="5">
        <v>55.87419354838709</v>
      </c>
      <c r="G2024" s="5">
        <v>53.667741935483875</v>
      </c>
      <c r="H2024" s="5">
        <v>53.203225806451613</v>
      </c>
      <c r="I2024" s="5">
        <v>54.093548387096774</v>
      </c>
      <c r="J2024" s="5">
        <v>55.016129032258064</v>
      </c>
      <c r="K2024" s="5">
        <v>55.906451612903226</v>
      </c>
      <c r="L2024" s="5">
        <v>58.296774193548387</v>
      </c>
      <c r="M2024" s="5">
        <v>60.683870967741939</v>
      </c>
      <c r="N2024" s="5">
        <v>63.074193548387093</v>
      </c>
      <c r="O2024" s="5">
        <v>63.841935483870962</v>
      </c>
      <c r="P2024" s="5">
        <v>64.609677419354838</v>
      </c>
      <c r="Q2024" s="5">
        <v>65.383870967741942</v>
      </c>
      <c r="R2024" s="5">
        <v>65.025806451612908</v>
      </c>
      <c r="S2024" s="5">
        <v>64.729032258064507</v>
      </c>
      <c r="T2024" s="5">
        <v>64.361290322580643</v>
      </c>
      <c r="U2024" s="5">
        <v>63.038709677419355</v>
      </c>
      <c r="V2024" s="5">
        <v>61.735483870967741</v>
      </c>
      <c r="W2024" s="5">
        <v>60.4</v>
      </c>
      <c r="X2024" s="5">
        <v>59.145161290322584</v>
      </c>
      <c r="Y2024" s="5">
        <v>57.929032258064517</v>
      </c>
      <c r="Z2024" s="5">
        <v>56.703225806451613</v>
      </c>
      <c r="AA2024" s="5">
        <v>56.012903225806454</v>
      </c>
      <c r="AB2024" s="5">
        <v>55.341935483870962</v>
      </c>
    </row>
    <row r="2025" spans="1:28">
      <c r="A2025" s="2" t="s">
        <v>294</v>
      </c>
      <c r="B2025" s="2" t="s">
        <v>80</v>
      </c>
      <c r="C2025" s="2" t="s">
        <v>368</v>
      </c>
      <c r="D2025" s="2" t="str">
        <f t="shared" si="31"/>
        <v>Oregon - North Bend-Aug</v>
      </c>
      <c r="E2025" s="5">
        <v>53.929032258064517</v>
      </c>
      <c r="F2025" s="5">
        <v>53.545161290322582</v>
      </c>
      <c r="G2025" s="5">
        <v>54.983870967741936</v>
      </c>
      <c r="H2025" s="5">
        <v>54.58387096774193</v>
      </c>
      <c r="I2025" s="5">
        <v>54.929032258064517</v>
      </c>
      <c r="J2025" s="5">
        <v>55.219354838709677</v>
      </c>
      <c r="K2025" s="5">
        <v>55.548387096774192</v>
      </c>
      <c r="L2025" s="5">
        <v>57.9</v>
      </c>
      <c r="M2025" s="5">
        <v>60.225806451612904</v>
      </c>
      <c r="N2025" s="5">
        <v>62.590322580645157</v>
      </c>
      <c r="O2025" s="5">
        <v>63.738709677419358</v>
      </c>
      <c r="P2025" s="5">
        <v>64.938709677419354</v>
      </c>
      <c r="Q2025" s="5">
        <v>66.090322580645164</v>
      </c>
      <c r="R2025" s="5">
        <v>65.754838709677429</v>
      </c>
      <c r="S2025" s="5">
        <v>65.477419354838702</v>
      </c>
      <c r="T2025" s="5">
        <v>65.116129032258058</v>
      </c>
      <c r="U2025" s="5">
        <v>63.41935483870968</v>
      </c>
      <c r="V2025" s="5">
        <v>61.677419354838712</v>
      </c>
      <c r="W2025" s="5">
        <v>59.948387096774198</v>
      </c>
      <c r="X2025" s="5">
        <v>59.038709677419355</v>
      </c>
      <c r="Y2025" s="5">
        <v>58.12580645161291</v>
      </c>
      <c r="Z2025" s="5">
        <v>57.20967741935484</v>
      </c>
      <c r="AA2025" s="5">
        <v>56.722580645161294</v>
      </c>
      <c r="AB2025" s="5">
        <v>56.258064516129032</v>
      </c>
    </row>
    <row r="2026" spans="1:28">
      <c r="A2026" s="2" t="s">
        <v>294</v>
      </c>
      <c r="B2026" s="2" t="s">
        <v>81</v>
      </c>
      <c r="C2026" s="2" t="s">
        <v>369</v>
      </c>
      <c r="D2026" s="2" t="str">
        <f t="shared" si="31"/>
        <v>Oregon - North Bend-Sep</v>
      </c>
      <c r="E2026" s="5">
        <v>53.863333333333337</v>
      </c>
      <c r="F2026" s="5">
        <v>53.483333333333334</v>
      </c>
      <c r="G2026" s="5">
        <v>53.156666666666666</v>
      </c>
      <c r="H2026" s="5">
        <v>52.783333333333331</v>
      </c>
      <c r="I2026" s="5">
        <v>53.06333333333334</v>
      </c>
      <c r="J2026" s="5">
        <v>53.356666666666669</v>
      </c>
      <c r="K2026" s="5">
        <v>53.633333333333333</v>
      </c>
      <c r="L2026" s="5">
        <v>56.24</v>
      </c>
      <c r="M2026" s="5">
        <v>58.81</v>
      </c>
      <c r="N2026" s="5">
        <v>61.406666666666666</v>
      </c>
      <c r="O2026" s="5">
        <v>62.36</v>
      </c>
      <c r="P2026" s="5">
        <v>63.29</v>
      </c>
      <c r="Q2026" s="5">
        <v>64.226666666666659</v>
      </c>
      <c r="R2026" s="5">
        <v>63.62</v>
      </c>
      <c r="S2026" s="5">
        <v>63.03</v>
      </c>
      <c r="T2026" s="5">
        <v>62.426666666666662</v>
      </c>
      <c r="U2026" s="5">
        <v>60.793333333333329</v>
      </c>
      <c r="V2026" s="5">
        <v>59.156666666666666</v>
      </c>
      <c r="W2026" s="5">
        <v>57.506666666666668</v>
      </c>
      <c r="X2026" s="5">
        <v>56.8</v>
      </c>
      <c r="Y2026" s="5">
        <v>56.136666666666663</v>
      </c>
      <c r="Z2026" s="5">
        <v>55.453333333333333</v>
      </c>
      <c r="AA2026" s="5">
        <v>54.86</v>
      </c>
      <c r="AB2026" s="5">
        <v>54.273333333333333</v>
      </c>
    </row>
    <row r="2027" spans="1:28">
      <c r="A2027" s="2" t="s">
        <v>294</v>
      </c>
      <c r="B2027" s="2" t="s">
        <v>82</v>
      </c>
      <c r="C2027" s="2" t="s">
        <v>370</v>
      </c>
      <c r="D2027" s="2" t="str">
        <f t="shared" si="31"/>
        <v>Oregon - North Bend-Oct</v>
      </c>
      <c r="E2027" s="5">
        <v>50.970967741935482</v>
      </c>
      <c r="F2027" s="5">
        <v>50.764516129032259</v>
      </c>
      <c r="G2027" s="5">
        <v>50.587096774193547</v>
      </c>
      <c r="H2027" s="5">
        <v>50.354838709677416</v>
      </c>
      <c r="I2027" s="5">
        <v>50.093548387096774</v>
      </c>
      <c r="J2027" s="5">
        <v>49.893548387096779</v>
      </c>
      <c r="K2027" s="5">
        <v>49.658064516129038</v>
      </c>
      <c r="L2027" s="5">
        <v>51.806451612903224</v>
      </c>
      <c r="M2027" s="5">
        <v>53.941935483870971</v>
      </c>
      <c r="N2027" s="5">
        <v>56.08387096774193</v>
      </c>
      <c r="O2027" s="5">
        <v>57.474193548387099</v>
      </c>
      <c r="P2027" s="5">
        <v>58.825806451612898</v>
      </c>
      <c r="Q2027" s="5">
        <v>60.20967741935484</v>
      </c>
      <c r="R2027" s="5">
        <v>59.677419354838712</v>
      </c>
      <c r="S2027" s="5">
        <v>59.183870967741939</v>
      </c>
      <c r="T2027" s="5">
        <v>58.645161290322584</v>
      </c>
      <c r="U2027" s="5">
        <v>57.20967741935484</v>
      </c>
      <c r="V2027" s="5">
        <v>55.748387096774195</v>
      </c>
      <c r="W2027" s="5">
        <v>54.29354838709677</v>
      </c>
      <c r="X2027" s="5">
        <v>53.480645161290326</v>
      </c>
      <c r="Y2027" s="5">
        <v>52.680645161290322</v>
      </c>
      <c r="Z2027" s="5">
        <v>51.864516129032253</v>
      </c>
      <c r="AA2027" s="5">
        <v>51.490322580645163</v>
      </c>
      <c r="AB2027" s="5">
        <v>51.161290322580648</v>
      </c>
    </row>
    <row r="2028" spans="1:28">
      <c r="A2028" s="2" t="s">
        <v>294</v>
      </c>
      <c r="B2028" s="2" t="s">
        <v>83</v>
      </c>
      <c r="C2028" s="2" t="s">
        <v>371</v>
      </c>
      <c r="D2028" s="2" t="str">
        <f t="shared" si="31"/>
        <v>Oregon - North Bend-Nov</v>
      </c>
      <c r="E2028" s="5">
        <v>47.49</v>
      </c>
      <c r="F2028" s="5">
        <v>47.123333333333335</v>
      </c>
      <c r="G2028" s="5">
        <v>46.81666666666667</v>
      </c>
      <c r="H2028" s="5">
        <v>46.623333333333335</v>
      </c>
      <c r="I2028" s="5">
        <v>47.14</v>
      </c>
      <c r="J2028" s="5">
        <v>46.85</v>
      </c>
      <c r="K2028" s="5">
        <v>47.08</v>
      </c>
      <c r="L2028" s="5">
        <v>47.48</v>
      </c>
      <c r="M2028" s="5">
        <v>49.39</v>
      </c>
      <c r="N2028" s="5">
        <v>51.46</v>
      </c>
      <c r="O2028" s="5">
        <v>53.43333333333333</v>
      </c>
      <c r="P2028" s="5">
        <v>54.93666666666666</v>
      </c>
      <c r="Q2028" s="5">
        <v>55.893333333333331</v>
      </c>
      <c r="R2028" s="5">
        <v>55.986666666666665</v>
      </c>
      <c r="S2028" s="5">
        <v>55.666666666666664</v>
      </c>
      <c r="T2028" s="5">
        <v>54.176666666666662</v>
      </c>
      <c r="U2028" s="5">
        <v>52.62</v>
      </c>
      <c r="V2028" s="5">
        <v>51.276666666666664</v>
      </c>
      <c r="W2028" s="5">
        <v>49.57</v>
      </c>
      <c r="X2028" s="5">
        <v>48.606666666666669</v>
      </c>
      <c r="Y2028" s="5">
        <v>48.086666666666666</v>
      </c>
      <c r="Z2028" s="5">
        <v>47.596666666666671</v>
      </c>
      <c r="AA2028" s="5">
        <v>47.546666666666667</v>
      </c>
      <c r="AB2028" s="5">
        <v>47.61</v>
      </c>
    </row>
    <row r="2029" spans="1:28">
      <c r="A2029" s="2" t="s">
        <v>294</v>
      </c>
      <c r="B2029" s="2" t="s">
        <v>84</v>
      </c>
      <c r="C2029" s="2" t="s">
        <v>372</v>
      </c>
      <c r="D2029" s="2" t="str">
        <f t="shared" si="31"/>
        <v>Oregon - North Bend-Dec</v>
      </c>
      <c r="E2029" s="5">
        <v>43.254838709677422</v>
      </c>
      <c r="F2029" s="5">
        <v>43.335483870967742</v>
      </c>
      <c r="G2029" s="5">
        <v>43.445161290322581</v>
      </c>
      <c r="H2029" s="5">
        <v>43.522580645161291</v>
      </c>
      <c r="I2029" s="5">
        <v>43.461290322580645</v>
      </c>
      <c r="J2029" s="5">
        <v>43.425806451612907</v>
      </c>
      <c r="K2029" s="5">
        <v>43.377419354838715</v>
      </c>
      <c r="L2029" s="5">
        <v>44.064516129032256</v>
      </c>
      <c r="M2029" s="5">
        <v>44.70645161290323</v>
      </c>
      <c r="N2029" s="5">
        <v>45.396774193548389</v>
      </c>
      <c r="O2029" s="5">
        <v>46.941935483870971</v>
      </c>
      <c r="P2029" s="5">
        <v>48.458064516129035</v>
      </c>
      <c r="Q2029" s="5">
        <v>50</v>
      </c>
      <c r="R2029" s="5">
        <v>49.674193548387102</v>
      </c>
      <c r="S2029" s="5">
        <v>49.393548387096779</v>
      </c>
      <c r="T2029" s="5">
        <v>49.061290322580646</v>
      </c>
      <c r="U2029" s="5">
        <v>47.551612903225802</v>
      </c>
      <c r="V2029" s="5">
        <v>46.045161290322582</v>
      </c>
      <c r="W2029" s="5">
        <v>44.535483870967738</v>
      </c>
      <c r="X2029" s="5">
        <v>44.048387096774192</v>
      </c>
      <c r="Y2029" s="5">
        <v>43.545161290322582</v>
      </c>
      <c r="Z2029" s="5">
        <v>43.048387096774192</v>
      </c>
      <c r="AA2029" s="5">
        <v>42.970967741935482</v>
      </c>
      <c r="AB2029" s="5">
        <v>42.91935483870968</v>
      </c>
    </row>
    <row r="2030" spans="1:28">
      <c r="A2030" s="2" t="s">
        <v>295</v>
      </c>
      <c r="B2030" s="2" t="s">
        <v>73</v>
      </c>
      <c r="C2030" s="2" t="s">
        <v>361</v>
      </c>
      <c r="D2030" s="2" t="str">
        <f t="shared" si="31"/>
        <v>Pacific Islands - Guam-Jan</v>
      </c>
      <c r="E2030" s="5">
        <v>73.932258064516134</v>
      </c>
      <c r="F2030" s="5">
        <v>73.748387096774181</v>
      </c>
      <c r="G2030" s="5">
        <v>73.58387096774193</v>
      </c>
      <c r="H2030" s="5">
        <v>73.364516129032268</v>
      </c>
      <c r="I2030" s="5">
        <v>73.341935483870969</v>
      </c>
      <c r="J2030" s="5">
        <v>73.280645161290323</v>
      </c>
      <c r="K2030" s="5">
        <v>73.238709677419351</v>
      </c>
      <c r="L2030" s="5">
        <v>75.525806451612908</v>
      </c>
      <c r="M2030" s="5">
        <v>77.790322580645167</v>
      </c>
      <c r="N2030" s="5">
        <v>80.08709677419354</v>
      </c>
      <c r="O2030" s="5">
        <v>80.57741935483871</v>
      </c>
      <c r="P2030" s="5">
        <v>81.012903225806454</v>
      </c>
      <c r="Q2030" s="5">
        <v>81.50322580645161</v>
      </c>
      <c r="R2030" s="5">
        <v>81.090322580645164</v>
      </c>
      <c r="S2030" s="5">
        <v>80.745161290322571</v>
      </c>
      <c r="T2030" s="5">
        <v>80.351612903225814</v>
      </c>
      <c r="U2030" s="5">
        <v>78.803225806451621</v>
      </c>
      <c r="V2030" s="5">
        <v>77.303225806451621</v>
      </c>
      <c r="W2030" s="5">
        <v>75.748387096774181</v>
      </c>
      <c r="X2030" s="5">
        <v>75.454838709677418</v>
      </c>
      <c r="Y2030" s="5">
        <v>75.145161290322577</v>
      </c>
      <c r="Z2030" s="5">
        <v>74.841935483870969</v>
      </c>
      <c r="AA2030" s="5">
        <v>74.529032258064518</v>
      </c>
      <c r="AB2030" s="5">
        <v>74.216129032258053</v>
      </c>
    </row>
    <row r="2031" spans="1:28">
      <c r="A2031" s="2" t="s">
        <v>295</v>
      </c>
      <c r="B2031" s="2" t="s">
        <v>74</v>
      </c>
      <c r="C2031" s="2" t="s">
        <v>362</v>
      </c>
      <c r="D2031" s="2" t="str">
        <f t="shared" si="31"/>
        <v>Pacific Islands - Guam-Feb</v>
      </c>
      <c r="E2031" s="5">
        <v>75.496428571428581</v>
      </c>
      <c r="F2031" s="5">
        <v>75.36071428571428</v>
      </c>
      <c r="G2031" s="5">
        <v>75.224999999999994</v>
      </c>
      <c r="H2031" s="5">
        <v>75.078571428571422</v>
      </c>
      <c r="I2031" s="5">
        <v>75.096428571428561</v>
      </c>
      <c r="J2031" s="5">
        <v>75.089285714285708</v>
      </c>
      <c r="K2031" s="5">
        <v>75.060714285714283</v>
      </c>
      <c r="L2031" s="5">
        <v>76.857142857142861</v>
      </c>
      <c r="M2031" s="5">
        <v>78.650000000000006</v>
      </c>
      <c r="N2031" s="5">
        <v>80.439285714285717</v>
      </c>
      <c r="O2031" s="5">
        <v>80.900000000000006</v>
      </c>
      <c r="P2031" s="5">
        <v>81.285714285714292</v>
      </c>
      <c r="Q2031" s="5">
        <v>81.757142857142853</v>
      </c>
      <c r="R2031" s="5">
        <v>81.396428571428572</v>
      </c>
      <c r="S2031" s="5">
        <v>81.060714285714283</v>
      </c>
      <c r="T2031" s="5">
        <v>80.685714285714283</v>
      </c>
      <c r="U2031" s="5">
        <v>79.342857142857142</v>
      </c>
      <c r="V2031" s="5">
        <v>77.964285714285708</v>
      </c>
      <c r="W2031" s="5">
        <v>76.621428571428581</v>
      </c>
      <c r="X2031" s="5">
        <v>76.410714285714292</v>
      </c>
      <c r="Y2031" s="5">
        <v>76.221428571428561</v>
      </c>
      <c r="Z2031" s="5">
        <v>76.007142857142853</v>
      </c>
      <c r="AA2031" s="5">
        <v>75.86071428571428</v>
      </c>
      <c r="AB2031" s="5">
        <v>75.721428571428561</v>
      </c>
    </row>
    <row r="2032" spans="1:28">
      <c r="A2032" s="2" t="s">
        <v>295</v>
      </c>
      <c r="B2032" s="2" t="s">
        <v>75</v>
      </c>
      <c r="C2032" s="2" t="s">
        <v>363</v>
      </c>
      <c r="D2032" s="2" t="str">
        <f t="shared" si="31"/>
        <v>Pacific Islands - Guam-Mar</v>
      </c>
      <c r="E2032" s="5">
        <v>75.716129032258053</v>
      </c>
      <c r="F2032" s="5">
        <v>75.338709677419359</v>
      </c>
      <c r="G2032" s="5">
        <v>75.206451612903223</v>
      </c>
      <c r="H2032" s="5">
        <v>75.061290322580646</v>
      </c>
      <c r="I2032" s="5">
        <v>75.054838709677412</v>
      </c>
      <c r="J2032" s="5">
        <v>74.91935483870968</v>
      </c>
      <c r="K2032" s="5">
        <v>75.206451612903223</v>
      </c>
      <c r="L2032" s="5">
        <v>77.467741935483872</v>
      </c>
      <c r="M2032" s="5">
        <v>79.448387096774198</v>
      </c>
      <c r="N2032" s="5">
        <v>81.035483870967738</v>
      </c>
      <c r="O2032" s="5">
        <v>81.690322580645159</v>
      </c>
      <c r="P2032" s="5">
        <v>82.287096774193557</v>
      </c>
      <c r="Q2032" s="5">
        <v>82.929032258064524</v>
      </c>
      <c r="R2032" s="5">
        <v>82.474193548387092</v>
      </c>
      <c r="S2032" s="5">
        <v>82.054838709677412</v>
      </c>
      <c r="T2032" s="5">
        <v>81.5741935483871</v>
      </c>
      <c r="U2032" s="5">
        <v>80.174193548387095</v>
      </c>
      <c r="V2032" s="5">
        <v>78.680645161290315</v>
      </c>
      <c r="W2032" s="5">
        <v>77.270967741935493</v>
      </c>
      <c r="X2032" s="5">
        <v>76.900000000000006</v>
      </c>
      <c r="Y2032" s="5">
        <v>76.57741935483871</v>
      </c>
      <c r="Z2032" s="5">
        <v>76.206451612903223</v>
      </c>
      <c r="AA2032" s="5">
        <v>76.009677419354844</v>
      </c>
      <c r="AB2032" s="5">
        <v>75.903225806451616</v>
      </c>
    </row>
    <row r="2033" spans="1:28">
      <c r="A2033" s="2" t="s">
        <v>295</v>
      </c>
      <c r="B2033" s="2" t="s">
        <v>76</v>
      </c>
      <c r="C2033" s="2" t="s">
        <v>364</v>
      </c>
      <c r="D2033" s="2" t="str">
        <f t="shared" si="31"/>
        <v>Pacific Islands - Guam-Apr</v>
      </c>
      <c r="E2033" s="5">
        <v>76.290000000000006</v>
      </c>
      <c r="F2033" s="5">
        <v>76</v>
      </c>
      <c r="G2033" s="5">
        <v>75.803333333333327</v>
      </c>
      <c r="H2033" s="5">
        <v>75.656666666666666</v>
      </c>
      <c r="I2033" s="5">
        <v>75.790000000000006</v>
      </c>
      <c r="J2033" s="5">
        <v>75.78</v>
      </c>
      <c r="K2033" s="5">
        <v>76.596666666666664</v>
      </c>
      <c r="L2033" s="5">
        <v>78.903333333333336</v>
      </c>
      <c r="M2033" s="5">
        <v>80.563333333333333</v>
      </c>
      <c r="N2033" s="5">
        <v>81.856666666666655</v>
      </c>
      <c r="O2033" s="5">
        <v>82.25</v>
      </c>
      <c r="P2033" s="5">
        <v>82.516666666666666</v>
      </c>
      <c r="Q2033" s="5">
        <v>82.86666666666666</v>
      </c>
      <c r="R2033" s="5">
        <v>82.61333333333333</v>
      </c>
      <c r="S2033" s="5">
        <v>82.346666666666664</v>
      </c>
      <c r="T2033" s="5">
        <v>82.04</v>
      </c>
      <c r="U2033" s="5">
        <v>80.733333333333334</v>
      </c>
      <c r="V2033" s="5">
        <v>79.306666666666658</v>
      </c>
      <c r="W2033" s="5">
        <v>77.963333333333338</v>
      </c>
      <c r="X2033" s="5">
        <v>77.540000000000006</v>
      </c>
      <c r="Y2033" s="5">
        <v>77.173333333333332</v>
      </c>
      <c r="Z2033" s="5">
        <v>76.790000000000006</v>
      </c>
      <c r="AA2033" s="5">
        <v>76.593333333333334</v>
      </c>
      <c r="AB2033" s="5">
        <v>76.286666666666662</v>
      </c>
    </row>
    <row r="2034" spans="1:28">
      <c r="A2034" s="2" t="s">
        <v>295</v>
      </c>
      <c r="B2034" s="2" t="s">
        <v>77</v>
      </c>
      <c r="C2034" s="2" t="s">
        <v>365</v>
      </c>
      <c r="D2034" s="2" t="str">
        <f t="shared" si="31"/>
        <v>Pacific Islands - Guam-May</v>
      </c>
      <c r="E2034" s="5">
        <v>77.58064516129032</v>
      </c>
      <c r="F2034" s="5">
        <v>77.429032258064524</v>
      </c>
      <c r="G2034" s="5">
        <v>77.264516129032259</v>
      </c>
      <c r="H2034" s="5">
        <v>77.093548387096774</v>
      </c>
      <c r="I2034" s="5">
        <v>77.254838709677429</v>
      </c>
      <c r="J2034" s="5">
        <v>77.400000000000006</v>
      </c>
      <c r="K2034" s="5">
        <v>78.445161290322588</v>
      </c>
      <c r="L2034" s="5">
        <v>80.380645161290332</v>
      </c>
      <c r="M2034" s="5">
        <v>81.767741935483883</v>
      </c>
      <c r="N2034" s="5">
        <v>83.090322580645164</v>
      </c>
      <c r="O2034" s="5">
        <v>83.632258064516122</v>
      </c>
      <c r="P2034" s="5">
        <v>84.109677419354838</v>
      </c>
      <c r="Q2034" s="5">
        <v>84.603225806451604</v>
      </c>
      <c r="R2034" s="5">
        <v>84.309677419354841</v>
      </c>
      <c r="S2034" s="5">
        <v>84.035483870967738</v>
      </c>
      <c r="T2034" s="5">
        <v>83.706451612903223</v>
      </c>
      <c r="U2034" s="5">
        <v>82.329032258064515</v>
      </c>
      <c r="V2034" s="5">
        <v>80.864516129032268</v>
      </c>
      <c r="W2034" s="5">
        <v>79.480645161290326</v>
      </c>
      <c r="X2034" s="5">
        <v>79.093548387096774</v>
      </c>
      <c r="Y2034" s="5">
        <v>78.787096774193557</v>
      </c>
      <c r="Z2034" s="5">
        <v>78.458064516129028</v>
      </c>
      <c r="AA2034" s="5">
        <v>78.148387096774186</v>
      </c>
      <c r="AB2034" s="5">
        <v>77.974193548387092</v>
      </c>
    </row>
    <row r="2035" spans="1:28">
      <c r="A2035" s="2" t="s">
        <v>295</v>
      </c>
      <c r="B2035" s="2" t="s">
        <v>78</v>
      </c>
      <c r="C2035" s="2" t="s">
        <v>366</v>
      </c>
      <c r="D2035" s="2" t="str">
        <f t="shared" si="31"/>
        <v>Pacific Islands - Guam-Jun</v>
      </c>
      <c r="E2035" s="5">
        <v>76.963333333333338</v>
      </c>
      <c r="F2035" s="5">
        <v>76.626666666666679</v>
      </c>
      <c r="G2035" s="5">
        <v>76.373333333333321</v>
      </c>
      <c r="H2035" s="5">
        <v>76.006666666666661</v>
      </c>
      <c r="I2035" s="5">
        <v>76.186666666666667</v>
      </c>
      <c r="J2035" s="5">
        <v>76.36666666666666</v>
      </c>
      <c r="K2035" s="5">
        <v>77.900000000000006</v>
      </c>
      <c r="L2035" s="5">
        <v>80.44</v>
      </c>
      <c r="M2035" s="5">
        <v>81.953333333333333</v>
      </c>
      <c r="N2035" s="5">
        <v>83.29</v>
      </c>
      <c r="O2035" s="5">
        <v>83.84</v>
      </c>
      <c r="P2035" s="5">
        <v>84.36</v>
      </c>
      <c r="Q2035" s="5">
        <v>84.893333333333345</v>
      </c>
      <c r="R2035" s="5">
        <v>84.48</v>
      </c>
      <c r="S2035" s="5">
        <v>84.08</v>
      </c>
      <c r="T2035" s="5">
        <v>83.63666666666667</v>
      </c>
      <c r="U2035" s="5">
        <v>82.283333333333331</v>
      </c>
      <c r="V2035" s="5">
        <v>80.896666666666675</v>
      </c>
      <c r="W2035" s="5">
        <v>79.543333333333337</v>
      </c>
      <c r="X2035" s="5">
        <v>78.766666666666666</v>
      </c>
      <c r="Y2035" s="5">
        <v>78.153333333333336</v>
      </c>
      <c r="Z2035" s="5">
        <v>77.426666666666677</v>
      </c>
      <c r="AA2035" s="5">
        <v>77.236666666666665</v>
      </c>
      <c r="AB2035" s="5">
        <v>77.040000000000006</v>
      </c>
    </row>
    <row r="2036" spans="1:28">
      <c r="A2036" s="2" t="s">
        <v>295</v>
      </c>
      <c r="B2036" s="2" t="s">
        <v>79</v>
      </c>
      <c r="C2036" s="2" t="s">
        <v>367</v>
      </c>
      <c r="D2036" s="2" t="str">
        <f t="shared" si="31"/>
        <v>Pacific Islands - Guam-Jul</v>
      </c>
      <c r="E2036" s="5">
        <v>78.519354838709674</v>
      </c>
      <c r="F2036" s="5">
        <v>78.303225806451621</v>
      </c>
      <c r="G2036" s="5">
        <v>75.58387096774193</v>
      </c>
      <c r="H2036" s="5">
        <v>75.351612903225814</v>
      </c>
      <c r="I2036" s="5">
        <v>75.548387096774192</v>
      </c>
      <c r="J2036" s="5">
        <v>75.535483870967738</v>
      </c>
      <c r="K2036" s="5">
        <v>76.948387096774198</v>
      </c>
      <c r="L2036" s="5">
        <v>79.887096774193552</v>
      </c>
      <c r="M2036" s="5">
        <v>81.91935483870968</v>
      </c>
      <c r="N2036" s="5">
        <v>83.480645161290326</v>
      </c>
      <c r="O2036" s="5">
        <v>83.680645161290315</v>
      </c>
      <c r="P2036" s="5">
        <v>83.806451612903231</v>
      </c>
      <c r="Q2036" s="5">
        <v>84.00645161290322</v>
      </c>
      <c r="R2036" s="5">
        <v>83.658064516129031</v>
      </c>
      <c r="S2036" s="5">
        <v>83.364516129032268</v>
      </c>
      <c r="T2036" s="5">
        <v>83.019354838709674</v>
      </c>
      <c r="U2036" s="5">
        <v>81.825806451612905</v>
      </c>
      <c r="V2036" s="5">
        <v>80.619354838709668</v>
      </c>
      <c r="W2036" s="5">
        <v>79.441935483870964</v>
      </c>
      <c r="X2036" s="5">
        <v>78.680645161290315</v>
      </c>
      <c r="Y2036" s="5">
        <v>77.977419354838716</v>
      </c>
      <c r="Z2036" s="5">
        <v>77.238709677419351</v>
      </c>
      <c r="AA2036" s="5">
        <v>77.025806451612908</v>
      </c>
      <c r="AB2036" s="5">
        <v>76.551612903225802</v>
      </c>
    </row>
    <row r="2037" spans="1:28">
      <c r="A2037" s="2" t="s">
        <v>295</v>
      </c>
      <c r="B2037" s="2" t="s">
        <v>80</v>
      </c>
      <c r="C2037" s="2" t="s">
        <v>368</v>
      </c>
      <c r="D2037" s="2" t="str">
        <f t="shared" si="31"/>
        <v>Pacific Islands - Guam-Aug</v>
      </c>
      <c r="E2037" s="5">
        <v>72.696774193548379</v>
      </c>
      <c r="F2037" s="5">
        <v>72.509677419354844</v>
      </c>
      <c r="G2037" s="5">
        <v>74.748387096774181</v>
      </c>
      <c r="H2037" s="5">
        <v>74.554838709677412</v>
      </c>
      <c r="I2037" s="5">
        <v>74.561290322580646</v>
      </c>
      <c r="J2037" s="5">
        <v>74.548387096774192</v>
      </c>
      <c r="K2037" s="5">
        <v>75.645161290322577</v>
      </c>
      <c r="L2037" s="5">
        <v>78.777419354838713</v>
      </c>
      <c r="M2037" s="5">
        <v>81.035483870967738</v>
      </c>
      <c r="N2037" s="5">
        <v>82.790322580645167</v>
      </c>
      <c r="O2037" s="5">
        <v>82.793548387096777</v>
      </c>
      <c r="P2037" s="5">
        <v>82.780645161290323</v>
      </c>
      <c r="Q2037" s="5">
        <v>82.761290322580649</v>
      </c>
      <c r="R2037" s="5">
        <v>82.677419354838705</v>
      </c>
      <c r="S2037" s="5">
        <v>82.509677419354844</v>
      </c>
      <c r="T2037" s="5">
        <v>82.396774193548396</v>
      </c>
      <c r="U2037" s="5">
        <v>81.183870967741925</v>
      </c>
      <c r="V2037" s="5">
        <v>79.967741935483872</v>
      </c>
      <c r="W2037" s="5">
        <v>78.745161290322571</v>
      </c>
      <c r="X2037" s="5">
        <v>77.858064516129033</v>
      </c>
      <c r="Y2037" s="5">
        <v>77.029032258064518</v>
      </c>
      <c r="Z2037" s="5">
        <v>76.183870967741925</v>
      </c>
      <c r="AA2037" s="5">
        <v>75.741935483870961</v>
      </c>
      <c r="AB2037" s="5">
        <v>75.50645161290322</v>
      </c>
    </row>
    <row r="2038" spans="1:28">
      <c r="A2038" s="2" t="s">
        <v>295</v>
      </c>
      <c r="B2038" s="2" t="s">
        <v>81</v>
      </c>
      <c r="C2038" s="2" t="s">
        <v>369</v>
      </c>
      <c r="D2038" s="2" t="str">
        <f t="shared" si="31"/>
        <v>Pacific Islands - Guam-Sep</v>
      </c>
      <c r="E2038" s="5">
        <v>76.083333333333329</v>
      </c>
      <c r="F2038" s="5">
        <v>75.88333333333334</v>
      </c>
      <c r="G2038" s="5">
        <v>75.836666666666659</v>
      </c>
      <c r="H2038" s="5">
        <v>75.41</v>
      </c>
      <c r="I2038" s="5">
        <v>75.563333333333333</v>
      </c>
      <c r="J2038" s="5">
        <v>75.709999999999994</v>
      </c>
      <c r="K2038" s="5">
        <v>76.45</v>
      </c>
      <c r="L2038" s="5">
        <v>78.946666666666673</v>
      </c>
      <c r="M2038" s="5">
        <v>81.010000000000005</v>
      </c>
      <c r="N2038" s="5">
        <v>82.34</v>
      </c>
      <c r="O2038" s="5">
        <v>82.943333333333342</v>
      </c>
      <c r="P2038" s="5">
        <v>83.473333333333329</v>
      </c>
      <c r="Q2038" s="5">
        <v>84.056666666666658</v>
      </c>
      <c r="R2038" s="5">
        <v>83.566666666666663</v>
      </c>
      <c r="S2038" s="5">
        <v>83.066666666666663</v>
      </c>
      <c r="T2038" s="5">
        <v>82.55</v>
      </c>
      <c r="U2038" s="5">
        <v>81.266666666666666</v>
      </c>
      <c r="V2038" s="5">
        <v>79.953333333333333</v>
      </c>
      <c r="W2038" s="5">
        <v>78.663333333333341</v>
      </c>
      <c r="X2038" s="5">
        <v>78.076666666666668</v>
      </c>
      <c r="Y2038" s="5">
        <v>77.603333333333325</v>
      </c>
      <c r="Z2038" s="5">
        <v>77.046666666666667</v>
      </c>
      <c r="AA2038" s="5">
        <v>76.833333333333329</v>
      </c>
      <c r="AB2038" s="5">
        <v>76.63</v>
      </c>
    </row>
    <row r="2039" spans="1:28">
      <c r="A2039" s="2" t="s">
        <v>295</v>
      </c>
      <c r="B2039" s="2" t="s">
        <v>82</v>
      </c>
      <c r="C2039" s="2" t="s">
        <v>370</v>
      </c>
      <c r="D2039" s="2" t="str">
        <f t="shared" si="31"/>
        <v>Pacific Islands - Guam-Oct</v>
      </c>
      <c r="E2039" s="5">
        <v>76.603225806451604</v>
      </c>
      <c r="F2039" s="5">
        <v>76.441935483870964</v>
      </c>
      <c r="G2039" s="5">
        <v>76.267741935483883</v>
      </c>
      <c r="H2039" s="5">
        <v>76.07741935483871</v>
      </c>
      <c r="I2039" s="5">
        <v>76.241935483870961</v>
      </c>
      <c r="J2039" s="5">
        <v>76.241935483870961</v>
      </c>
      <c r="K2039" s="5">
        <v>76.932258064516134</v>
      </c>
      <c r="L2039" s="5">
        <v>79.638709677419357</v>
      </c>
      <c r="M2039" s="5">
        <v>81.367741935483878</v>
      </c>
      <c r="N2039" s="5">
        <v>82.877419354838707</v>
      </c>
      <c r="O2039" s="5">
        <v>83.190322580645159</v>
      </c>
      <c r="P2039" s="5">
        <v>83.42258064516129</v>
      </c>
      <c r="Q2039" s="5">
        <v>83.7</v>
      </c>
      <c r="R2039" s="5">
        <v>83.261290322580649</v>
      </c>
      <c r="S2039" s="5">
        <v>82.877419354838707</v>
      </c>
      <c r="T2039" s="5">
        <v>82.396774193548396</v>
      </c>
      <c r="U2039" s="5">
        <v>80.967741935483872</v>
      </c>
      <c r="V2039" s="5">
        <v>79.516129032258064</v>
      </c>
      <c r="W2039" s="5">
        <v>78.08709677419354</v>
      </c>
      <c r="X2039" s="5">
        <v>77.793548387096777</v>
      </c>
      <c r="Y2039" s="5">
        <v>77.58709677419354</v>
      </c>
      <c r="Z2039" s="5">
        <v>77.322580645161295</v>
      </c>
      <c r="AA2039" s="5">
        <v>77.135483870967732</v>
      </c>
      <c r="AB2039" s="5">
        <v>76.796774193548387</v>
      </c>
    </row>
    <row r="2040" spans="1:28">
      <c r="A2040" s="2" t="s">
        <v>295</v>
      </c>
      <c r="B2040" s="2" t="s">
        <v>83</v>
      </c>
      <c r="C2040" s="2" t="s">
        <v>371</v>
      </c>
      <c r="D2040" s="2" t="str">
        <f t="shared" si="31"/>
        <v>Pacific Islands - Guam-Nov</v>
      </c>
      <c r="E2040" s="5">
        <v>76.293333333333337</v>
      </c>
      <c r="F2040" s="5">
        <v>75.98</v>
      </c>
      <c r="G2040" s="5">
        <v>75.823333333333323</v>
      </c>
      <c r="H2040" s="5">
        <v>75.803333333333327</v>
      </c>
      <c r="I2040" s="5">
        <v>75.8</v>
      </c>
      <c r="J2040" s="5">
        <v>75.78</v>
      </c>
      <c r="K2040" s="5">
        <v>76.233333333333334</v>
      </c>
      <c r="L2040" s="5">
        <v>78.773333333333326</v>
      </c>
      <c r="M2040" s="5">
        <v>80.42</v>
      </c>
      <c r="N2040" s="5">
        <v>81.743333333333339</v>
      </c>
      <c r="O2040" s="5">
        <v>82.083333333333329</v>
      </c>
      <c r="P2040" s="5">
        <v>82.37</v>
      </c>
      <c r="Q2040" s="5">
        <v>82.656666666666666</v>
      </c>
      <c r="R2040" s="5">
        <v>82.283333333333331</v>
      </c>
      <c r="S2040" s="5">
        <v>81.963333333333338</v>
      </c>
      <c r="T2040" s="5">
        <v>81.540000000000006</v>
      </c>
      <c r="U2040" s="5">
        <v>80.193333333333342</v>
      </c>
      <c r="V2040" s="5">
        <v>78.706666666666663</v>
      </c>
      <c r="W2040" s="5">
        <v>77.393333333333345</v>
      </c>
      <c r="X2040" s="5">
        <v>77.203333333333333</v>
      </c>
      <c r="Y2040" s="5">
        <v>77.05</v>
      </c>
      <c r="Z2040" s="5">
        <v>76.88666666666667</v>
      </c>
      <c r="AA2040" s="5">
        <v>76.703333333333333</v>
      </c>
      <c r="AB2040" s="5">
        <v>76.356666666666655</v>
      </c>
    </row>
    <row r="2041" spans="1:28">
      <c r="A2041" s="2" t="s">
        <v>295</v>
      </c>
      <c r="B2041" s="2" t="s">
        <v>84</v>
      </c>
      <c r="C2041" s="2" t="s">
        <v>372</v>
      </c>
      <c r="D2041" s="2" t="str">
        <f t="shared" si="31"/>
        <v>Pacific Islands - Guam-Dec</v>
      </c>
      <c r="E2041" s="5">
        <v>76.096774193548384</v>
      </c>
      <c r="F2041" s="5">
        <v>75.932258064516134</v>
      </c>
      <c r="G2041" s="5">
        <v>75.787096774193557</v>
      </c>
      <c r="H2041" s="5">
        <v>75.780645161290323</v>
      </c>
      <c r="I2041" s="5">
        <v>75.590322580645164</v>
      </c>
      <c r="J2041" s="5">
        <v>75.764516129032259</v>
      </c>
      <c r="K2041" s="5">
        <v>75.903225806451616</v>
      </c>
      <c r="L2041" s="5">
        <v>77.658064516129031</v>
      </c>
      <c r="M2041" s="5">
        <v>79.358064516129033</v>
      </c>
      <c r="N2041" s="5">
        <v>80.635483870967732</v>
      </c>
      <c r="O2041" s="5">
        <v>81.141935483870967</v>
      </c>
      <c r="P2041" s="5">
        <v>81.57741935483871</v>
      </c>
      <c r="Q2041" s="5">
        <v>82.093548387096774</v>
      </c>
      <c r="R2041" s="5">
        <v>81.796774193548387</v>
      </c>
      <c r="S2041" s="5">
        <v>81.532258064516128</v>
      </c>
      <c r="T2041" s="5">
        <v>81.222580645161287</v>
      </c>
      <c r="U2041" s="5">
        <v>79.945161290322588</v>
      </c>
      <c r="V2041" s="5">
        <v>78.593548387096774</v>
      </c>
      <c r="W2041" s="5">
        <v>77.312903225806451</v>
      </c>
      <c r="X2041" s="5">
        <v>77.019354838709674</v>
      </c>
      <c r="Y2041" s="5">
        <v>76.767741935483883</v>
      </c>
      <c r="Z2041" s="5">
        <v>76.480645161290326</v>
      </c>
      <c r="AA2041" s="5">
        <v>76.319354838709685</v>
      </c>
      <c r="AB2041" s="5">
        <v>76.151612903225796</v>
      </c>
    </row>
    <row r="2042" spans="1:28">
      <c r="A2042" s="2" t="s">
        <v>296</v>
      </c>
      <c r="B2042" s="2" t="s">
        <v>73</v>
      </c>
      <c r="C2042" s="2" t="s">
        <v>361</v>
      </c>
      <c r="D2042" s="2" t="str">
        <f t="shared" si="31"/>
        <v>Pennsylvania - Allentown-Jan</v>
      </c>
      <c r="E2042" s="5">
        <v>25.454838709677421</v>
      </c>
      <c r="F2042" s="5">
        <v>25.206451612903226</v>
      </c>
      <c r="G2042" s="5">
        <v>24.980645161290322</v>
      </c>
      <c r="H2042" s="5">
        <v>24.748387096774195</v>
      </c>
      <c r="I2042" s="5">
        <v>24.538709677419355</v>
      </c>
      <c r="J2042" s="5">
        <v>24.312903225806455</v>
      </c>
      <c r="K2042" s="5">
        <v>24.112903225806452</v>
      </c>
      <c r="L2042" s="5">
        <v>25.319354838709678</v>
      </c>
      <c r="M2042" s="5">
        <v>26.470967741935485</v>
      </c>
      <c r="N2042" s="5">
        <v>27.664516129032258</v>
      </c>
      <c r="O2042" s="5">
        <v>29.122580645161289</v>
      </c>
      <c r="P2042" s="5">
        <v>30.545161290322579</v>
      </c>
      <c r="Q2042" s="5">
        <v>31.987096774193549</v>
      </c>
      <c r="R2042" s="5">
        <v>31.961290322580645</v>
      </c>
      <c r="S2042" s="5">
        <v>31.964516129032258</v>
      </c>
      <c r="T2042" s="5">
        <v>31.932258064516127</v>
      </c>
      <c r="U2042" s="5">
        <v>30.764516129032259</v>
      </c>
      <c r="V2042" s="5">
        <v>29.606451612903225</v>
      </c>
      <c r="W2042" s="5">
        <v>28.390322580645162</v>
      </c>
      <c r="X2042" s="5">
        <v>27.861290322580647</v>
      </c>
      <c r="Y2042" s="5">
        <v>27.406451612903226</v>
      </c>
      <c r="Z2042" s="5">
        <v>26.919354838709676</v>
      </c>
      <c r="AA2042" s="5">
        <v>26.309677419354838</v>
      </c>
      <c r="AB2042" s="5">
        <v>25.764516129032259</v>
      </c>
    </row>
    <row r="2043" spans="1:28">
      <c r="A2043" s="2" t="s">
        <v>296</v>
      </c>
      <c r="B2043" s="2" t="s">
        <v>74</v>
      </c>
      <c r="C2043" s="2" t="s">
        <v>362</v>
      </c>
      <c r="D2043" s="2" t="str">
        <f t="shared" si="31"/>
        <v>Pennsylvania - Allentown-Feb</v>
      </c>
      <c r="E2043" s="5">
        <v>25.610714285714288</v>
      </c>
      <c r="F2043" s="5">
        <v>25.485714285714288</v>
      </c>
      <c r="G2043" s="5">
        <v>25.375</v>
      </c>
      <c r="H2043" s="5">
        <v>25.25714285714286</v>
      </c>
      <c r="I2043" s="5">
        <v>24.707142857142856</v>
      </c>
      <c r="J2043" s="5">
        <v>24.114285714285717</v>
      </c>
      <c r="K2043" s="5">
        <v>23.539285714285715</v>
      </c>
      <c r="L2043" s="5">
        <v>25.189285714285713</v>
      </c>
      <c r="M2043" s="5">
        <v>26.87857142857143</v>
      </c>
      <c r="N2043" s="5">
        <v>28.532142857142855</v>
      </c>
      <c r="O2043" s="5">
        <v>30.05</v>
      </c>
      <c r="P2043" s="5">
        <v>31.542857142857144</v>
      </c>
      <c r="Q2043" s="5">
        <v>33.053571428571431</v>
      </c>
      <c r="R2043" s="5">
        <v>33.396428571428572</v>
      </c>
      <c r="S2043" s="5">
        <v>33.660714285714285</v>
      </c>
      <c r="T2043" s="5">
        <v>33.967857142857142</v>
      </c>
      <c r="U2043" s="5">
        <v>32.860714285714288</v>
      </c>
      <c r="V2043" s="5">
        <v>31.703571428571429</v>
      </c>
      <c r="W2043" s="5">
        <v>30.610714285714288</v>
      </c>
      <c r="X2043" s="5">
        <v>29.785714285714285</v>
      </c>
      <c r="Y2043" s="5">
        <v>29.032142857142855</v>
      </c>
      <c r="Z2043" s="5">
        <v>28.185714285714287</v>
      </c>
      <c r="AA2043" s="5">
        <v>27.521428571428572</v>
      </c>
      <c r="AB2043" s="5">
        <v>26.928571428571427</v>
      </c>
    </row>
    <row r="2044" spans="1:28">
      <c r="A2044" s="2" t="s">
        <v>296</v>
      </c>
      <c r="B2044" s="2" t="s">
        <v>75</v>
      </c>
      <c r="C2044" s="2" t="s">
        <v>363</v>
      </c>
      <c r="D2044" s="2" t="str">
        <f t="shared" si="31"/>
        <v>Pennsylvania - Allentown-Mar</v>
      </c>
      <c r="E2044" s="5">
        <v>34.390322580645162</v>
      </c>
      <c r="F2044" s="5">
        <v>33.558064516129029</v>
      </c>
      <c r="G2044" s="5">
        <v>32.748387096774195</v>
      </c>
      <c r="H2044" s="5">
        <v>31.903225806451612</v>
      </c>
      <c r="I2044" s="5">
        <v>31.858064516129033</v>
      </c>
      <c r="J2044" s="5">
        <v>31.809677419354838</v>
      </c>
      <c r="K2044" s="5">
        <v>31.741935483870968</v>
      </c>
      <c r="L2044" s="5">
        <v>34.183870967741939</v>
      </c>
      <c r="M2044" s="5">
        <v>36.658064516129038</v>
      </c>
      <c r="N2044" s="5">
        <v>39.103225806451611</v>
      </c>
      <c r="O2044" s="5">
        <v>41.13225806451613</v>
      </c>
      <c r="P2044" s="5">
        <v>43.183870967741939</v>
      </c>
      <c r="Q2044" s="5">
        <v>45.225806451612904</v>
      </c>
      <c r="R2044" s="5">
        <v>45.729032258064514</v>
      </c>
      <c r="S2044" s="5">
        <v>46.241935483870968</v>
      </c>
      <c r="T2044" s="5">
        <v>46.741935483870968</v>
      </c>
      <c r="U2044" s="5">
        <v>44.658064516129038</v>
      </c>
      <c r="V2044" s="5">
        <v>42.564516129032256</v>
      </c>
      <c r="W2044" s="5">
        <v>40.448387096774198</v>
      </c>
      <c r="X2044" s="5">
        <v>39.116129032258058</v>
      </c>
      <c r="Y2044" s="5">
        <v>37.764516129032259</v>
      </c>
      <c r="Z2044" s="5">
        <v>36.448387096774198</v>
      </c>
      <c r="AA2044" s="5">
        <v>35.616129032258058</v>
      </c>
      <c r="AB2044" s="5">
        <v>34.819354838709678</v>
      </c>
    </row>
    <row r="2045" spans="1:28">
      <c r="A2045" s="2" t="s">
        <v>296</v>
      </c>
      <c r="B2045" s="2" t="s">
        <v>76</v>
      </c>
      <c r="C2045" s="2" t="s">
        <v>364</v>
      </c>
      <c r="D2045" s="2" t="str">
        <f t="shared" si="31"/>
        <v>Pennsylvania - Allentown-Apr</v>
      </c>
      <c r="E2045" s="5">
        <v>42.01</v>
      </c>
      <c r="F2045" s="5">
        <v>41.38</v>
      </c>
      <c r="G2045" s="5">
        <v>40.783333333333331</v>
      </c>
      <c r="H2045" s="5">
        <v>40.15</v>
      </c>
      <c r="I2045" s="5">
        <v>40.506666666666668</v>
      </c>
      <c r="J2045" s="5">
        <v>40.806666666666665</v>
      </c>
      <c r="K2045" s="5">
        <v>41.156666666666666</v>
      </c>
      <c r="L2045" s="5">
        <v>44.013333333333335</v>
      </c>
      <c r="M2045" s="5">
        <v>46.866666666666667</v>
      </c>
      <c r="N2045" s="5">
        <v>49.716666666666669</v>
      </c>
      <c r="O2045" s="5">
        <v>51.583333333333336</v>
      </c>
      <c r="P2045" s="5">
        <v>53.386666666666663</v>
      </c>
      <c r="Q2045" s="5">
        <v>55.266666666666666</v>
      </c>
      <c r="R2045" s="5">
        <v>55.8</v>
      </c>
      <c r="S2045" s="5">
        <v>56.34</v>
      </c>
      <c r="T2045" s="5">
        <v>56.883333333333333</v>
      </c>
      <c r="U2045" s="5">
        <v>55.256666666666668</v>
      </c>
      <c r="V2045" s="5">
        <v>53.63</v>
      </c>
      <c r="W2045" s="5">
        <v>51.943333333333335</v>
      </c>
      <c r="X2045" s="5">
        <v>49.976666666666667</v>
      </c>
      <c r="Y2045" s="5">
        <v>48.06333333333334</v>
      </c>
      <c r="Z2045" s="5">
        <v>46.17</v>
      </c>
      <c r="AA2045" s="5">
        <v>45.053333333333327</v>
      </c>
      <c r="AB2045" s="5">
        <v>43.966666666666669</v>
      </c>
    </row>
    <row r="2046" spans="1:28">
      <c r="A2046" s="2" t="s">
        <v>296</v>
      </c>
      <c r="B2046" s="2" t="s">
        <v>77</v>
      </c>
      <c r="C2046" s="2" t="s">
        <v>365</v>
      </c>
      <c r="D2046" s="2" t="str">
        <f t="shared" si="31"/>
        <v>Pennsylvania - Allentown-May</v>
      </c>
      <c r="E2046" s="5">
        <v>57.087096774193547</v>
      </c>
      <c r="F2046" s="5">
        <v>56.377419354838715</v>
      </c>
      <c r="G2046" s="5">
        <v>55.506451612903227</v>
      </c>
      <c r="H2046" s="5">
        <v>54.732258064516131</v>
      </c>
      <c r="I2046" s="5">
        <v>54.158064516129038</v>
      </c>
      <c r="J2046" s="5">
        <v>54.574193548387093</v>
      </c>
      <c r="K2046" s="5">
        <v>57.093548387096774</v>
      </c>
      <c r="L2046" s="5">
        <v>60.358064516129026</v>
      </c>
      <c r="M2046" s="5">
        <v>63.096774193548384</v>
      </c>
      <c r="N2046" s="5">
        <v>66.193548387096769</v>
      </c>
      <c r="O2046" s="5">
        <v>68.196774193548379</v>
      </c>
      <c r="P2046" s="5">
        <v>70.403225806451616</v>
      </c>
      <c r="Q2046" s="5">
        <v>71.829032258064515</v>
      </c>
      <c r="R2046" s="5">
        <v>72.706451612903223</v>
      </c>
      <c r="S2046" s="5">
        <v>73.287096774193557</v>
      </c>
      <c r="T2046" s="5">
        <v>72.751612903225819</v>
      </c>
      <c r="U2046" s="5">
        <v>71.270967741935493</v>
      </c>
      <c r="V2046" s="5">
        <v>70.116129032258058</v>
      </c>
      <c r="W2046" s="5">
        <v>67.91290322580646</v>
      </c>
      <c r="X2046" s="5">
        <v>65.125806451612902</v>
      </c>
      <c r="Y2046" s="5">
        <v>63.351612903225806</v>
      </c>
      <c r="Z2046" s="5">
        <v>61.70967741935484</v>
      </c>
      <c r="AA2046" s="5">
        <v>59.948387096774198</v>
      </c>
      <c r="AB2046" s="5">
        <v>58.62903225806452</v>
      </c>
    </row>
    <row r="2047" spans="1:28">
      <c r="A2047" s="2" t="s">
        <v>296</v>
      </c>
      <c r="B2047" s="2" t="s">
        <v>78</v>
      </c>
      <c r="C2047" s="2" t="s">
        <v>366</v>
      </c>
      <c r="D2047" s="2" t="str">
        <f t="shared" si="31"/>
        <v>Pennsylvania - Allentown-Jun</v>
      </c>
      <c r="E2047" s="5">
        <v>61.93666666666666</v>
      </c>
      <c r="F2047" s="5">
        <v>61.016666666666666</v>
      </c>
      <c r="G2047" s="5">
        <v>60.083333333333336</v>
      </c>
      <c r="H2047" s="5">
        <v>59.14</v>
      </c>
      <c r="I2047" s="5">
        <v>60.44</v>
      </c>
      <c r="J2047" s="5">
        <v>61.716666666666669</v>
      </c>
      <c r="K2047" s="5">
        <v>63.06</v>
      </c>
      <c r="L2047" s="5">
        <v>65.739999999999995</v>
      </c>
      <c r="M2047" s="5">
        <v>68.396666666666675</v>
      </c>
      <c r="N2047" s="5">
        <v>71.073333333333323</v>
      </c>
      <c r="O2047" s="5">
        <v>72.223333333333329</v>
      </c>
      <c r="P2047" s="5">
        <v>73.413333333333341</v>
      </c>
      <c r="Q2047" s="5">
        <v>74.566666666666663</v>
      </c>
      <c r="R2047" s="5">
        <v>74.83</v>
      </c>
      <c r="S2047" s="5">
        <v>75.08</v>
      </c>
      <c r="T2047" s="5">
        <v>75.343333333333334</v>
      </c>
      <c r="U2047" s="5">
        <v>74.096666666666664</v>
      </c>
      <c r="V2047" s="5">
        <v>72.83</v>
      </c>
      <c r="W2047" s="5">
        <v>71.516666666666666</v>
      </c>
      <c r="X2047" s="5">
        <v>69.543333333333337</v>
      </c>
      <c r="Y2047" s="5">
        <v>67.61333333333333</v>
      </c>
      <c r="Z2047" s="5">
        <v>65.696666666666673</v>
      </c>
      <c r="AA2047" s="5">
        <v>64.463333333333338</v>
      </c>
      <c r="AB2047" s="5">
        <v>63.236666666666665</v>
      </c>
    </row>
    <row r="2048" spans="1:28">
      <c r="A2048" s="2" t="s">
        <v>296</v>
      </c>
      <c r="B2048" s="2" t="s">
        <v>79</v>
      </c>
      <c r="C2048" s="2" t="s">
        <v>367</v>
      </c>
      <c r="D2048" s="2" t="str">
        <f t="shared" si="31"/>
        <v>Pennsylvania - Allentown-Jul</v>
      </c>
      <c r="E2048" s="5">
        <v>69.780645161290323</v>
      </c>
      <c r="F2048" s="5">
        <v>68.867741935483878</v>
      </c>
      <c r="G2048" s="5">
        <v>65.674193548387095</v>
      </c>
      <c r="H2048" s="5">
        <v>65.122580645161293</v>
      </c>
      <c r="I2048" s="5">
        <v>64.435483870967744</v>
      </c>
      <c r="J2048" s="5">
        <v>65.367741935483878</v>
      </c>
      <c r="K2048" s="5">
        <v>67.5741935483871</v>
      </c>
      <c r="L2048" s="5">
        <v>70.532258064516128</v>
      </c>
      <c r="M2048" s="5">
        <v>72.987096774193546</v>
      </c>
      <c r="N2048" s="5">
        <v>75.777419354838713</v>
      </c>
      <c r="O2048" s="5">
        <v>77.841935483870969</v>
      </c>
      <c r="P2048" s="5">
        <v>78.958064516129028</v>
      </c>
      <c r="Q2048" s="5">
        <v>79.519354838709674</v>
      </c>
      <c r="R2048" s="5">
        <v>80.509677419354844</v>
      </c>
      <c r="S2048" s="5">
        <v>81.448387096774198</v>
      </c>
      <c r="T2048" s="5">
        <v>81.5741935483871</v>
      </c>
      <c r="U2048" s="5">
        <v>80.341935483870969</v>
      </c>
      <c r="V2048" s="5">
        <v>78.845161290322579</v>
      </c>
      <c r="W2048" s="5">
        <v>76.887096774193552</v>
      </c>
      <c r="X2048" s="5">
        <v>74.803225806451621</v>
      </c>
      <c r="Y2048" s="5">
        <v>73.154838709677421</v>
      </c>
      <c r="Z2048" s="5">
        <v>71.441935483870964</v>
      </c>
      <c r="AA2048" s="5">
        <v>70.41935483870968</v>
      </c>
      <c r="AB2048" s="5">
        <v>68.861290322580643</v>
      </c>
    </row>
    <row r="2049" spans="1:28">
      <c r="A2049" s="2" t="s">
        <v>296</v>
      </c>
      <c r="B2049" s="2" t="s">
        <v>80</v>
      </c>
      <c r="C2049" s="2" t="s">
        <v>368</v>
      </c>
      <c r="D2049" s="2" t="str">
        <f t="shared" si="31"/>
        <v>Pennsylvania - Allentown-Aug</v>
      </c>
      <c r="E2049" s="5">
        <v>64.180645161290315</v>
      </c>
      <c r="F2049" s="5">
        <v>63.358064516129026</v>
      </c>
      <c r="G2049" s="5">
        <v>64.935483870967744</v>
      </c>
      <c r="H2049" s="5">
        <v>64.551612903225802</v>
      </c>
      <c r="I2049" s="5">
        <v>64.058064516129036</v>
      </c>
      <c r="J2049" s="5">
        <v>64.406451612903226</v>
      </c>
      <c r="K2049" s="5">
        <v>66.025806451612908</v>
      </c>
      <c r="L2049" s="5">
        <v>69.209677419354833</v>
      </c>
      <c r="M2049" s="5">
        <v>71.835483870967749</v>
      </c>
      <c r="N2049" s="5">
        <v>74.387096774193552</v>
      </c>
      <c r="O2049" s="5">
        <v>76.122580645161293</v>
      </c>
      <c r="P2049" s="5">
        <v>77.335483870967749</v>
      </c>
      <c r="Q2049" s="5">
        <v>78.42258064516129</v>
      </c>
      <c r="R2049" s="5">
        <v>79.703225806451613</v>
      </c>
      <c r="S2049" s="5">
        <v>79.990322580645156</v>
      </c>
      <c r="T2049" s="5">
        <v>79.777419354838713</v>
      </c>
      <c r="U2049" s="5">
        <v>79.032258064516128</v>
      </c>
      <c r="V2049" s="5">
        <v>77.367741935483878</v>
      </c>
      <c r="W2049" s="5">
        <v>74.554838709677412</v>
      </c>
      <c r="X2049" s="5">
        <v>71.893548387096772</v>
      </c>
      <c r="Y2049" s="5">
        <v>70.099999999999994</v>
      </c>
      <c r="Z2049" s="5">
        <v>68.893548387096772</v>
      </c>
      <c r="AA2049" s="5">
        <v>67.858064516129033</v>
      </c>
      <c r="AB2049" s="5">
        <v>66.761290322580649</v>
      </c>
    </row>
    <row r="2050" spans="1:28">
      <c r="A2050" s="2" t="s">
        <v>296</v>
      </c>
      <c r="B2050" s="2" t="s">
        <v>81</v>
      </c>
      <c r="C2050" s="2" t="s">
        <v>369</v>
      </c>
      <c r="D2050" s="2" t="str">
        <f t="shared" si="31"/>
        <v>Pennsylvania - Allentown-Sep</v>
      </c>
      <c r="E2050" s="5">
        <v>57.493333333333332</v>
      </c>
      <c r="F2050" s="5">
        <v>56.793333333333329</v>
      </c>
      <c r="G2050" s="5">
        <v>56.146666666666668</v>
      </c>
      <c r="H2050" s="5">
        <v>55.43666666666666</v>
      </c>
      <c r="I2050" s="5">
        <v>55.85</v>
      </c>
      <c r="J2050" s="5">
        <v>56.233333333333334</v>
      </c>
      <c r="K2050" s="5">
        <v>56.69</v>
      </c>
      <c r="L2050" s="5">
        <v>59.99</v>
      </c>
      <c r="M2050" s="5">
        <v>63.283333333333331</v>
      </c>
      <c r="N2050" s="5">
        <v>66.593333333333334</v>
      </c>
      <c r="O2050" s="5">
        <v>68.47</v>
      </c>
      <c r="P2050" s="5">
        <v>70.3</v>
      </c>
      <c r="Q2050" s="5">
        <v>72.180000000000007</v>
      </c>
      <c r="R2050" s="5">
        <v>72.42</v>
      </c>
      <c r="S2050" s="5">
        <v>72.596666666666664</v>
      </c>
      <c r="T2050" s="5">
        <v>72.836666666666659</v>
      </c>
      <c r="U2050" s="5">
        <v>70.47</v>
      </c>
      <c r="V2050" s="5">
        <v>68.123333333333335</v>
      </c>
      <c r="W2050" s="5">
        <v>65.819999999999993</v>
      </c>
      <c r="X2050" s="5">
        <v>64.36666666666666</v>
      </c>
      <c r="Y2050" s="5">
        <v>62.9</v>
      </c>
      <c r="Z2050" s="5">
        <v>61.443333333333335</v>
      </c>
      <c r="AA2050" s="5">
        <v>60.203333333333333</v>
      </c>
      <c r="AB2050" s="5">
        <v>58.916666666666664</v>
      </c>
    </row>
    <row r="2051" spans="1:28">
      <c r="A2051" s="2" t="s">
        <v>296</v>
      </c>
      <c r="B2051" s="2" t="s">
        <v>82</v>
      </c>
      <c r="C2051" s="2" t="s">
        <v>370</v>
      </c>
      <c r="D2051" s="2" t="str">
        <f t="shared" ref="D2051:D2114" si="32">CONCATENATE(A2051,"-",B2051)</f>
        <v>Pennsylvania - Allentown-Oct</v>
      </c>
      <c r="E2051" s="5">
        <v>50.025806451612901</v>
      </c>
      <c r="F2051" s="5">
        <v>49.138709677419357</v>
      </c>
      <c r="G2051" s="5">
        <v>48.306451612903224</v>
      </c>
      <c r="H2051" s="5">
        <v>47.570967741935483</v>
      </c>
      <c r="I2051" s="5">
        <v>47.296774193548387</v>
      </c>
      <c r="J2051" s="5">
        <v>46.87419354838709</v>
      </c>
      <c r="K2051" s="5">
        <v>47.277419354838706</v>
      </c>
      <c r="L2051" s="5">
        <v>50.187096774193549</v>
      </c>
      <c r="M2051" s="5">
        <v>53.832258064516125</v>
      </c>
      <c r="N2051" s="5">
        <v>56.448387096774198</v>
      </c>
      <c r="O2051" s="5">
        <v>59.193548387096776</v>
      </c>
      <c r="P2051" s="5">
        <v>60.964516129032262</v>
      </c>
      <c r="Q2051" s="5">
        <v>62.274193548387096</v>
      </c>
      <c r="R2051" s="5">
        <v>62.851612903225806</v>
      </c>
      <c r="S2051" s="5">
        <v>62.767741935483869</v>
      </c>
      <c r="T2051" s="5">
        <v>62.032258064516128</v>
      </c>
      <c r="U2051" s="5">
        <v>60.196774193548386</v>
      </c>
      <c r="V2051" s="5">
        <v>57.683870967741939</v>
      </c>
      <c r="W2051" s="5">
        <v>55.829032258064515</v>
      </c>
      <c r="X2051" s="5">
        <v>54.319354838709678</v>
      </c>
      <c r="Y2051" s="5">
        <v>53.093548387096774</v>
      </c>
      <c r="Z2051" s="5">
        <v>51.835483870967742</v>
      </c>
      <c r="AA2051" s="5">
        <v>50.464516129032262</v>
      </c>
      <c r="AB2051" s="5">
        <v>49.716129032258067</v>
      </c>
    </row>
    <row r="2052" spans="1:28">
      <c r="A2052" s="2" t="s">
        <v>296</v>
      </c>
      <c r="B2052" s="2" t="s">
        <v>83</v>
      </c>
      <c r="C2052" s="2" t="s">
        <v>371</v>
      </c>
      <c r="D2052" s="2" t="str">
        <f t="shared" si="32"/>
        <v>Pennsylvania - Allentown-Nov</v>
      </c>
      <c r="E2052" s="5">
        <v>41.573333333333338</v>
      </c>
      <c r="F2052" s="5">
        <v>41.276666666666664</v>
      </c>
      <c r="G2052" s="5">
        <v>40.826666666666668</v>
      </c>
      <c r="H2052" s="5">
        <v>40.166666666666664</v>
      </c>
      <c r="I2052" s="5">
        <v>40.18333333333333</v>
      </c>
      <c r="J2052" s="5">
        <v>39.85</v>
      </c>
      <c r="K2052" s="5">
        <v>39.64</v>
      </c>
      <c r="L2052" s="5">
        <v>41.133333333333333</v>
      </c>
      <c r="M2052" s="5">
        <v>43.45</v>
      </c>
      <c r="N2052" s="5">
        <v>45.41</v>
      </c>
      <c r="O2052" s="5">
        <v>47.473333333333336</v>
      </c>
      <c r="P2052" s="5">
        <v>49.273333333333333</v>
      </c>
      <c r="Q2052" s="5">
        <v>50.45</v>
      </c>
      <c r="R2052" s="5">
        <v>51.163333333333334</v>
      </c>
      <c r="S2052" s="5">
        <v>51.393333333333331</v>
      </c>
      <c r="T2052" s="5">
        <v>50.25333333333333</v>
      </c>
      <c r="U2052" s="5">
        <v>48.08</v>
      </c>
      <c r="V2052" s="5">
        <v>46.44</v>
      </c>
      <c r="W2052" s="5">
        <v>45.06</v>
      </c>
      <c r="X2052" s="5">
        <v>43.93</v>
      </c>
      <c r="Y2052" s="5">
        <v>43.43333333333333</v>
      </c>
      <c r="Z2052" s="5">
        <v>42.926666666666662</v>
      </c>
      <c r="AA2052" s="5">
        <v>42.41</v>
      </c>
      <c r="AB2052" s="5">
        <v>41.676666666666662</v>
      </c>
    </row>
    <row r="2053" spans="1:28">
      <c r="A2053" s="2" t="s">
        <v>296</v>
      </c>
      <c r="B2053" s="2" t="s">
        <v>84</v>
      </c>
      <c r="C2053" s="2" t="s">
        <v>372</v>
      </c>
      <c r="D2053" s="2" t="str">
        <f t="shared" si="32"/>
        <v>Pennsylvania - Allentown-Dec</v>
      </c>
      <c r="E2053" s="5">
        <v>27.861290322580647</v>
      </c>
      <c r="F2053" s="5">
        <v>27.661290322580644</v>
      </c>
      <c r="G2053" s="5">
        <v>27.661290322580644</v>
      </c>
      <c r="H2053" s="5">
        <v>26.661290322580644</v>
      </c>
      <c r="I2053" s="5">
        <v>26.477419354838709</v>
      </c>
      <c r="J2053" s="5">
        <v>26.725806451612904</v>
      </c>
      <c r="K2053" s="5">
        <v>26.183870967741935</v>
      </c>
      <c r="L2053" s="5">
        <v>26.093548387096774</v>
      </c>
      <c r="M2053" s="5">
        <v>28.067741935483873</v>
      </c>
      <c r="N2053" s="5">
        <v>29.567741935483873</v>
      </c>
      <c r="O2053" s="5">
        <v>31.167741935483871</v>
      </c>
      <c r="P2053" s="5">
        <v>32.664516129032258</v>
      </c>
      <c r="Q2053" s="5">
        <v>33.841935483870962</v>
      </c>
      <c r="R2053" s="5">
        <v>34.103225806451611</v>
      </c>
      <c r="S2053" s="5">
        <v>34.258064516129032</v>
      </c>
      <c r="T2053" s="5">
        <v>33.509677419354837</v>
      </c>
      <c r="U2053" s="5">
        <v>31.929032258064513</v>
      </c>
      <c r="V2053" s="5">
        <v>31.445161290322581</v>
      </c>
      <c r="W2053" s="5">
        <v>30.725806451612904</v>
      </c>
      <c r="X2053" s="5">
        <v>30.303225806451611</v>
      </c>
      <c r="Y2053" s="5">
        <v>29.654838709677417</v>
      </c>
      <c r="Z2053" s="5">
        <v>28.887096774193548</v>
      </c>
      <c r="AA2053" s="5">
        <v>28.874193548387098</v>
      </c>
      <c r="AB2053" s="5">
        <v>28.412903225806449</v>
      </c>
    </row>
    <row r="2054" spans="1:28">
      <c r="A2054" s="2" t="s">
        <v>297</v>
      </c>
      <c r="B2054" s="2" t="s">
        <v>73</v>
      </c>
      <c r="C2054" s="2" t="s">
        <v>361</v>
      </c>
      <c r="D2054" s="2" t="str">
        <f t="shared" si="32"/>
        <v>Pennsylvania - Bradford-Jan</v>
      </c>
      <c r="E2054" s="5">
        <v>16.741935483870968</v>
      </c>
      <c r="F2054" s="5">
        <v>16.725806451612904</v>
      </c>
      <c r="G2054" s="5">
        <v>16.670967741935481</v>
      </c>
      <c r="H2054" s="5">
        <v>16.648387096774194</v>
      </c>
      <c r="I2054" s="5">
        <v>16.42258064516129</v>
      </c>
      <c r="J2054" s="5">
        <v>16.22258064516129</v>
      </c>
      <c r="K2054" s="5">
        <v>16</v>
      </c>
      <c r="L2054" s="5">
        <v>16.267741935483873</v>
      </c>
      <c r="M2054" s="5">
        <v>16.541935483870965</v>
      </c>
      <c r="N2054" s="5">
        <v>16.832258064516129</v>
      </c>
      <c r="O2054" s="5">
        <v>17.877419354838711</v>
      </c>
      <c r="P2054" s="5">
        <v>18.932258064516127</v>
      </c>
      <c r="Q2054" s="5">
        <v>19.974193548387099</v>
      </c>
      <c r="R2054" s="5">
        <v>20.116129032258065</v>
      </c>
      <c r="S2054" s="5">
        <v>20.251612903225805</v>
      </c>
      <c r="T2054" s="5">
        <v>20.393548387096775</v>
      </c>
      <c r="U2054" s="5">
        <v>19.629032258064516</v>
      </c>
      <c r="V2054" s="5">
        <v>18.899999999999999</v>
      </c>
      <c r="W2054" s="5">
        <v>18.193548387096776</v>
      </c>
      <c r="X2054" s="5">
        <v>17.92258064516129</v>
      </c>
      <c r="Y2054" s="5">
        <v>17.64516129032258</v>
      </c>
      <c r="Z2054" s="5">
        <v>17.390322580645162</v>
      </c>
      <c r="AA2054" s="5">
        <v>17.090322580645161</v>
      </c>
      <c r="AB2054" s="5">
        <v>16.845161290322583</v>
      </c>
    </row>
    <row r="2055" spans="1:28">
      <c r="A2055" s="2" t="s">
        <v>297</v>
      </c>
      <c r="B2055" s="2" t="s">
        <v>74</v>
      </c>
      <c r="C2055" s="2" t="s">
        <v>362</v>
      </c>
      <c r="D2055" s="2" t="str">
        <f t="shared" si="32"/>
        <v>Pennsylvania - Bradford-Feb</v>
      </c>
      <c r="E2055" s="5">
        <v>17.664285714285715</v>
      </c>
      <c r="F2055" s="5">
        <v>17.507142857142856</v>
      </c>
      <c r="G2055" s="5">
        <v>17.367857142857144</v>
      </c>
      <c r="H2055" s="5">
        <v>17.210714285714285</v>
      </c>
      <c r="I2055" s="5">
        <v>16.932142857142857</v>
      </c>
      <c r="J2055" s="5">
        <v>16.682142857142857</v>
      </c>
      <c r="K2055" s="5">
        <v>16.37857142857143</v>
      </c>
      <c r="L2055" s="5">
        <v>17.25</v>
      </c>
      <c r="M2055" s="5">
        <v>18.064285714285713</v>
      </c>
      <c r="N2055" s="5">
        <v>18.917857142857144</v>
      </c>
      <c r="O2055" s="5">
        <v>20.432142857142857</v>
      </c>
      <c r="P2055" s="5">
        <v>21.971428571428572</v>
      </c>
      <c r="Q2055" s="5">
        <v>23.475000000000001</v>
      </c>
      <c r="R2055" s="5">
        <v>23.739285714285717</v>
      </c>
      <c r="S2055" s="5">
        <v>23.99285714285714</v>
      </c>
      <c r="T2055" s="5">
        <v>24.24285714285714</v>
      </c>
      <c r="U2055" s="5">
        <v>22.921428571428571</v>
      </c>
      <c r="V2055" s="5">
        <v>21.635714285714283</v>
      </c>
      <c r="W2055" s="5">
        <v>20.25</v>
      </c>
      <c r="X2055" s="5">
        <v>19.600000000000001</v>
      </c>
      <c r="Y2055" s="5">
        <v>18.942857142857143</v>
      </c>
      <c r="Z2055" s="5">
        <v>18.292857142857144</v>
      </c>
      <c r="AA2055" s="5">
        <v>17.946428571428573</v>
      </c>
      <c r="AB2055" s="5">
        <v>17.632142857142856</v>
      </c>
    </row>
    <row r="2056" spans="1:28">
      <c r="A2056" s="2" t="s">
        <v>297</v>
      </c>
      <c r="B2056" s="2" t="s">
        <v>75</v>
      </c>
      <c r="C2056" s="2" t="s">
        <v>363</v>
      </c>
      <c r="D2056" s="2" t="str">
        <f t="shared" si="32"/>
        <v>Pennsylvania - Bradford-Mar</v>
      </c>
      <c r="E2056" s="5">
        <v>28.270967741935483</v>
      </c>
      <c r="F2056" s="5">
        <v>27.912903225806449</v>
      </c>
      <c r="G2056" s="5">
        <v>27.619354838709679</v>
      </c>
      <c r="H2056" s="5">
        <v>27.248387096774195</v>
      </c>
      <c r="I2056" s="5">
        <v>26.954838709677421</v>
      </c>
      <c r="J2056" s="5">
        <v>26.7</v>
      </c>
      <c r="K2056" s="5">
        <v>26.403225806451612</v>
      </c>
      <c r="L2056" s="5">
        <v>28.293548387096774</v>
      </c>
      <c r="M2056" s="5">
        <v>30.167741935483871</v>
      </c>
      <c r="N2056" s="5">
        <v>32.061290322580646</v>
      </c>
      <c r="O2056" s="5">
        <v>33.880645161290325</v>
      </c>
      <c r="P2056" s="5">
        <v>35.667741935483875</v>
      </c>
      <c r="Q2056" s="5">
        <v>37.5</v>
      </c>
      <c r="R2056" s="5">
        <v>37.822580645161288</v>
      </c>
      <c r="S2056" s="5">
        <v>38.138709677419357</v>
      </c>
      <c r="T2056" s="5">
        <v>38.438709677419354</v>
      </c>
      <c r="U2056" s="5">
        <v>36.977419354838709</v>
      </c>
      <c r="V2056" s="5">
        <v>35.5</v>
      </c>
      <c r="W2056" s="5">
        <v>33.938709677419354</v>
      </c>
      <c r="X2056" s="5">
        <v>32.851612903225806</v>
      </c>
      <c r="Y2056" s="5">
        <v>31.848387096774193</v>
      </c>
      <c r="Z2056" s="5">
        <v>30.806451612903224</v>
      </c>
      <c r="AA2056" s="5">
        <v>30.329032258064519</v>
      </c>
      <c r="AB2056" s="5">
        <v>29.909677419354839</v>
      </c>
    </row>
    <row r="2057" spans="1:28">
      <c r="A2057" s="2" t="s">
        <v>297</v>
      </c>
      <c r="B2057" s="2" t="s">
        <v>76</v>
      </c>
      <c r="C2057" s="2" t="s">
        <v>364</v>
      </c>
      <c r="D2057" s="2" t="str">
        <f t="shared" si="32"/>
        <v>Pennsylvania - Bradford-Apr</v>
      </c>
      <c r="E2057" s="5">
        <v>40.31666666666667</v>
      </c>
      <c r="F2057" s="5">
        <v>39.446666666666673</v>
      </c>
      <c r="G2057" s="5">
        <v>38.593333333333334</v>
      </c>
      <c r="H2057" s="5">
        <v>37.71</v>
      </c>
      <c r="I2057" s="5">
        <v>37.916666666666664</v>
      </c>
      <c r="J2057" s="5">
        <v>38.133333333333333</v>
      </c>
      <c r="K2057" s="5">
        <v>38.323333333333338</v>
      </c>
      <c r="L2057" s="5">
        <v>41.123333333333335</v>
      </c>
      <c r="M2057" s="5">
        <v>43.926666666666662</v>
      </c>
      <c r="N2057" s="5">
        <v>46.723333333333336</v>
      </c>
      <c r="O2057" s="5">
        <v>47.99</v>
      </c>
      <c r="P2057" s="5">
        <v>49.23</v>
      </c>
      <c r="Q2057" s="5">
        <v>50.486666666666665</v>
      </c>
      <c r="R2057" s="5">
        <v>50.923333333333332</v>
      </c>
      <c r="S2057" s="5">
        <v>51.366666666666667</v>
      </c>
      <c r="T2057" s="5">
        <v>51.823333333333338</v>
      </c>
      <c r="U2057" s="5">
        <v>50.413333333333334</v>
      </c>
      <c r="V2057" s="5">
        <v>49.016666666666666</v>
      </c>
      <c r="W2057" s="5">
        <v>47.573333333333338</v>
      </c>
      <c r="X2057" s="5">
        <v>45.71</v>
      </c>
      <c r="Y2057" s="5">
        <v>43.906666666666666</v>
      </c>
      <c r="Z2057" s="5">
        <v>42.04</v>
      </c>
      <c r="AA2057" s="5">
        <v>41.526666666666664</v>
      </c>
      <c r="AB2057" s="5">
        <v>41.12</v>
      </c>
    </row>
    <row r="2058" spans="1:28">
      <c r="A2058" s="2" t="s">
        <v>297</v>
      </c>
      <c r="B2058" s="2" t="s">
        <v>77</v>
      </c>
      <c r="C2058" s="2" t="s">
        <v>365</v>
      </c>
      <c r="D2058" s="2" t="str">
        <f t="shared" si="32"/>
        <v>Pennsylvania - Bradford-May</v>
      </c>
      <c r="E2058" s="5">
        <v>45.961290322580645</v>
      </c>
      <c r="F2058" s="5">
        <v>45.267741935483869</v>
      </c>
      <c r="G2058" s="5">
        <v>44.590322580645157</v>
      </c>
      <c r="H2058" s="5">
        <v>43.877419354838715</v>
      </c>
      <c r="I2058" s="5">
        <v>45.480645161290326</v>
      </c>
      <c r="J2058" s="5">
        <v>47.051612903225802</v>
      </c>
      <c r="K2058" s="5">
        <v>48.651612903225811</v>
      </c>
      <c r="L2058" s="5">
        <v>51.519354838709674</v>
      </c>
      <c r="M2058" s="5">
        <v>54.41612903225807</v>
      </c>
      <c r="N2058" s="5">
        <v>57.312903225806451</v>
      </c>
      <c r="O2058" s="5">
        <v>58.8</v>
      </c>
      <c r="P2058" s="5">
        <v>60.316129032258061</v>
      </c>
      <c r="Q2058" s="5">
        <v>61.8</v>
      </c>
      <c r="R2058" s="5">
        <v>61.783870967741933</v>
      </c>
      <c r="S2058" s="5">
        <v>61.767741935483869</v>
      </c>
      <c r="T2058" s="5">
        <v>61.745161290322578</v>
      </c>
      <c r="U2058" s="5">
        <v>60.338709677419352</v>
      </c>
      <c r="V2058" s="5">
        <v>58.954838709677418</v>
      </c>
      <c r="W2058" s="5">
        <v>57.509677419354837</v>
      </c>
      <c r="X2058" s="5">
        <v>54.890322580645162</v>
      </c>
      <c r="Y2058" s="5">
        <v>52.280645161290323</v>
      </c>
      <c r="Z2058" s="5">
        <v>49.722580645161294</v>
      </c>
      <c r="AA2058" s="5">
        <v>48.516129032258064</v>
      </c>
      <c r="AB2058" s="5">
        <v>47.258064516129032</v>
      </c>
    </row>
    <row r="2059" spans="1:28">
      <c r="A2059" s="2" t="s">
        <v>297</v>
      </c>
      <c r="B2059" s="2" t="s">
        <v>78</v>
      </c>
      <c r="C2059" s="2" t="s">
        <v>366</v>
      </c>
      <c r="D2059" s="2" t="str">
        <f t="shared" si="32"/>
        <v>Pennsylvania - Bradford-Jun</v>
      </c>
      <c r="E2059" s="5">
        <v>54.323333333333338</v>
      </c>
      <c r="F2059" s="5">
        <v>53.483333333333334</v>
      </c>
      <c r="G2059" s="5">
        <v>52.643333333333331</v>
      </c>
      <c r="H2059" s="5">
        <v>51.793333333333329</v>
      </c>
      <c r="I2059" s="5">
        <v>53.49</v>
      </c>
      <c r="J2059" s="5">
        <v>55.193333333333335</v>
      </c>
      <c r="K2059" s="5">
        <v>56.893333333333331</v>
      </c>
      <c r="L2059" s="5">
        <v>59.54</v>
      </c>
      <c r="M2059" s="5">
        <v>62.146666666666668</v>
      </c>
      <c r="N2059" s="5">
        <v>64.786666666666662</v>
      </c>
      <c r="O2059" s="5">
        <v>66.19</v>
      </c>
      <c r="P2059" s="5">
        <v>67.653333333333336</v>
      </c>
      <c r="Q2059" s="5">
        <v>69.066666666666663</v>
      </c>
      <c r="R2059" s="5">
        <v>69.33</v>
      </c>
      <c r="S2059" s="5">
        <v>69.583333333333329</v>
      </c>
      <c r="T2059" s="5">
        <v>69.84</v>
      </c>
      <c r="U2059" s="5">
        <v>68.430000000000007</v>
      </c>
      <c r="V2059" s="5">
        <v>67.026666666666671</v>
      </c>
      <c r="W2059" s="5">
        <v>65.55</v>
      </c>
      <c r="X2059" s="5">
        <v>62.59</v>
      </c>
      <c r="Y2059" s="5">
        <v>59.66</v>
      </c>
      <c r="Z2059" s="5">
        <v>56.77</v>
      </c>
      <c r="AA2059" s="5">
        <v>55.926666666666662</v>
      </c>
      <c r="AB2059" s="5">
        <v>55.076666666666668</v>
      </c>
    </row>
    <row r="2060" spans="1:28">
      <c r="A2060" s="2" t="s">
        <v>297</v>
      </c>
      <c r="B2060" s="2" t="s">
        <v>79</v>
      </c>
      <c r="C2060" s="2" t="s">
        <v>367</v>
      </c>
      <c r="D2060" s="2" t="str">
        <f t="shared" si="32"/>
        <v>Pennsylvania - Bradford-Jul</v>
      </c>
      <c r="E2060" s="5">
        <v>57.909677419354843</v>
      </c>
      <c r="F2060" s="5">
        <v>57.409677419354843</v>
      </c>
      <c r="G2060" s="5">
        <v>54.964516129032262</v>
      </c>
      <c r="H2060" s="5">
        <v>54.5</v>
      </c>
      <c r="I2060" s="5">
        <v>55.687096774193549</v>
      </c>
      <c r="J2060" s="5">
        <v>56.854838709677416</v>
      </c>
      <c r="K2060" s="5">
        <v>58.058064516129029</v>
      </c>
      <c r="L2060" s="5">
        <v>61.145161290322584</v>
      </c>
      <c r="M2060" s="5">
        <v>64.2</v>
      </c>
      <c r="N2060" s="5">
        <v>67.296774193548387</v>
      </c>
      <c r="O2060" s="5">
        <v>68.796774193548387</v>
      </c>
      <c r="P2060" s="5">
        <v>70.361290322580643</v>
      </c>
      <c r="Q2060" s="5">
        <v>71.858064516129033</v>
      </c>
      <c r="R2060" s="5">
        <v>71.9258064516129</v>
      </c>
      <c r="S2060" s="5">
        <v>71.967741935483872</v>
      </c>
      <c r="T2060" s="5">
        <v>72.038709677419348</v>
      </c>
      <c r="U2060" s="5">
        <v>70.687096774193549</v>
      </c>
      <c r="V2060" s="5">
        <v>69.354838709677423</v>
      </c>
      <c r="W2060" s="5">
        <v>67.961290322580652</v>
      </c>
      <c r="X2060" s="5">
        <v>65.151612903225811</v>
      </c>
      <c r="Y2060" s="5">
        <v>62.29354838709677</v>
      </c>
      <c r="Z2060" s="5">
        <v>59.49677419354839</v>
      </c>
      <c r="AA2060" s="5">
        <v>58.403225806451616</v>
      </c>
      <c r="AB2060" s="5">
        <v>57.325806451612898</v>
      </c>
    </row>
    <row r="2061" spans="1:28">
      <c r="A2061" s="2" t="s">
        <v>297</v>
      </c>
      <c r="B2061" s="2" t="s">
        <v>80</v>
      </c>
      <c r="C2061" s="2" t="s">
        <v>368</v>
      </c>
      <c r="D2061" s="2" t="str">
        <f t="shared" si="32"/>
        <v>Pennsylvania - Bradford-Aug</v>
      </c>
      <c r="E2061" s="5">
        <v>56.28709677419355</v>
      </c>
      <c r="F2061" s="5">
        <v>55.490322580645163</v>
      </c>
      <c r="G2061" s="5">
        <v>56.512903225806454</v>
      </c>
      <c r="H2061" s="5">
        <v>56.354838709677416</v>
      </c>
      <c r="I2061" s="5">
        <v>55.641935483870974</v>
      </c>
      <c r="J2061" s="5">
        <v>55.748387096774195</v>
      </c>
      <c r="K2061" s="5">
        <v>58.319354838709678</v>
      </c>
      <c r="L2061" s="5">
        <v>61.525806451612901</v>
      </c>
      <c r="M2061" s="5">
        <v>64.99677419354839</v>
      </c>
      <c r="N2061" s="5">
        <v>67.364516129032268</v>
      </c>
      <c r="O2061" s="5">
        <v>69.290322580645167</v>
      </c>
      <c r="P2061" s="5">
        <v>71.290322580645167</v>
      </c>
      <c r="Q2061" s="5">
        <v>72.116129032258058</v>
      </c>
      <c r="R2061" s="5">
        <v>72.990322580645156</v>
      </c>
      <c r="S2061" s="5">
        <v>72.890322580645162</v>
      </c>
      <c r="T2061" s="5">
        <v>72.777419354838713</v>
      </c>
      <c r="U2061" s="5">
        <v>72.148387096774186</v>
      </c>
      <c r="V2061" s="5">
        <v>70.354838709677423</v>
      </c>
      <c r="W2061" s="5">
        <v>67.599999999999994</v>
      </c>
      <c r="X2061" s="5">
        <v>63.716129032258067</v>
      </c>
      <c r="Y2061" s="5">
        <v>62.170967741935485</v>
      </c>
      <c r="Z2061" s="5">
        <v>60.612903225806448</v>
      </c>
      <c r="AA2061" s="5">
        <v>60.045161290322582</v>
      </c>
      <c r="AB2061" s="5">
        <v>59.109677419354838</v>
      </c>
    </row>
    <row r="2062" spans="1:28">
      <c r="A2062" s="2" t="s">
        <v>297</v>
      </c>
      <c r="B2062" s="2" t="s">
        <v>81</v>
      </c>
      <c r="C2062" s="2" t="s">
        <v>369</v>
      </c>
      <c r="D2062" s="2" t="str">
        <f t="shared" si="32"/>
        <v>Pennsylvania - Bradford-Sep</v>
      </c>
      <c r="E2062" s="5">
        <v>53.546666666666667</v>
      </c>
      <c r="F2062" s="5">
        <v>53.196666666666673</v>
      </c>
      <c r="G2062" s="5">
        <v>52.78</v>
      </c>
      <c r="H2062" s="5">
        <v>52.393333333333331</v>
      </c>
      <c r="I2062" s="5">
        <v>52.03</v>
      </c>
      <c r="J2062" s="5">
        <v>51.283333333333331</v>
      </c>
      <c r="K2062" s="5">
        <v>51.546666666666667</v>
      </c>
      <c r="L2062" s="5">
        <v>54.396666666666668</v>
      </c>
      <c r="M2062" s="5">
        <v>57.283333333333331</v>
      </c>
      <c r="N2062" s="5">
        <v>60.133333333333333</v>
      </c>
      <c r="O2062" s="5">
        <v>62.25</v>
      </c>
      <c r="P2062" s="5">
        <v>63.786666666666662</v>
      </c>
      <c r="Q2062" s="5">
        <v>65.08</v>
      </c>
      <c r="R2062" s="5">
        <v>65.956666666666663</v>
      </c>
      <c r="S2062" s="5">
        <v>66.056666666666672</v>
      </c>
      <c r="T2062" s="5">
        <v>65.733333333333334</v>
      </c>
      <c r="U2062" s="5">
        <v>64.693333333333328</v>
      </c>
      <c r="V2062" s="5">
        <v>62.026666666666664</v>
      </c>
      <c r="W2062" s="5">
        <v>58.443333333333335</v>
      </c>
      <c r="X2062" s="5">
        <v>56.703333333333333</v>
      </c>
      <c r="Y2062" s="5">
        <v>55.543333333333329</v>
      </c>
      <c r="Z2062" s="5">
        <v>54.58</v>
      </c>
      <c r="AA2062" s="5">
        <v>54.03</v>
      </c>
      <c r="AB2062" s="5">
        <v>53.733333333333334</v>
      </c>
    </row>
    <row r="2063" spans="1:28">
      <c r="A2063" s="2" t="s">
        <v>297</v>
      </c>
      <c r="B2063" s="2" t="s">
        <v>82</v>
      </c>
      <c r="C2063" s="2" t="s">
        <v>370</v>
      </c>
      <c r="D2063" s="2" t="str">
        <f t="shared" si="32"/>
        <v>Pennsylvania - Bradford-Oct</v>
      </c>
      <c r="E2063" s="5">
        <v>40.551612903225802</v>
      </c>
      <c r="F2063" s="5">
        <v>40.029032258064518</v>
      </c>
      <c r="G2063" s="5">
        <v>39.574193548387093</v>
      </c>
      <c r="H2063" s="5">
        <v>39.067741935483866</v>
      </c>
      <c r="I2063" s="5">
        <v>39.054838709677419</v>
      </c>
      <c r="J2063" s="5">
        <v>39.064516129032256</v>
      </c>
      <c r="K2063" s="5">
        <v>39.061290322580646</v>
      </c>
      <c r="L2063" s="5">
        <v>41.551612903225802</v>
      </c>
      <c r="M2063" s="5">
        <v>44.029032258064518</v>
      </c>
      <c r="N2063" s="5">
        <v>46.532258064516128</v>
      </c>
      <c r="O2063" s="5">
        <v>48.190322580645166</v>
      </c>
      <c r="P2063" s="5">
        <v>49.809677419354834</v>
      </c>
      <c r="Q2063" s="5">
        <v>51.461290322580645</v>
      </c>
      <c r="R2063" s="5">
        <v>51.348387096774189</v>
      </c>
      <c r="S2063" s="5">
        <v>51.21290322580645</v>
      </c>
      <c r="T2063" s="5">
        <v>51.090322580645157</v>
      </c>
      <c r="U2063" s="5">
        <v>49.138709677419357</v>
      </c>
      <c r="V2063" s="5">
        <v>47.145161290322584</v>
      </c>
      <c r="W2063" s="5">
        <v>45.187096774193549</v>
      </c>
      <c r="X2063" s="5">
        <v>44.190322580645166</v>
      </c>
      <c r="Y2063" s="5">
        <v>43.241935483870968</v>
      </c>
      <c r="Z2063" s="5">
        <v>42.219354838709677</v>
      </c>
      <c r="AA2063" s="5">
        <v>41.519354838709674</v>
      </c>
      <c r="AB2063" s="5">
        <v>40.851612903225806</v>
      </c>
    </row>
    <row r="2064" spans="1:28">
      <c r="A2064" s="2" t="s">
        <v>297</v>
      </c>
      <c r="B2064" s="2" t="s">
        <v>83</v>
      </c>
      <c r="C2064" s="2" t="s">
        <v>371</v>
      </c>
      <c r="D2064" s="2" t="str">
        <f t="shared" si="32"/>
        <v>Pennsylvania - Bradford-Nov</v>
      </c>
      <c r="E2064" s="5">
        <v>35.75</v>
      </c>
      <c r="F2064" s="5">
        <v>35.613333333333337</v>
      </c>
      <c r="G2064" s="5">
        <v>35.32</v>
      </c>
      <c r="H2064" s="5">
        <v>34.97</v>
      </c>
      <c r="I2064" s="5">
        <v>34.513333333333335</v>
      </c>
      <c r="J2064" s="5">
        <v>34.74</v>
      </c>
      <c r="K2064" s="5">
        <v>34.156666666666666</v>
      </c>
      <c r="L2064" s="5">
        <v>34.353333333333332</v>
      </c>
      <c r="M2064" s="5">
        <v>35.916666666666664</v>
      </c>
      <c r="N2064" s="5">
        <v>37.766666666666666</v>
      </c>
      <c r="O2064" s="5">
        <v>38.763333333333335</v>
      </c>
      <c r="P2064" s="5">
        <v>39.926666666666662</v>
      </c>
      <c r="Q2064" s="5">
        <v>41.203333333333333</v>
      </c>
      <c r="R2064" s="5">
        <v>41.776666666666664</v>
      </c>
      <c r="S2064" s="5">
        <v>42.18666666666666</v>
      </c>
      <c r="T2064" s="5">
        <v>41.52</v>
      </c>
      <c r="U2064" s="5">
        <v>40.31</v>
      </c>
      <c r="V2064" s="5">
        <v>38.853333333333332</v>
      </c>
      <c r="W2064" s="5">
        <v>37.909999999999997</v>
      </c>
      <c r="X2064" s="5">
        <v>37.356666666666669</v>
      </c>
      <c r="Y2064" s="5">
        <v>37.013333333333335</v>
      </c>
      <c r="Z2064" s="5">
        <v>36.229999999999997</v>
      </c>
      <c r="AA2064" s="5">
        <v>35.97</v>
      </c>
      <c r="AB2064" s="5">
        <v>35.713333333333338</v>
      </c>
    </row>
    <row r="2065" spans="1:28">
      <c r="A2065" s="2" t="s">
        <v>297</v>
      </c>
      <c r="B2065" s="2" t="s">
        <v>84</v>
      </c>
      <c r="C2065" s="2" t="s">
        <v>372</v>
      </c>
      <c r="D2065" s="2" t="str">
        <f t="shared" si="32"/>
        <v>Pennsylvania - Bradford-Dec</v>
      </c>
      <c r="E2065" s="5">
        <v>21.29032258064516</v>
      </c>
      <c r="F2065" s="5">
        <v>20.803225806451611</v>
      </c>
      <c r="G2065" s="5">
        <v>20.338709677419356</v>
      </c>
      <c r="H2065" s="5">
        <v>19.822580645161292</v>
      </c>
      <c r="I2065" s="5">
        <v>19.812903225806455</v>
      </c>
      <c r="J2065" s="5">
        <v>19.783870967741933</v>
      </c>
      <c r="K2065" s="5">
        <v>19.751612903225805</v>
      </c>
      <c r="L2065" s="5">
        <v>20.458064516129035</v>
      </c>
      <c r="M2065" s="5">
        <v>21.161290322580644</v>
      </c>
      <c r="N2065" s="5">
        <v>21.890322580645162</v>
      </c>
      <c r="O2065" s="5">
        <v>22.77741935483871</v>
      </c>
      <c r="P2065" s="5">
        <v>23.677419354838708</v>
      </c>
      <c r="Q2065" s="5">
        <v>24.57741935483871</v>
      </c>
      <c r="R2065" s="5">
        <v>24.664516129032258</v>
      </c>
      <c r="S2065" s="5">
        <v>24.754838709677419</v>
      </c>
      <c r="T2065" s="5">
        <v>24.835483870967742</v>
      </c>
      <c r="U2065" s="5">
        <v>24.374193548387098</v>
      </c>
      <c r="V2065" s="5">
        <v>23.906451612903226</v>
      </c>
      <c r="W2065" s="5">
        <v>23.432258064516127</v>
      </c>
      <c r="X2065" s="5">
        <v>23.038709677419355</v>
      </c>
      <c r="Y2065" s="5">
        <v>22.664516129032258</v>
      </c>
      <c r="Z2065" s="5">
        <v>22.248387096774195</v>
      </c>
      <c r="AA2065" s="5">
        <v>21.725806451612904</v>
      </c>
      <c r="AB2065" s="5">
        <v>21.187096774193545</v>
      </c>
    </row>
    <row r="2066" spans="1:28">
      <c r="A2066" s="2" t="s">
        <v>298</v>
      </c>
      <c r="B2066" s="2" t="s">
        <v>73</v>
      </c>
      <c r="C2066" s="2" t="s">
        <v>361</v>
      </c>
      <c r="D2066" s="2" t="str">
        <f t="shared" si="32"/>
        <v>Pennsylvania - Erie-Jan</v>
      </c>
      <c r="E2066" s="5">
        <v>22.748387096774195</v>
      </c>
      <c r="F2066" s="5">
        <v>22.470967741935485</v>
      </c>
      <c r="G2066" s="5">
        <v>22.22258064516129</v>
      </c>
      <c r="H2066" s="5">
        <v>21.945161290322581</v>
      </c>
      <c r="I2066" s="5">
        <v>21.764516129032259</v>
      </c>
      <c r="J2066" s="5">
        <v>21.57741935483871</v>
      </c>
      <c r="K2066" s="5">
        <v>21.387096774193548</v>
      </c>
      <c r="L2066" s="5">
        <v>21.870967741935484</v>
      </c>
      <c r="M2066" s="5">
        <v>22.351612903225806</v>
      </c>
      <c r="N2066" s="5">
        <v>22.835483870967742</v>
      </c>
      <c r="O2066" s="5">
        <v>23.8</v>
      </c>
      <c r="P2066" s="5">
        <v>24.741935483870968</v>
      </c>
      <c r="Q2066" s="5">
        <v>25.70967741935484</v>
      </c>
      <c r="R2066" s="5">
        <v>25.64516129032258</v>
      </c>
      <c r="S2066" s="5">
        <v>25.567741935483873</v>
      </c>
      <c r="T2066" s="5">
        <v>25.487096774193549</v>
      </c>
      <c r="U2066" s="5">
        <v>24.883870967741935</v>
      </c>
      <c r="V2066" s="5">
        <v>24.351612903225806</v>
      </c>
      <c r="W2066" s="5">
        <v>23.741935483870968</v>
      </c>
      <c r="X2066" s="5">
        <v>23.167741935483871</v>
      </c>
      <c r="Y2066" s="5">
        <v>22.619354838709679</v>
      </c>
      <c r="Z2066" s="5">
        <v>22.051612903225806</v>
      </c>
      <c r="AA2066" s="5">
        <v>21.903225806451612</v>
      </c>
      <c r="AB2066" s="5">
        <v>21.774193548387096</v>
      </c>
    </row>
    <row r="2067" spans="1:28">
      <c r="A2067" s="2" t="s">
        <v>298</v>
      </c>
      <c r="B2067" s="2" t="s">
        <v>74</v>
      </c>
      <c r="C2067" s="2" t="s">
        <v>362</v>
      </c>
      <c r="D2067" s="2" t="str">
        <f t="shared" si="32"/>
        <v>Pennsylvania - Erie-Feb</v>
      </c>
      <c r="E2067" s="5">
        <v>23.421428571428571</v>
      </c>
      <c r="F2067" s="5">
        <v>23.332142857142856</v>
      </c>
      <c r="G2067" s="5">
        <v>23.560714285714287</v>
      </c>
      <c r="H2067" s="5">
        <v>23.578571428571429</v>
      </c>
      <c r="I2067" s="5">
        <v>23.653571428571428</v>
      </c>
      <c r="J2067" s="5">
        <v>23.353571428571428</v>
      </c>
      <c r="K2067" s="5">
        <v>23.064285714285713</v>
      </c>
      <c r="L2067" s="5">
        <v>23.228571428571428</v>
      </c>
      <c r="M2067" s="5">
        <v>24.096428571428572</v>
      </c>
      <c r="N2067" s="5">
        <v>25.50357142857143</v>
      </c>
      <c r="O2067" s="5">
        <v>26.642857142857142</v>
      </c>
      <c r="P2067" s="5">
        <v>27.560714285714287</v>
      </c>
      <c r="Q2067" s="5">
        <v>27.103571428571428</v>
      </c>
      <c r="R2067" s="5">
        <v>27.592857142857145</v>
      </c>
      <c r="S2067" s="5">
        <v>27.710714285714285</v>
      </c>
      <c r="T2067" s="5">
        <v>27.264285714285712</v>
      </c>
      <c r="U2067" s="5">
        <v>26.175000000000001</v>
      </c>
      <c r="V2067" s="5">
        <v>25.185714285714287</v>
      </c>
      <c r="W2067" s="5">
        <v>24.842857142857145</v>
      </c>
      <c r="X2067" s="5">
        <v>24.207142857142856</v>
      </c>
      <c r="Y2067" s="5">
        <v>23.725000000000001</v>
      </c>
      <c r="Z2067" s="5">
        <v>23.975000000000001</v>
      </c>
      <c r="AA2067" s="5">
        <v>23.85</v>
      </c>
      <c r="AB2067" s="5">
        <v>23.653571428571428</v>
      </c>
    </row>
    <row r="2068" spans="1:28">
      <c r="A2068" s="2" t="s">
        <v>298</v>
      </c>
      <c r="B2068" s="2" t="s">
        <v>75</v>
      </c>
      <c r="C2068" s="2" t="s">
        <v>363</v>
      </c>
      <c r="D2068" s="2" t="str">
        <f t="shared" si="32"/>
        <v>Pennsylvania - Erie-Mar</v>
      </c>
      <c r="E2068" s="5">
        <v>31.938709677419357</v>
      </c>
      <c r="F2068" s="5">
        <v>31.693548387096776</v>
      </c>
      <c r="G2068" s="5">
        <v>31.464516129032258</v>
      </c>
      <c r="H2068" s="5">
        <v>31.180645161290322</v>
      </c>
      <c r="I2068" s="5">
        <v>31.225806451612904</v>
      </c>
      <c r="J2068" s="5">
        <v>31.293548387096774</v>
      </c>
      <c r="K2068" s="5">
        <v>31.332258064516129</v>
      </c>
      <c r="L2068" s="5">
        <v>32.612903225806448</v>
      </c>
      <c r="M2068" s="5">
        <v>33.903225806451616</v>
      </c>
      <c r="N2068" s="5">
        <v>35.177419354838712</v>
      </c>
      <c r="O2068" s="5">
        <v>36.200000000000003</v>
      </c>
      <c r="P2068" s="5">
        <v>37.187096774193549</v>
      </c>
      <c r="Q2068" s="5">
        <v>38.20645161290323</v>
      </c>
      <c r="R2068" s="5">
        <v>38.454838709677418</v>
      </c>
      <c r="S2068" s="5">
        <v>38.690322580645166</v>
      </c>
      <c r="T2068" s="5">
        <v>38.932258064516134</v>
      </c>
      <c r="U2068" s="5">
        <v>37.519354838709674</v>
      </c>
      <c r="V2068" s="5">
        <v>36.183870967741939</v>
      </c>
      <c r="W2068" s="5">
        <v>34.700000000000003</v>
      </c>
      <c r="X2068" s="5">
        <v>34.483870967741936</v>
      </c>
      <c r="Y2068" s="5">
        <v>34.261290322580642</v>
      </c>
      <c r="Z2068" s="5">
        <v>34.016129032258064</v>
      </c>
      <c r="AA2068" s="5">
        <v>33.6</v>
      </c>
      <c r="AB2068" s="5">
        <v>33.264516129032259</v>
      </c>
    </row>
    <row r="2069" spans="1:28">
      <c r="A2069" s="2" t="s">
        <v>298</v>
      </c>
      <c r="B2069" s="2" t="s">
        <v>76</v>
      </c>
      <c r="C2069" s="2" t="s">
        <v>364</v>
      </c>
      <c r="D2069" s="2" t="str">
        <f t="shared" si="32"/>
        <v>Pennsylvania - Erie-Apr</v>
      </c>
      <c r="E2069" s="5">
        <v>42.14</v>
      </c>
      <c r="F2069" s="5">
        <v>41.56666666666667</v>
      </c>
      <c r="G2069" s="5">
        <v>41.01</v>
      </c>
      <c r="H2069" s="5">
        <v>40.423333333333332</v>
      </c>
      <c r="I2069" s="5">
        <v>40.89</v>
      </c>
      <c r="J2069" s="5">
        <v>41.31333333333334</v>
      </c>
      <c r="K2069" s="5">
        <v>41.833333333333336</v>
      </c>
      <c r="L2069" s="5">
        <v>44.12</v>
      </c>
      <c r="M2069" s="5">
        <v>46.41</v>
      </c>
      <c r="N2069" s="5">
        <v>48.7</v>
      </c>
      <c r="O2069" s="5">
        <v>48.953333333333333</v>
      </c>
      <c r="P2069" s="5">
        <v>49.156666666666666</v>
      </c>
      <c r="Q2069" s="5">
        <v>49.413333333333334</v>
      </c>
      <c r="R2069" s="5">
        <v>49.37</v>
      </c>
      <c r="S2069" s="5">
        <v>49.336666666666666</v>
      </c>
      <c r="T2069" s="5">
        <v>49.3</v>
      </c>
      <c r="U2069" s="5">
        <v>48.153333333333329</v>
      </c>
      <c r="V2069" s="5">
        <v>46.98</v>
      </c>
      <c r="W2069" s="5">
        <v>45.726666666666667</v>
      </c>
      <c r="X2069" s="5">
        <v>45.053333333333327</v>
      </c>
      <c r="Y2069" s="5">
        <v>44.346666666666671</v>
      </c>
      <c r="Z2069" s="5">
        <v>43.7</v>
      </c>
      <c r="AA2069" s="5">
        <v>43.3</v>
      </c>
      <c r="AB2069" s="5">
        <v>42.973333333333336</v>
      </c>
    </row>
    <row r="2070" spans="1:28">
      <c r="A2070" s="2" t="s">
        <v>298</v>
      </c>
      <c r="B2070" s="2" t="s">
        <v>77</v>
      </c>
      <c r="C2070" s="2" t="s">
        <v>365</v>
      </c>
      <c r="D2070" s="2" t="str">
        <f t="shared" si="32"/>
        <v>Pennsylvania - Erie-May</v>
      </c>
      <c r="E2070" s="5">
        <v>50.670967741935485</v>
      </c>
      <c r="F2070" s="5">
        <v>50.012903225806454</v>
      </c>
      <c r="G2070" s="5">
        <v>49.406451612903226</v>
      </c>
      <c r="H2070" s="5">
        <v>48.767741935483869</v>
      </c>
      <c r="I2070" s="5">
        <v>49.832258064516125</v>
      </c>
      <c r="J2070" s="5">
        <v>50.893548387096779</v>
      </c>
      <c r="K2070" s="5">
        <v>51.977419354838709</v>
      </c>
      <c r="L2070" s="5">
        <v>54.332258064516125</v>
      </c>
      <c r="M2070" s="5">
        <v>56.664516129032258</v>
      </c>
      <c r="N2070" s="5">
        <v>59.025806451612901</v>
      </c>
      <c r="O2070" s="5">
        <v>59.912903225806453</v>
      </c>
      <c r="P2070" s="5">
        <v>60.767741935483869</v>
      </c>
      <c r="Q2070" s="5">
        <v>61.648387096774194</v>
      </c>
      <c r="R2070" s="5">
        <v>61.906451612903226</v>
      </c>
      <c r="S2070" s="5">
        <v>62.177419354838712</v>
      </c>
      <c r="T2070" s="5">
        <v>62.432258064516134</v>
      </c>
      <c r="U2070" s="5">
        <v>60.938709677419354</v>
      </c>
      <c r="V2070" s="5">
        <v>59.42258064516129</v>
      </c>
      <c r="W2070" s="5">
        <v>57.887096774193552</v>
      </c>
      <c r="X2070" s="5">
        <v>56.345161290322579</v>
      </c>
      <c r="Y2070" s="5">
        <v>54.812903225806451</v>
      </c>
      <c r="Z2070" s="5">
        <v>53.335483870967742</v>
      </c>
      <c r="AA2070" s="5">
        <v>52.425806451612907</v>
      </c>
      <c r="AB2070" s="5">
        <v>51.551612903225802</v>
      </c>
    </row>
    <row r="2071" spans="1:28">
      <c r="A2071" s="2" t="s">
        <v>298</v>
      </c>
      <c r="B2071" s="2" t="s">
        <v>78</v>
      </c>
      <c r="C2071" s="2" t="s">
        <v>366</v>
      </c>
      <c r="D2071" s="2" t="str">
        <f t="shared" si="32"/>
        <v>Pennsylvania - Erie-Jun</v>
      </c>
      <c r="E2071" s="5">
        <v>59.76</v>
      </c>
      <c r="F2071" s="5">
        <v>59.723333333333336</v>
      </c>
      <c r="G2071" s="5">
        <v>58.946666666666673</v>
      </c>
      <c r="H2071" s="5">
        <v>58.886666666666663</v>
      </c>
      <c r="I2071" s="5">
        <v>58.513333333333335</v>
      </c>
      <c r="J2071" s="5">
        <v>59.55</v>
      </c>
      <c r="K2071" s="5">
        <v>61.986666666666665</v>
      </c>
      <c r="L2071" s="5">
        <v>65.233333333333334</v>
      </c>
      <c r="M2071" s="5">
        <v>66.973333333333329</v>
      </c>
      <c r="N2071" s="5">
        <v>67.926666666666662</v>
      </c>
      <c r="O2071" s="5">
        <v>68.916666666666671</v>
      </c>
      <c r="P2071" s="5">
        <v>69.13333333333334</v>
      </c>
      <c r="Q2071" s="5">
        <v>68.606666666666655</v>
      </c>
      <c r="R2071" s="5">
        <v>68.806666666666658</v>
      </c>
      <c r="S2071" s="5">
        <v>69.276666666666671</v>
      </c>
      <c r="T2071" s="5">
        <v>69.95</v>
      </c>
      <c r="U2071" s="5">
        <v>69.476666666666674</v>
      </c>
      <c r="V2071" s="5">
        <v>69.069999999999993</v>
      </c>
      <c r="W2071" s="5">
        <v>68.209999999999994</v>
      </c>
      <c r="X2071" s="5">
        <v>65.936666666666667</v>
      </c>
      <c r="Y2071" s="5">
        <v>63.016666666666666</v>
      </c>
      <c r="Z2071" s="5">
        <v>61.88</v>
      </c>
      <c r="AA2071" s="5">
        <v>61.256666666666668</v>
      </c>
      <c r="AB2071" s="5">
        <v>60.486666666666665</v>
      </c>
    </row>
    <row r="2072" spans="1:28">
      <c r="A2072" s="2" t="s">
        <v>298</v>
      </c>
      <c r="B2072" s="2" t="s">
        <v>79</v>
      </c>
      <c r="C2072" s="2" t="s">
        <v>367</v>
      </c>
      <c r="D2072" s="2" t="str">
        <f t="shared" si="32"/>
        <v>Pennsylvania - Erie-Jul</v>
      </c>
      <c r="E2072" s="5">
        <v>67.058064516129036</v>
      </c>
      <c r="F2072" s="5">
        <v>66.309677419354841</v>
      </c>
      <c r="G2072" s="5">
        <v>63.445161290322581</v>
      </c>
      <c r="H2072" s="5">
        <v>62.725806451612904</v>
      </c>
      <c r="I2072" s="5">
        <v>64.016129032258064</v>
      </c>
      <c r="J2072" s="5">
        <v>65.306451612903231</v>
      </c>
      <c r="K2072" s="5">
        <v>66.648387096774186</v>
      </c>
      <c r="L2072" s="5">
        <v>69.08709677419354</v>
      </c>
      <c r="M2072" s="5">
        <v>71.50645161290322</v>
      </c>
      <c r="N2072" s="5">
        <v>73.945161290322588</v>
      </c>
      <c r="O2072" s="5">
        <v>74.183870967741925</v>
      </c>
      <c r="P2072" s="5">
        <v>74.4258064516129</v>
      </c>
      <c r="Q2072" s="5">
        <v>74.651612903225796</v>
      </c>
      <c r="R2072" s="5">
        <v>75.122580645161293</v>
      </c>
      <c r="S2072" s="5">
        <v>75.561290322580646</v>
      </c>
      <c r="T2072" s="5">
        <v>76.029032258064518</v>
      </c>
      <c r="U2072" s="5">
        <v>75.164516129032251</v>
      </c>
      <c r="V2072" s="5">
        <v>74.316129032258075</v>
      </c>
      <c r="W2072" s="5">
        <v>73.41612903225807</v>
      </c>
      <c r="X2072" s="5">
        <v>71.435483870967744</v>
      </c>
      <c r="Y2072" s="5">
        <v>69.477419354838716</v>
      </c>
      <c r="Z2072" s="5">
        <v>67.49677419354839</v>
      </c>
      <c r="AA2072" s="5">
        <v>66.690322580645159</v>
      </c>
      <c r="AB2072" s="5">
        <v>65.92258064516129</v>
      </c>
    </row>
    <row r="2073" spans="1:28">
      <c r="A2073" s="2" t="s">
        <v>298</v>
      </c>
      <c r="B2073" s="2" t="s">
        <v>80</v>
      </c>
      <c r="C2073" s="2" t="s">
        <v>368</v>
      </c>
      <c r="D2073" s="2" t="str">
        <f t="shared" si="32"/>
        <v>Pennsylvania - Erie-Aug</v>
      </c>
      <c r="E2073" s="5">
        <v>62.732258064516131</v>
      </c>
      <c r="F2073" s="5">
        <v>62.451612903225808</v>
      </c>
      <c r="G2073" s="5">
        <v>63.993548387096773</v>
      </c>
      <c r="H2073" s="5">
        <v>63.464516129032262</v>
      </c>
      <c r="I2073" s="5">
        <v>62.9</v>
      </c>
      <c r="J2073" s="5">
        <v>62.664516129032258</v>
      </c>
      <c r="K2073" s="5">
        <v>64.445161290322574</v>
      </c>
      <c r="L2073" s="5">
        <v>67.758064516129039</v>
      </c>
      <c r="M2073" s="5">
        <v>71.106451612903228</v>
      </c>
      <c r="N2073" s="5">
        <v>73.758064516129039</v>
      </c>
      <c r="O2073" s="5">
        <v>75.038709677419348</v>
      </c>
      <c r="P2073" s="5">
        <v>75.512903225806454</v>
      </c>
      <c r="Q2073" s="5">
        <v>75.42258064516129</v>
      </c>
      <c r="R2073" s="5">
        <v>75.619354838709668</v>
      </c>
      <c r="S2073" s="5">
        <v>75.554838709677412</v>
      </c>
      <c r="T2073" s="5">
        <v>74.825806451612905</v>
      </c>
      <c r="U2073" s="5">
        <v>74.825806451612905</v>
      </c>
      <c r="V2073" s="5">
        <v>74.174193548387095</v>
      </c>
      <c r="W2073" s="5">
        <v>72.222580645161287</v>
      </c>
      <c r="X2073" s="5">
        <v>70.293548387096777</v>
      </c>
      <c r="Y2073" s="5">
        <v>68.693548387096769</v>
      </c>
      <c r="Z2073" s="5">
        <v>67.512903225806454</v>
      </c>
      <c r="AA2073" s="5">
        <v>66.683870967741925</v>
      </c>
      <c r="AB2073" s="5">
        <v>65.622580645161293</v>
      </c>
    </row>
    <row r="2074" spans="1:28">
      <c r="A2074" s="2" t="s">
        <v>298</v>
      </c>
      <c r="B2074" s="2" t="s">
        <v>81</v>
      </c>
      <c r="C2074" s="2" t="s">
        <v>369</v>
      </c>
      <c r="D2074" s="2" t="str">
        <f t="shared" si="32"/>
        <v>Pennsylvania - Erie-Sep</v>
      </c>
      <c r="E2074" s="5">
        <v>59.573333333333338</v>
      </c>
      <c r="F2074" s="5">
        <v>58.94</v>
      </c>
      <c r="G2074" s="5">
        <v>58.74666666666667</v>
      </c>
      <c r="H2074" s="5">
        <v>58.373333333333335</v>
      </c>
      <c r="I2074" s="5">
        <v>58.04</v>
      </c>
      <c r="J2074" s="5">
        <v>57.716666666666669</v>
      </c>
      <c r="K2074" s="5">
        <v>58.1</v>
      </c>
      <c r="L2074" s="5">
        <v>60.68666666666666</v>
      </c>
      <c r="M2074" s="5">
        <v>63.51</v>
      </c>
      <c r="N2074" s="5">
        <v>65.63</v>
      </c>
      <c r="O2074" s="5">
        <v>67.433333333333337</v>
      </c>
      <c r="P2074" s="5">
        <v>68.28</v>
      </c>
      <c r="Q2074" s="5">
        <v>69.193333333333342</v>
      </c>
      <c r="R2074" s="5">
        <v>69.569999999999993</v>
      </c>
      <c r="S2074" s="5">
        <v>69.083333333333329</v>
      </c>
      <c r="T2074" s="5">
        <v>68.533333333333331</v>
      </c>
      <c r="U2074" s="5">
        <v>67.510000000000005</v>
      </c>
      <c r="V2074" s="5">
        <v>66.286666666666662</v>
      </c>
      <c r="W2074" s="5">
        <v>63.916666666666664</v>
      </c>
      <c r="X2074" s="5">
        <v>62.103333333333332</v>
      </c>
      <c r="Y2074" s="5">
        <v>61.403333333333329</v>
      </c>
      <c r="Z2074" s="5">
        <v>60.653333333333329</v>
      </c>
      <c r="AA2074" s="5">
        <v>60.033333333333331</v>
      </c>
      <c r="AB2074" s="5">
        <v>59.656666666666666</v>
      </c>
    </row>
    <row r="2075" spans="1:28">
      <c r="A2075" s="2" t="s">
        <v>298</v>
      </c>
      <c r="B2075" s="2" t="s">
        <v>82</v>
      </c>
      <c r="C2075" s="2" t="s">
        <v>370</v>
      </c>
      <c r="D2075" s="2" t="str">
        <f t="shared" si="32"/>
        <v>Pennsylvania - Erie-Oct</v>
      </c>
      <c r="E2075" s="5">
        <v>49.890322580645162</v>
      </c>
      <c r="F2075" s="5">
        <v>49.487096774193546</v>
      </c>
      <c r="G2075" s="5">
        <v>49.122580645161285</v>
      </c>
      <c r="H2075" s="5">
        <v>48.758064516129032</v>
      </c>
      <c r="I2075" s="5">
        <v>48.522580645161291</v>
      </c>
      <c r="J2075" s="5">
        <v>48.316129032258061</v>
      </c>
      <c r="K2075" s="5">
        <v>48.08064516129032</v>
      </c>
      <c r="L2075" s="5">
        <v>49.945161290322581</v>
      </c>
      <c r="M2075" s="5">
        <v>51.803225806451614</v>
      </c>
      <c r="N2075" s="5">
        <v>53.661290322580648</v>
      </c>
      <c r="O2075" s="5">
        <v>54.9</v>
      </c>
      <c r="P2075" s="5">
        <v>56.122580645161285</v>
      </c>
      <c r="Q2075" s="5">
        <v>57.345161290322579</v>
      </c>
      <c r="R2075" s="5">
        <v>57.28709677419355</v>
      </c>
      <c r="S2075" s="5">
        <v>57.2</v>
      </c>
      <c r="T2075" s="5">
        <v>57.122580645161285</v>
      </c>
      <c r="U2075" s="5">
        <v>55.541935483870965</v>
      </c>
      <c r="V2075" s="5">
        <v>53.958064516129035</v>
      </c>
      <c r="W2075" s="5">
        <v>52.403225806451616</v>
      </c>
      <c r="X2075" s="5">
        <v>52.041935483870965</v>
      </c>
      <c r="Y2075" s="5">
        <v>51.696774193548386</v>
      </c>
      <c r="Z2075" s="5">
        <v>51.341935483870962</v>
      </c>
      <c r="AA2075" s="5">
        <v>50.880645161290325</v>
      </c>
      <c r="AB2075" s="5">
        <v>50.425806451612907</v>
      </c>
    </row>
    <row r="2076" spans="1:28">
      <c r="A2076" s="2" t="s">
        <v>298</v>
      </c>
      <c r="B2076" s="2" t="s">
        <v>83</v>
      </c>
      <c r="C2076" s="2" t="s">
        <v>371</v>
      </c>
      <c r="D2076" s="2" t="str">
        <f t="shared" si="32"/>
        <v>Pennsylvania - Erie-Nov</v>
      </c>
      <c r="E2076" s="5">
        <v>39.506666666666668</v>
      </c>
      <c r="F2076" s="5">
        <v>39.18666666666666</v>
      </c>
      <c r="G2076" s="5">
        <v>39.21</v>
      </c>
      <c r="H2076" s="5">
        <v>38.99</v>
      </c>
      <c r="I2076" s="5">
        <v>38.926666666666662</v>
      </c>
      <c r="J2076" s="5">
        <v>38.770000000000003</v>
      </c>
      <c r="K2076" s="5">
        <v>38.296666666666667</v>
      </c>
      <c r="L2076" s="5">
        <v>38.53</v>
      </c>
      <c r="M2076" s="5">
        <v>39.6</v>
      </c>
      <c r="N2076" s="5">
        <v>41.346666666666671</v>
      </c>
      <c r="O2076" s="5">
        <v>42.406666666666666</v>
      </c>
      <c r="P2076" s="5">
        <v>43.25</v>
      </c>
      <c r="Q2076" s="5">
        <v>43.633333333333333</v>
      </c>
      <c r="R2076" s="5">
        <v>44.13</v>
      </c>
      <c r="S2076" s="5">
        <v>43.506666666666668</v>
      </c>
      <c r="T2076" s="5">
        <v>42.743333333333332</v>
      </c>
      <c r="U2076" s="5">
        <v>41.44</v>
      </c>
      <c r="V2076" s="5">
        <v>39.916666666666664</v>
      </c>
      <c r="W2076" s="5">
        <v>39.393333333333331</v>
      </c>
      <c r="X2076" s="5">
        <v>39.056666666666665</v>
      </c>
      <c r="Y2076" s="5">
        <v>39.00333333333333</v>
      </c>
      <c r="Z2076" s="5">
        <v>38.946666666666673</v>
      </c>
      <c r="AA2076" s="5">
        <v>38.81666666666667</v>
      </c>
      <c r="AB2076" s="5">
        <v>38.700000000000003</v>
      </c>
    </row>
    <row r="2077" spans="1:28">
      <c r="A2077" s="2" t="s">
        <v>298</v>
      </c>
      <c r="B2077" s="2" t="s">
        <v>84</v>
      </c>
      <c r="C2077" s="2" t="s">
        <v>372</v>
      </c>
      <c r="D2077" s="2" t="str">
        <f t="shared" si="32"/>
        <v>Pennsylvania - Erie-Dec</v>
      </c>
      <c r="E2077" s="5">
        <v>30.306451612903224</v>
      </c>
      <c r="F2077" s="5">
        <v>29.996774193548386</v>
      </c>
      <c r="G2077" s="5">
        <v>29.693548387096776</v>
      </c>
      <c r="H2077" s="5">
        <v>29.267741935483869</v>
      </c>
      <c r="I2077" s="5">
        <v>29.238709677419354</v>
      </c>
      <c r="J2077" s="5">
        <v>28.829032258064519</v>
      </c>
      <c r="K2077" s="5">
        <v>28.887096774193548</v>
      </c>
      <c r="L2077" s="5">
        <v>28.993548387096773</v>
      </c>
      <c r="M2077" s="5">
        <v>29.664516129032258</v>
      </c>
      <c r="N2077" s="5">
        <v>30.64516129032258</v>
      </c>
      <c r="O2077" s="5">
        <v>31.741935483870968</v>
      </c>
      <c r="P2077" s="5">
        <v>32.806451612903224</v>
      </c>
      <c r="Q2077" s="5">
        <v>33.441935483870971</v>
      </c>
      <c r="R2077" s="5">
        <v>33.716129032258067</v>
      </c>
      <c r="S2077" s="5">
        <v>33.977419354838709</v>
      </c>
      <c r="T2077" s="5">
        <v>33.445161290322581</v>
      </c>
      <c r="U2077" s="5">
        <v>32.674193548387095</v>
      </c>
      <c r="V2077" s="5">
        <v>32.151612903225811</v>
      </c>
      <c r="W2077" s="5">
        <v>32.154838709677421</v>
      </c>
      <c r="X2077" s="5">
        <v>31.729032258064517</v>
      </c>
      <c r="Y2077" s="5">
        <v>31.348387096774193</v>
      </c>
      <c r="Z2077" s="5">
        <v>31.306451612903224</v>
      </c>
      <c r="AA2077" s="5">
        <v>31.109677419354838</v>
      </c>
      <c r="AB2077" s="5">
        <v>30.635483870967743</v>
      </c>
    </row>
    <row r="2078" spans="1:28">
      <c r="A2078" s="2" t="s">
        <v>299</v>
      </c>
      <c r="B2078" s="2" t="s">
        <v>73</v>
      </c>
      <c r="C2078" s="2" t="s">
        <v>361</v>
      </c>
      <c r="D2078" s="2" t="str">
        <f t="shared" si="32"/>
        <v>Pennsylvania - Harrisburg-Jan</v>
      </c>
      <c r="E2078" s="5">
        <v>27.93548387096774</v>
      </c>
      <c r="F2078" s="5">
        <v>26.754838709677419</v>
      </c>
      <c r="G2078" s="5">
        <v>26.56451612903226</v>
      </c>
      <c r="H2078" s="5">
        <v>26.296774193548387</v>
      </c>
      <c r="I2078" s="5">
        <v>26.129032258064516</v>
      </c>
      <c r="J2078" s="5">
        <v>25.993548387096773</v>
      </c>
      <c r="K2078" s="5">
        <v>25.696774193548389</v>
      </c>
      <c r="L2078" s="5">
        <v>25.441935483870971</v>
      </c>
      <c r="M2078" s="5">
        <v>28.216129032258067</v>
      </c>
      <c r="N2078" s="5">
        <v>30.270967741935483</v>
      </c>
      <c r="O2078" s="5">
        <v>32.567741935483873</v>
      </c>
      <c r="P2078" s="5">
        <v>34.390322580645162</v>
      </c>
      <c r="Q2078" s="5">
        <v>35.690322580645166</v>
      </c>
      <c r="R2078" s="5">
        <v>36.680645161290322</v>
      </c>
      <c r="S2078" s="5">
        <v>36.612903225806448</v>
      </c>
      <c r="T2078" s="5">
        <v>36.325806451612898</v>
      </c>
      <c r="U2078" s="5">
        <v>34.664516129032258</v>
      </c>
      <c r="V2078" s="5">
        <v>32.219354838709677</v>
      </c>
      <c r="W2078" s="5">
        <v>31.112903225806452</v>
      </c>
      <c r="X2078" s="5">
        <v>30.180645161290322</v>
      </c>
      <c r="Y2078" s="5">
        <v>29.64516129032258</v>
      </c>
      <c r="Z2078" s="5">
        <v>29.180645161290322</v>
      </c>
      <c r="AA2078" s="5">
        <v>28.532258064516128</v>
      </c>
      <c r="AB2078" s="5">
        <v>28.335483870967742</v>
      </c>
    </row>
    <row r="2079" spans="1:28">
      <c r="A2079" s="2" t="s">
        <v>299</v>
      </c>
      <c r="B2079" s="2" t="s">
        <v>74</v>
      </c>
      <c r="C2079" s="2" t="s">
        <v>362</v>
      </c>
      <c r="D2079" s="2" t="str">
        <f t="shared" si="32"/>
        <v>Pennsylvania - Harrisburg-Feb</v>
      </c>
      <c r="E2079" s="5">
        <v>29.285714285714285</v>
      </c>
      <c r="F2079" s="5">
        <v>28.714285714285715</v>
      </c>
      <c r="G2079" s="5">
        <v>28.11785714285714</v>
      </c>
      <c r="H2079" s="5">
        <v>27.532142857142855</v>
      </c>
      <c r="I2079" s="5">
        <v>27.574999999999999</v>
      </c>
      <c r="J2079" s="5">
        <v>27.62857142857143</v>
      </c>
      <c r="K2079" s="5">
        <v>27.671428571428571</v>
      </c>
      <c r="L2079" s="5">
        <v>28.664285714285715</v>
      </c>
      <c r="M2079" s="5">
        <v>29.667857142857144</v>
      </c>
      <c r="N2079" s="5">
        <v>30.678571428571427</v>
      </c>
      <c r="O2079" s="5">
        <v>32.357142857142854</v>
      </c>
      <c r="P2079" s="5">
        <v>34.1</v>
      </c>
      <c r="Q2079" s="5">
        <v>35.792857142857144</v>
      </c>
      <c r="R2079" s="5">
        <v>36.539285714285718</v>
      </c>
      <c r="S2079" s="5">
        <v>37.232142857142854</v>
      </c>
      <c r="T2079" s="5">
        <v>37.975000000000001</v>
      </c>
      <c r="U2079" s="5">
        <v>36.910714285714285</v>
      </c>
      <c r="V2079" s="5">
        <v>35.846428571428575</v>
      </c>
      <c r="W2079" s="5">
        <v>34.714285714285715</v>
      </c>
      <c r="X2079" s="5">
        <v>33.678571428571431</v>
      </c>
      <c r="Y2079" s="5">
        <v>32.732142857142854</v>
      </c>
      <c r="Z2079" s="5">
        <v>31.710714285714285</v>
      </c>
      <c r="AA2079" s="5">
        <v>30.978571428571428</v>
      </c>
      <c r="AB2079" s="5">
        <v>30.264285714285712</v>
      </c>
    </row>
    <row r="2080" spans="1:28">
      <c r="A2080" s="2" t="s">
        <v>299</v>
      </c>
      <c r="B2080" s="2" t="s">
        <v>75</v>
      </c>
      <c r="C2080" s="2" t="s">
        <v>363</v>
      </c>
      <c r="D2080" s="2" t="str">
        <f t="shared" si="32"/>
        <v>Pennsylvania - Harrisburg-Mar</v>
      </c>
      <c r="E2080" s="5">
        <v>38.49677419354839</v>
      </c>
      <c r="F2080" s="5">
        <v>37.393548387096779</v>
      </c>
      <c r="G2080" s="5">
        <v>36.270967741935486</v>
      </c>
      <c r="H2080" s="5">
        <v>35.725806451612904</v>
      </c>
      <c r="I2080" s="5">
        <v>35.193548387096776</v>
      </c>
      <c r="J2080" s="5">
        <v>34.570967741935483</v>
      </c>
      <c r="K2080" s="5">
        <v>35.045161290322582</v>
      </c>
      <c r="L2080" s="5">
        <v>37.512903225806454</v>
      </c>
      <c r="M2080" s="5">
        <v>40.532258064516128</v>
      </c>
      <c r="N2080" s="5">
        <v>42.564516129032256</v>
      </c>
      <c r="O2080" s="5">
        <v>44.322580645161288</v>
      </c>
      <c r="P2080" s="5">
        <v>46.225806451612904</v>
      </c>
      <c r="Q2080" s="5">
        <v>48.074193548387093</v>
      </c>
      <c r="R2080" s="5">
        <v>49.29032258064516</v>
      </c>
      <c r="S2080" s="5">
        <v>49.516129032258064</v>
      </c>
      <c r="T2080" s="5">
        <v>48.880645161290325</v>
      </c>
      <c r="U2080" s="5">
        <v>48.261290322580642</v>
      </c>
      <c r="V2080" s="5">
        <v>46.509677419354837</v>
      </c>
      <c r="W2080" s="5">
        <v>44.135483870967747</v>
      </c>
      <c r="X2080" s="5">
        <v>42.538709677419355</v>
      </c>
      <c r="Y2080" s="5">
        <v>41.135483870967747</v>
      </c>
      <c r="Z2080" s="5">
        <v>40.345161290322579</v>
      </c>
      <c r="AA2080" s="5">
        <v>39.57741935483871</v>
      </c>
      <c r="AB2080" s="5">
        <v>39.174193548387102</v>
      </c>
    </row>
    <row r="2081" spans="1:28">
      <c r="A2081" s="2" t="s">
        <v>299</v>
      </c>
      <c r="B2081" s="2" t="s">
        <v>76</v>
      </c>
      <c r="C2081" s="2" t="s">
        <v>364</v>
      </c>
      <c r="D2081" s="2" t="str">
        <f t="shared" si="32"/>
        <v>Pennsylvania - Harrisburg-Apr</v>
      </c>
      <c r="E2081" s="5">
        <v>44.65</v>
      </c>
      <c r="F2081" s="5">
        <v>43.9</v>
      </c>
      <c r="G2081" s="5">
        <v>43.15</v>
      </c>
      <c r="H2081" s="5">
        <v>42.36</v>
      </c>
      <c r="I2081" s="5">
        <v>42.45</v>
      </c>
      <c r="J2081" s="5">
        <v>42.536666666666662</v>
      </c>
      <c r="K2081" s="5">
        <v>42.6</v>
      </c>
      <c r="L2081" s="5">
        <v>44.923333333333332</v>
      </c>
      <c r="M2081" s="5">
        <v>47.233333333333334</v>
      </c>
      <c r="N2081" s="5">
        <v>49.57</v>
      </c>
      <c r="O2081" s="5">
        <v>51.443333333333335</v>
      </c>
      <c r="P2081" s="5">
        <v>53.333333333333336</v>
      </c>
      <c r="Q2081" s="5">
        <v>55.213333333333338</v>
      </c>
      <c r="R2081" s="5">
        <v>56.103333333333332</v>
      </c>
      <c r="S2081" s="5">
        <v>57.056666666666665</v>
      </c>
      <c r="T2081" s="5">
        <v>57.956666666666671</v>
      </c>
      <c r="U2081" s="5">
        <v>56.713333333333338</v>
      </c>
      <c r="V2081" s="5">
        <v>55.456666666666671</v>
      </c>
      <c r="W2081" s="5">
        <v>54.193333333333335</v>
      </c>
      <c r="X2081" s="5">
        <v>52.403333333333329</v>
      </c>
      <c r="Y2081" s="5">
        <v>50.63</v>
      </c>
      <c r="Z2081" s="5">
        <v>48.873333333333335</v>
      </c>
      <c r="AA2081" s="5">
        <v>47.67</v>
      </c>
      <c r="AB2081" s="5">
        <v>46.483333333333334</v>
      </c>
    </row>
    <row r="2082" spans="1:28">
      <c r="A2082" s="2" t="s">
        <v>299</v>
      </c>
      <c r="B2082" s="2" t="s">
        <v>77</v>
      </c>
      <c r="C2082" s="2" t="s">
        <v>365</v>
      </c>
      <c r="D2082" s="2" t="str">
        <f t="shared" si="32"/>
        <v>Pennsylvania - Harrisburg-May</v>
      </c>
      <c r="E2082" s="5">
        <v>56.703225806451613</v>
      </c>
      <c r="F2082" s="5">
        <v>55.606451612903221</v>
      </c>
      <c r="G2082" s="5">
        <v>54.690322580645166</v>
      </c>
      <c r="H2082" s="5">
        <v>53.932258064516134</v>
      </c>
      <c r="I2082" s="5">
        <v>53.070967741935483</v>
      </c>
      <c r="J2082" s="5">
        <v>53.783870967741933</v>
      </c>
      <c r="K2082" s="5">
        <v>56.535483870967738</v>
      </c>
      <c r="L2082" s="5">
        <v>58.858064516129026</v>
      </c>
      <c r="M2082" s="5">
        <v>61.122580645161285</v>
      </c>
      <c r="N2082" s="5">
        <v>63.322580645161288</v>
      </c>
      <c r="O2082" s="5">
        <v>65.348387096774189</v>
      </c>
      <c r="P2082" s="5">
        <v>66.91290322580646</v>
      </c>
      <c r="Q2082" s="5">
        <v>68.283870967741947</v>
      </c>
      <c r="R2082" s="5">
        <v>69.054838709677412</v>
      </c>
      <c r="S2082" s="5">
        <v>69.7</v>
      </c>
      <c r="T2082" s="5">
        <v>69.096774193548384</v>
      </c>
      <c r="U2082" s="5">
        <v>68.358064516129033</v>
      </c>
      <c r="V2082" s="5">
        <v>67.00322580645161</v>
      </c>
      <c r="W2082" s="5">
        <v>64.870967741935488</v>
      </c>
      <c r="X2082" s="5">
        <v>62.819354838709678</v>
      </c>
      <c r="Y2082" s="5">
        <v>61.777419354838706</v>
      </c>
      <c r="Z2082" s="5">
        <v>60.258064516129032</v>
      </c>
      <c r="AA2082" s="5">
        <v>59.012903225806454</v>
      </c>
      <c r="AB2082" s="5">
        <v>57.764516129032259</v>
      </c>
    </row>
    <row r="2083" spans="1:28">
      <c r="A2083" s="2" t="s">
        <v>299</v>
      </c>
      <c r="B2083" s="2" t="s">
        <v>78</v>
      </c>
      <c r="C2083" s="2" t="s">
        <v>366</v>
      </c>
      <c r="D2083" s="2" t="str">
        <f t="shared" si="32"/>
        <v>Pennsylvania - Harrisburg-Jun</v>
      </c>
      <c r="E2083" s="5">
        <v>63.623333333333335</v>
      </c>
      <c r="F2083" s="5">
        <v>62.426666666666662</v>
      </c>
      <c r="G2083" s="5">
        <v>61.756666666666668</v>
      </c>
      <c r="H2083" s="5">
        <v>60.896666666666668</v>
      </c>
      <c r="I2083" s="5">
        <v>60.346666666666671</v>
      </c>
      <c r="J2083" s="5">
        <v>61.93666666666666</v>
      </c>
      <c r="K2083" s="5">
        <v>64.576666666666668</v>
      </c>
      <c r="L2083" s="5">
        <v>67.533333333333331</v>
      </c>
      <c r="M2083" s="5">
        <v>70.186666666666667</v>
      </c>
      <c r="N2083" s="5">
        <v>73.233333333333334</v>
      </c>
      <c r="O2083" s="5">
        <v>75.533333333333331</v>
      </c>
      <c r="P2083" s="5">
        <v>77.209999999999994</v>
      </c>
      <c r="Q2083" s="5">
        <v>78.233333333333334</v>
      </c>
      <c r="R2083" s="5">
        <v>78.523333333333326</v>
      </c>
      <c r="S2083" s="5">
        <v>78.093333333333334</v>
      </c>
      <c r="T2083" s="5">
        <v>77.83</v>
      </c>
      <c r="U2083" s="5">
        <v>77.066666666666663</v>
      </c>
      <c r="V2083" s="5">
        <v>76.056666666666658</v>
      </c>
      <c r="W2083" s="5">
        <v>73.87</v>
      </c>
      <c r="X2083" s="5">
        <v>70.986666666666665</v>
      </c>
      <c r="Y2083" s="5">
        <v>68.963333333333338</v>
      </c>
      <c r="Z2083" s="5">
        <v>67.653333333333336</v>
      </c>
      <c r="AA2083" s="5">
        <v>66.273333333333341</v>
      </c>
      <c r="AB2083" s="5">
        <v>65.069999999999993</v>
      </c>
    </row>
    <row r="2084" spans="1:28">
      <c r="A2084" s="2" t="s">
        <v>299</v>
      </c>
      <c r="B2084" s="2" t="s">
        <v>79</v>
      </c>
      <c r="C2084" s="2" t="s">
        <v>367</v>
      </c>
      <c r="D2084" s="2" t="str">
        <f t="shared" si="32"/>
        <v>Pennsylvania - Harrisburg-Jul</v>
      </c>
      <c r="E2084" s="5">
        <v>72.167741935483861</v>
      </c>
      <c r="F2084" s="5">
        <v>71.338709677419359</v>
      </c>
      <c r="G2084" s="5">
        <v>68.258064516129039</v>
      </c>
      <c r="H2084" s="5">
        <v>67.429032258064524</v>
      </c>
      <c r="I2084" s="5">
        <v>68.50645161290322</v>
      </c>
      <c r="J2084" s="5">
        <v>69.567741935483866</v>
      </c>
      <c r="K2084" s="5">
        <v>70.658064516129031</v>
      </c>
      <c r="L2084" s="5">
        <v>73.177419354838705</v>
      </c>
      <c r="M2084" s="5">
        <v>75.690322580645159</v>
      </c>
      <c r="N2084" s="5">
        <v>78.203225806451613</v>
      </c>
      <c r="O2084" s="5">
        <v>79.790322580645167</v>
      </c>
      <c r="P2084" s="5">
        <v>81.41290322580646</v>
      </c>
      <c r="Q2084" s="5">
        <v>82.99677419354839</v>
      </c>
      <c r="R2084" s="5">
        <v>83.341935483870969</v>
      </c>
      <c r="S2084" s="5">
        <v>83.629032258064512</v>
      </c>
      <c r="T2084" s="5">
        <v>83.977419354838716</v>
      </c>
      <c r="U2084" s="5">
        <v>82.735483870967741</v>
      </c>
      <c r="V2084" s="5">
        <v>81.451612903225808</v>
      </c>
      <c r="W2084" s="5">
        <v>80.177419354838705</v>
      </c>
      <c r="X2084" s="5">
        <v>77.91290322580646</v>
      </c>
      <c r="Y2084" s="5">
        <v>75.680645161290315</v>
      </c>
      <c r="Z2084" s="5">
        <v>73.438709677419354</v>
      </c>
      <c r="AA2084" s="5">
        <v>72.183870967741925</v>
      </c>
      <c r="AB2084" s="5">
        <v>70.887096774193552</v>
      </c>
    </row>
    <row r="2085" spans="1:28">
      <c r="A2085" s="2" t="s">
        <v>299</v>
      </c>
      <c r="B2085" s="2" t="s">
        <v>80</v>
      </c>
      <c r="C2085" s="2" t="s">
        <v>368</v>
      </c>
      <c r="D2085" s="2" t="str">
        <f t="shared" si="32"/>
        <v>Pennsylvania - Harrisburg-Aug</v>
      </c>
      <c r="E2085" s="5">
        <v>66.561290322580646</v>
      </c>
      <c r="F2085" s="5">
        <v>65.945161290322574</v>
      </c>
      <c r="G2085" s="5">
        <v>67.664516129032251</v>
      </c>
      <c r="H2085" s="5">
        <v>67.016129032258064</v>
      </c>
      <c r="I2085" s="5">
        <v>67.664516129032251</v>
      </c>
      <c r="J2085" s="5">
        <v>68.267741935483883</v>
      </c>
      <c r="K2085" s="5">
        <v>68.900000000000006</v>
      </c>
      <c r="L2085" s="5">
        <v>71.548387096774192</v>
      </c>
      <c r="M2085" s="5">
        <v>74.190322580645159</v>
      </c>
      <c r="N2085" s="5">
        <v>76.861290322580643</v>
      </c>
      <c r="O2085" s="5">
        <v>78.622580645161293</v>
      </c>
      <c r="P2085" s="5">
        <v>80.377419354838707</v>
      </c>
      <c r="Q2085" s="5">
        <v>82.141935483870967</v>
      </c>
      <c r="R2085" s="5">
        <v>82.209677419354833</v>
      </c>
      <c r="S2085" s="5">
        <v>82.277419354838713</v>
      </c>
      <c r="T2085" s="5">
        <v>82.335483870967749</v>
      </c>
      <c r="U2085" s="5">
        <v>80.658064516129031</v>
      </c>
      <c r="V2085" s="5">
        <v>78.945161290322588</v>
      </c>
      <c r="W2085" s="5">
        <v>77.235483870967741</v>
      </c>
      <c r="X2085" s="5">
        <v>75.380645161290332</v>
      </c>
      <c r="Y2085" s="5">
        <v>73.548387096774192</v>
      </c>
      <c r="Z2085" s="5">
        <v>71.690322580645159</v>
      </c>
      <c r="AA2085" s="5">
        <v>70.738709677419351</v>
      </c>
      <c r="AB2085" s="5">
        <v>69.767741935483883</v>
      </c>
    </row>
    <row r="2086" spans="1:28">
      <c r="A2086" s="2" t="s">
        <v>299</v>
      </c>
      <c r="B2086" s="2" t="s">
        <v>81</v>
      </c>
      <c r="C2086" s="2" t="s">
        <v>369</v>
      </c>
      <c r="D2086" s="2" t="str">
        <f t="shared" si="32"/>
        <v>Pennsylvania - Harrisburg-Sep</v>
      </c>
      <c r="E2086" s="5">
        <v>63.64</v>
      </c>
      <c r="F2086" s="5">
        <v>62.946666666666673</v>
      </c>
      <c r="G2086" s="5">
        <v>62.213333333333338</v>
      </c>
      <c r="H2086" s="5">
        <v>61.493333333333332</v>
      </c>
      <c r="I2086" s="5">
        <v>61.58</v>
      </c>
      <c r="J2086" s="5">
        <v>61.68</v>
      </c>
      <c r="K2086" s="5">
        <v>61.766666666666666</v>
      </c>
      <c r="L2086" s="5">
        <v>64.683333333333337</v>
      </c>
      <c r="M2086" s="5">
        <v>67.656666666666666</v>
      </c>
      <c r="N2086" s="5">
        <v>70.599999999999994</v>
      </c>
      <c r="O2086" s="5">
        <v>72.16</v>
      </c>
      <c r="P2086" s="5">
        <v>73.713333333333338</v>
      </c>
      <c r="Q2086" s="5">
        <v>75.27</v>
      </c>
      <c r="R2086" s="5">
        <v>75.406666666666666</v>
      </c>
      <c r="S2086" s="5">
        <v>75.526666666666671</v>
      </c>
      <c r="T2086" s="5">
        <v>75.653333333333336</v>
      </c>
      <c r="U2086" s="5">
        <v>73.55</v>
      </c>
      <c r="V2086" s="5">
        <v>71.459999999999994</v>
      </c>
      <c r="W2086" s="5">
        <v>69.39</v>
      </c>
      <c r="X2086" s="5">
        <v>68.046666666666667</v>
      </c>
      <c r="Y2086" s="5">
        <v>66.75</v>
      </c>
      <c r="Z2086" s="5">
        <v>65.44</v>
      </c>
      <c r="AA2086" s="5">
        <v>64.756666666666675</v>
      </c>
      <c r="AB2086" s="5">
        <v>64.09</v>
      </c>
    </row>
    <row r="2087" spans="1:28">
      <c r="A2087" s="2" t="s">
        <v>299</v>
      </c>
      <c r="B2087" s="2" t="s">
        <v>82</v>
      </c>
      <c r="C2087" s="2" t="s">
        <v>370</v>
      </c>
      <c r="D2087" s="2" t="str">
        <f t="shared" si="32"/>
        <v>Pennsylvania - Harrisburg-Oct</v>
      </c>
      <c r="E2087" s="5">
        <v>50.187096774193549</v>
      </c>
      <c r="F2087" s="5">
        <v>49.532258064516128</v>
      </c>
      <c r="G2087" s="5">
        <v>48.970967741935482</v>
      </c>
      <c r="H2087" s="5">
        <v>48.619354838709675</v>
      </c>
      <c r="I2087" s="5">
        <v>48.219354838709677</v>
      </c>
      <c r="J2087" s="5">
        <v>48.312903225806451</v>
      </c>
      <c r="K2087" s="5">
        <v>48.232258064516131</v>
      </c>
      <c r="L2087" s="5">
        <v>51.196774193548386</v>
      </c>
      <c r="M2087" s="5">
        <v>54.519354838709674</v>
      </c>
      <c r="N2087" s="5">
        <v>57.406451612903226</v>
      </c>
      <c r="O2087" s="5">
        <v>59.935483870967744</v>
      </c>
      <c r="P2087" s="5">
        <v>61.480645161290326</v>
      </c>
      <c r="Q2087" s="5">
        <v>62.519354838709674</v>
      </c>
      <c r="R2087" s="5">
        <v>63.303225806451614</v>
      </c>
      <c r="S2087" s="5">
        <v>63.570967741935483</v>
      </c>
      <c r="T2087" s="5">
        <v>62.851612903225806</v>
      </c>
      <c r="U2087" s="5">
        <v>60.903225806451616</v>
      </c>
      <c r="V2087" s="5">
        <v>57.716129032258067</v>
      </c>
      <c r="W2087" s="5">
        <v>55.3</v>
      </c>
      <c r="X2087" s="5">
        <v>54.093548387096774</v>
      </c>
      <c r="Y2087" s="5">
        <v>53.325806451612898</v>
      </c>
      <c r="Z2087" s="5">
        <v>52.177419354838712</v>
      </c>
      <c r="AA2087" s="5">
        <v>51.183870967741939</v>
      </c>
      <c r="AB2087" s="5">
        <v>50.454838709677418</v>
      </c>
    </row>
    <row r="2088" spans="1:28">
      <c r="A2088" s="2" t="s">
        <v>299</v>
      </c>
      <c r="B2088" s="2" t="s">
        <v>83</v>
      </c>
      <c r="C2088" s="2" t="s">
        <v>371</v>
      </c>
      <c r="D2088" s="2" t="str">
        <f t="shared" si="32"/>
        <v>Pennsylvania - Harrisburg-Nov</v>
      </c>
      <c r="E2088" s="5">
        <v>40.08</v>
      </c>
      <c r="F2088" s="5">
        <v>39.796666666666667</v>
      </c>
      <c r="G2088" s="5">
        <v>39.523333333333333</v>
      </c>
      <c r="H2088" s="5">
        <v>39.226666666666667</v>
      </c>
      <c r="I2088" s="5">
        <v>39.026666666666664</v>
      </c>
      <c r="J2088" s="5">
        <v>38.81666666666667</v>
      </c>
      <c r="K2088" s="5">
        <v>38.596666666666671</v>
      </c>
      <c r="L2088" s="5">
        <v>40.46</v>
      </c>
      <c r="M2088" s="5">
        <v>42.286666666666662</v>
      </c>
      <c r="N2088" s="5">
        <v>44.13</v>
      </c>
      <c r="O2088" s="5">
        <v>45.576666666666668</v>
      </c>
      <c r="P2088" s="5">
        <v>47.02</v>
      </c>
      <c r="Q2088" s="5">
        <v>48.476666666666667</v>
      </c>
      <c r="R2088" s="5">
        <v>48.516666666666666</v>
      </c>
      <c r="S2088" s="5">
        <v>48.523333333333333</v>
      </c>
      <c r="T2088" s="5">
        <v>48.56</v>
      </c>
      <c r="U2088" s="5">
        <v>46.78</v>
      </c>
      <c r="V2088" s="5">
        <v>45.02</v>
      </c>
      <c r="W2088" s="5">
        <v>43.25333333333333</v>
      </c>
      <c r="X2088" s="5">
        <v>42.373333333333335</v>
      </c>
      <c r="Y2088" s="5">
        <v>41.51</v>
      </c>
      <c r="Z2088" s="5">
        <v>40.613333333333337</v>
      </c>
      <c r="AA2088" s="5">
        <v>40.346666666666671</v>
      </c>
      <c r="AB2088" s="5">
        <v>40.073333333333338</v>
      </c>
    </row>
    <row r="2089" spans="1:28">
      <c r="A2089" s="2" t="s">
        <v>299</v>
      </c>
      <c r="B2089" s="2" t="s">
        <v>84</v>
      </c>
      <c r="C2089" s="2" t="s">
        <v>372</v>
      </c>
      <c r="D2089" s="2" t="str">
        <f t="shared" si="32"/>
        <v>Pennsylvania - Harrisburg-Dec</v>
      </c>
      <c r="E2089" s="5">
        <v>28.967741935483872</v>
      </c>
      <c r="F2089" s="5">
        <v>28.461290322580645</v>
      </c>
      <c r="G2089" s="5">
        <v>28.164516129032258</v>
      </c>
      <c r="H2089" s="5">
        <v>28.232258064516131</v>
      </c>
      <c r="I2089" s="5">
        <v>27.858064516129033</v>
      </c>
      <c r="J2089" s="5">
        <v>27.845161290322583</v>
      </c>
      <c r="K2089" s="5">
        <v>27.929032258064513</v>
      </c>
      <c r="L2089" s="5">
        <v>27.858064516129033</v>
      </c>
      <c r="M2089" s="5">
        <v>29.380645161290321</v>
      </c>
      <c r="N2089" s="5">
        <v>31.258064516129032</v>
      </c>
      <c r="O2089" s="5">
        <v>32.377419354838715</v>
      </c>
      <c r="P2089" s="5">
        <v>33.754838709677422</v>
      </c>
      <c r="Q2089" s="5">
        <v>34.587096774193547</v>
      </c>
      <c r="R2089" s="5">
        <v>35.07741935483871</v>
      </c>
      <c r="S2089" s="5">
        <v>35.064516129032256</v>
      </c>
      <c r="T2089" s="5">
        <v>34.680645161290322</v>
      </c>
      <c r="U2089" s="5">
        <v>33</v>
      </c>
      <c r="V2089" s="5">
        <v>32</v>
      </c>
      <c r="W2089" s="5">
        <v>31.403225806451612</v>
      </c>
      <c r="X2089" s="5">
        <v>30.851612903225806</v>
      </c>
      <c r="Y2089" s="5">
        <v>30.583870967741937</v>
      </c>
      <c r="Z2089" s="5">
        <v>30.593548387096774</v>
      </c>
      <c r="AA2089" s="5">
        <v>29.938709677419357</v>
      </c>
      <c r="AB2089" s="5">
        <v>29.338709677419356</v>
      </c>
    </row>
    <row r="2090" spans="1:28">
      <c r="A2090" s="2" t="s">
        <v>300</v>
      </c>
      <c r="B2090" s="2" t="s">
        <v>73</v>
      </c>
      <c r="C2090" s="2" t="s">
        <v>361</v>
      </c>
      <c r="D2090" s="2" t="str">
        <f t="shared" si="32"/>
        <v>Pennsylvania - Philadelphia-Jan</v>
      </c>
      <c r="E2090" s="5">
        <v>28.103225806451615</v>
      </c>
      <c r="F2090" s="5">
        <v>27.5</v>
      </c>
      <c r="G2090" s="5">
        <v>27.103225806451615</v>
      </c>
      <c r="H2090" s="5">
        <v>26.819354838709678</v>
      </c>
      <c r="I2090" s="5">
        <v>26.751612903225805</v>
      </c>
      <c r="J2090" s="5">
        <v>26.429032258064513</v>
      </c>
      <c r="K2090" s="5">
        <v>26.438709677419357</v>
      </c>
      <c r="L2090" s="5">
        <v>26.361290322580647</v>
      </c>
      <c r="M2090" s="5">
        <v>27.990322580645163</v>
      </c>
      <c r="N2090" s="5">
        <v>29.748387096774195</v>
      </c>
      <c r="O2090" s="5">
        <v>31.461290322580645</v>
      </c>
      <c r="P2090" s="5">
        <v>32.416129032258063</v>
      </c>
      <c r="Q2090" s="5">
        <v>33.78709677419355</v>
      </c>
      <c r="R2090" s="5">
        <v>34.390322580645162</v>
      </c>
      <c r="S2090" s="5">
        <v>34.648387096774194</v>
      </c>
      <c r="T2090" s="5">
        <v>34.196774193548386</v>
      </c>
      <c r="U2090" s="5">
        <v>32.648387096774194</v>
      </c>
      <c r="V2090" s="5">
        <v>31.558064516129029</v>
      </c>
      <c r="W2090" s="5">
        <v>30.858064516129033</v>
      </c>
      <c r="X2090" s="5">
        <v>29.977419354838709</v>
      </c>
      <c r="Y2090" s="5">
        <v>29.548387096774192</v>
      </c>
      <c r="Z2090" s="5">
        <v>29.190322580645162</v>
      </c>
      <c r="AA2090" s="5">
        <v>28.574193548387097</v>
      </c>
      <c r="AB2090" s="5">
        <v>28.154838709677417</v>
      </c>
    </row>
    <row r="2091" spans="1:28">
      <c r="A2091" s="2" t="s">
        <v>300</v>
      </c>
      <c r="B2091" s="2" t="s">
        <v>74</v>
      </c>
      <c r="C2091" s="2" t="s">
        <v>362</v>
      </c>
      <c r="D2091" s="2" t="str">
        <f t="shared" si="32"/>
        <v>Pennsylvania - Philadelphia-Feb</v>
      </c>
      <c r="E2091" s="5">
        <v>29.553571428571427</v>
      </c>
      <c r="F2091" s="5">
        <v>29.017857142857142</v>
      </c>
      <c r="G2091" s="5">
        <v>28.603571428571428</v>
      </c>
      <c r="H2091" s="5">
        <v>28.332142857142856</v>
      </c>
      <c r="I2091" s="5">
        <v>27.896428571428572</v>
      </c>
      <c r="J2091" s="5">
        <v>27.61785714285714</v>
      </c>
      <c r="K2091" s="5">
        <v>27.971428571428572</v>
      </c>
      <c r="L2091" s="5">
        <v>28.360714285714288</v>
      </c>
      <c r="M2091" s="5">
        <v>29.982142857142858</v>
      </c>
      <c r="N2091" s="5">
        <v>31.625</v>
      </c>
      <c r="O2091" s="5">
        <v>33.375</v>
      </c>
      <c r="P2091" s="5">
        <v>34.546428571428571</v>
      </c>
      <c r="Q2091" s="5">
        <v>35.475000000000001</v>
      </c>
      <c r="R2091" s="5">
        <v>36.046428571428571</v>
      </c>
      <c r="S2091" s="5">
        <v>36.164285714285718</v>
      </c>
      <c r="T2091" s="5">
        <v>35.692857142857143</v>
      </c>
      <c r="U2091" s="5">
        <v>34.903571428571425</v>
      </c>
      <c r="V2091" s="5">
        <v>33.635714285714286</v>
      </c>
      <c r="W2091" s="5">
        <v>33.114285714285714</v>
      </c>
      <c r="X2091" s="5">
        <v>32.239285714285714</v>
      </c>
      <c r="Y2091" s="5">
        <v>31.689285714285713</v>
      </c>
      <c r="Z2091" s="5">
        <v>31.35</v>
      </c>
      <c r="AA2091" s="5">
        <v>30.65</v>
      </c>
      <c r="AB2091" s="5">
        <v>30.553571428571427</v>
      </c>
    </row>
    <row r="2092" spans="1:28">
      <c r="A2092" s="2" t="s">
        <v>300</v>
      </c>
      <c r="B2092" s="2" t="s">
        <v>75</v>
      </c>
      <c r="C2092" s="2" t="s">
        <v>363</v>
      </c>
      <c r="D2092" s="2" t="str">
        <f t="shared" si="32"/>
        <v>Pennsylvania - Philadelphia-Mar</v>
      </c>
      <c r="E2092" s="5">
        <v>37.674193548387102</v>
      </c>
      <c r="F2092" s="5">
        <v>37.335483870967742</v>
      </c>
      <c r="G2092" s="5">
        <v>36.36774193548387</v>
      </c>
      <c r="H2092" s="5">
        <v>35.906451612903226</v>
      </c>
      <c r="I2092" s="5">
        <v>35.570967741935483</v>
      </c>
      <c r="J2092" s="5">
        <v>35.216129032258067</v>
      </c>
      <c r="K2092" s="5">
        <v>35.445161290322581</v>
      </c>
      <c r="L2092" s="5">
        <v>38.245161290322578</v>
      </c>
      <c r="M2092" s="5">
        <v>40.193548387096776</v>
      </c>
      <c r="N2092" s="5">
        <v>42.8</v>
      </c>
      <c r="O2092" s="5">
        <v>44.845161290322579</v>
      </c>
      <c r="P2092" s="5">
        <v>46.409677419354843</v>
      </c>
      <c r="Q2092" s="5">
        <v>47.722580645161294</v>
      </c>
      <c r="R2092" s="5">
        <v>48.725806451612904</v>
      </c>
      <c r="S2092" s="5">
        <v>48.748387096774195</v>
      </c>
      <c r="T2092" s="5">
        <v>48.70967741935484</v>
      </c>
      <c r="U2092" s="5">
        <v>47.887096774193552</v>
      </c>
      <c r="V2092" s="5">
        <v>45.574193548387093</v>
      </c>
      <c r="W2092" s="5">
        <v>43.696774193548386</v>
      </c>
      <c r="X2092" s="5">
        <v>42.08064516129032</v>
      </c>
      <c r="Y2092" s="5">
        <v>40.619354838709675</v>
      </c>
      <c r="Z2092" s="5">
        <v>39.716129032258067</v>
      </c>
      <c r="AA2092" s="5">
        <v>38.770967741935486</v>
      </c>
      <c r="AB2092" s="5">
        <v>38.36774193548387</v>
      </c>
    </row>
    <row r="2093" spans="1:28">
      <c r="A2093" s="2" t="s">
        <v>300</v>
      </c>
      <c r="B2093" s="2" t="s">
        <v>76</v>
      </c>
      <c r="C2093" s="2" t="s">
        <v>364</v>
      </c>
      <c r="D2093" s="2" t="str">
        <f t="shared" si="32"/>
        <v>Pennsylvania - Philadelphia-Apr</v>
      </c>
      <c r="E2093" s="5">
        <v>45.82</v>
      </c>
      <c r="F2093" s="5">
        <v>45.153333333333329</v>
      </c>
      <c r="G2093" s="5">
        <v>44.34</v>
      </c>
      <c r="H2093" s="5">
        <v>44.18666666666666</v>
      </c>
      <c r="I2093" s="5">
        <v>43.74666666666667</v>
      </c>
      <c r="J2093" s="5">
        <v>43.4</v>
      </c>
      <c r="K2093" s="5">
        <v>45.28</v>
      </c>
      <c r="L2093" s="5">
        <v>47.666666666666664</v>
      </c>
      <c r="M2093" s="5">
        <v>50.033333333333331</v>
      </c>
      <c r="N2093" s="5">
        <v>52.206666666666671</v>
      </c>
      <c r="O2093" s="5">
        <v>54.61</v>
      </c>
      <c r="P2093" s="5">
        <v>56.456666666666671</v>
      </c>
      <c r="Q2093" s="5">
        <v>58.046666666666667</v>
      </c>
      <c r="R2093" s="5">
        <v>58.646666666666668</v>
      </c>
      <c r="S2093" s="5">
        <v>58.88</v>
      </c>
      <c r="T2093" s="5">
        <v>58.50333333333333</v>
      </c>
      <c r="U2093" s="5">
        <v>58.073333333333338</v>
      </c>
      <c r="V2093" s="5">
        <v>56.423333333333332</v>
      </c>
      <c r="W2093" s="5">
        <v>54.23</v>
      </c>
      <c r="X2093" s="5">
        <v>52.153333333333329</v>
      </c>
      <c r="Y2093" s="5">
        <v>50.9</v>
      </c>
      <c r="Z2093" s="5">
        <v>49.636666666666663</v>
      </c>
      <c r="AA2093" s="5">
        <v>48.48</v>
      </c>
      <c r="AB2093" s="5">
        <v>47.4</v>
      </c>
    </row>
    <row r="2094" spans="1:28">
      <c r="A2094" s="2" t="s">
        <v>300</v>
      </c>
      <c r="B2094" s="2" t="s">
        <v>77</v>
      </c>
      <c r="C2094" s="2" t="s">
        <v>365</v>
      </c>
      <c r="D2094" s="2" t="str">
        <f t="shared" si="32"/>
        <v>Pennsylvania - Philadelphia-May</v>
      </c>
      <c r="E2094" s="5">
        <v>57.164516129032258</v>
      </c>
      <c r="F2094" s="5">
        <v>56.487096774193546</v>
      </c>
      <c r="G2094" s="5">
        <v>56.222580645161294</v>
      </c>
      <c r="H2094" s="5">
        <v>55.683870967741939</v>
      </c>
      <c r="I2094" s="5">
        <v>55.12903225806452</v>
      </c>
      <c r="J2094" s="5">
        <v>56.103225806451611</v>
      </c>
      <c r="K2094" s="5">
        <v>58.561290322580646</v>
      </c>
      <c r="L2094" s="5">
        <v>61.177419354838712</v>
      </c>
      <c r="M2094" s="5">
        <v>63.558064516129029</v>
      </c>
      <c r="N2094" s="5">
        <v>65.438709677419354</v>
      </c>
      <c r="O2094" s="5">
        <v>67.277419354838713</v>
      </c>
      <c r="P2094" s="5">
        <v>68.287096774193557</v>
      </c>
      <c r="Q2094" s="5">
        <v>69.890322580645162</v>
      </c>
      <c r="R2094" s="5">
        <v>70.487096774193546</v>
      </c>
      <c r="S2094" s="5">
        <v>70.109677419354838</v>
      </c>
      <c r="T2094" s="5">
        <v>69.858064516129033</v>
      </c>
      <c r="U2094" s="5">
        <v>68.632258064516122</v>
      </c>
      <c r="V2094" s="5">
        <v>67.351612903225814</v>
      </c>
      <c r="W2094" s="5">
        <v>64.91935483870968</v>
      </c>
      <c r="X2094" s="5">
        <v>63.203225806451613</v>
      </c>
      <c r="Y2094" s="5">
        <v>61.835483870967742</v>
      </c>
      <c r="Z2094" s="5">
        <v>60.62903225806452</v>
      </c>
      <c r="AA2094" s="5">
        <v>58.967741935483872</v>
      </c>
      <c r="AB2094" s="5">
        <v>57.912903225806453</v>
      </c>
    </row>
    <row r="2095" spans="1:28">
      <c r="A2095" s="2" t="s">
        <v>300</v>
      </c>
      <c r="B2095" s="2" t="s">
        <v>78</v>
      </c>
      <c r="C2095" s="2" t="s">
        <v>366</v>
      </c>
      <c r="D2095" s="2" t="str">
        <f t="shared" si="32"/>
        <v>Pennsylvania - Philadelphia-Jun</v>
      </c>
      <c r="E2095" s="5">
        <v>65.150000000000006</v>
      </c>
      <c r="F2095" s="5">
        <v>64.569999999999993</v>
      </c>
      <c r="G2095" s="5">
        <v>63.99666666666667</v>
      </c>
      <c r="H2095" s="5">
        <v>63.443333333333335</v>
      </c>
      <c r="I2095" s="5">
        <v>63.18333333333333</v>
      </c>
      <c r="J2095" s="5">
        <v>64.73</v>
      </c>
      <c r="K2095" s="5">
        <v>66.766666666666666</v>
      </c>
      <c r="L2095" s="5">
        <v>69.213333333333338</v>
      </c>
      <c r="M2095" s="5">
        <v>71.959999999999994</v>
      </c>
      <c r="N2095" s="5">
        <v>74.343333333333334</v>
      </c>
      <c r="O2095" s="5">
        <v>76.023333333333326</v>
      </c>
      <c r="P2095" s="5">
        <v>77.263333333333335</v>
      </c>
      <c r="Q2095" s="5">
        <v>78.106666666666655</v>
      </c>
      <c r="R2095" s="5">
        <v>78.973333333333329</v>
      </c>
      <c r="S2095" s="5">
        <v>78.36333333333333</v>
      </c>
      <c r="T2095" s="5">
        <v>78.563333333333333</v>
      </c>
      <c r="U2095" s="5">
        <v>77.693333333333342</v>
      </c>
      <c r="V2095" s="5">
        <v>75.806666666666658</v>
      </c>
      <c r="W2095" s="5">
        <v>73.773333333333326</v>
      </c>
      <c r="X2095" s="5">
        <v>71.38333333333334</v>
      </c>
      <c r="Y2095" s="5">
        <v>69.72</v>
      </c>
      <c r="Z2095" s="5">
        <v>68.376666666666679</v>
      </c>
      <c r="AA2095" s="5">
        <v>67.3</v>
      </c>
      <c r="AB2095" s="5">
        <v>66.626666666666665</v>
      </c>
    </row>
    <row r="2096" spans="1:28">
      <c r="A2096" s="2" t="s">
        <v>300</v>
      </c>
      <c r="B2096" s="2" t="s">
        <v>79</v>
      </c>
      <c r="C2096" s="2" t="s">
        <v>367</v>
      </c>
      <c r="D2096" s="2" t="str">
        <f t="shared" si="32"/>
        <v>Pennsylvania - Philadelphia-Jul</v>
      </c>
      <c r="E2096" s="5">
        <v>73.680645161290315</v>
      </c>
      <c r="F2096" s="5">
        <v>72.896774193548396</v>
      </c>
      <c r="G2096" s="5">
        <v>70.319354838709685</v>
      </c>
      <c r="H2096" s="5">
        <v>69.561290322580646</v>
      </c>
      <c r="I2096" s="5">
        <v>69.2</v>
      </c>
      <c r="J2096" s="5">
        <v>70.154838709677421</v>
      </c>
      <c r="K2096" s="5">
        <v>72.283870967741947</v>
      </c>
      <c r="L2096" s="5">
        <v>75.290322580645167</v>
      </c>
      <c r="M2096" s="5">
        <v>77.590322580645164</v>
      </c>
      <c r="N2096" s="5">
        <v>79.41935483870968</v>
      </c>
      <c r="O2096" s="5">
        <v>81.277419354838713</v>
      </c>
      <c r="P2096" s="5">
        <v>82.645161290322577</v>
      </c>
      <c r="Q2096" s="5">
        <v>83.867741935483878</v>
      </c>
      <c r="R2096" s="5">
        <v>84.722580645161287</v>
      </c>
      <c r="S2096" s="5">
        <v>84.806451612903231</v>
      </c>
      <c r="T2096" s="5">
        <v>84.432258064516134</v>
      </c>
      <c r="U2096" s="5">
        <v>82.958064516129028</v>
      </c>
      <c r="V2096" s="5">
        <v>82.061290322580646</v>
      </c>
      <c r="W2096" s="5">
        <v>80.08387096774193</v>
      </c>
      <c r="X2096" s="5">
        <v>76.987096774193546</v>
      </c>
      <c r="Y2096" s="5">
        <v>75.035483870967738</v>
      </c>
      <c r="Z2096" s="5">
        <v>73.741935483870961</v>
      </c>
      <c r="AA2096" s="5">
        <v>72.693548387096769</v>
      </c>
      <c r="AB2096" s="5">
        <v>71.951612903225808</v>
      </c>
    </row>
    <row r="2097" spans="1:28">
      <c r="A2097" s="2" t="s">
        <v>300</v>
      </c>
      <c r="B2097" s="2" t="s">
        <v>80</v>
      </c>
      <c r="C2097" s="2" t="s">
        <v>368</v>
      </c>
      <c r="D2097" s="2" t="str">
        <f t="shared" si="32"/>
        <v>Pennsylvania - Philadelphia-Aug</v>
      </c>
      <c r="E2097" s="5">
        <v>66.841935483870969</v>
      </c>
      <c r="F2097" s="5">
        <v>66.529032258064518</v>
      </c>
      <c r="G2097" s="5">
        <v>67.803225806451621</v>
      </c>
      <c r="H2097" s="5">
        <v>67.274193548387103</v>
      </c>
      <c r="I2097" s="5">
        <v>66.977419354838716</v>
      </c>
      <c r="J2097" s="5">
        <v>67.3</v>
      </c>
      <c r="K2097" s="5">
        <v>69.50645161290322</v>
      </c>
      <c r="L2097" s="5">
        <v>71.5</v>
      </c>
      <c r="M2097" s="5">
        <v>74.029032258064518</v>
      </c>
      <c r="N2097" s="5">
        <v>76.216129032258053</v>
      </c>
      <c r="O2097" s="5">
        <v>78.106451612903228</v>
      </c>
      <c r="P2097" s="5">
        <v>79.548387096774192</v>
      </c>
      <c r="Q2097" s="5">
        <v>80.622580645161293</v>
      </c>
      <c r="R2097" s="5">
        <v>81.154838709677421</v>
      </c>
      <c r="S2097" s="5">
        <v>81.090322580645164</v>
      </c>
      <c r="T2097" s="5">
        <v>80.516129032258064</v>
      </c>
      <c r="U2097" s="5">
        <v>79.393548387096772</v>
      </c>
      <c r="V2097" s="5">
        <v>77.048387096774192</v>
      </c>
      <c r="W2097" s="5">
        <v>75.041935483870972</v>
      </c>
      <c r="X2097" s="5">
        <v>73.206451612903223</v>
      </c>
      <c r="Y2097" s="5">
        <v>72.387096774193552</v>
      </c>
      <c r="Z2097" s="5">
        <v>71.203225806451613</v>
      </c>
      <c r="AA2097" s="5">
        <v>70.177419354838705</v>
      </c>
      <c r="AB2097" s="5">
        <v>69.58387096774193</v>
      </c>
    </row>
    <row r="2098" spans="1:28">
      <c r="A2098" s="2" t="s">
        <v>300</v>
      </c>
      <c r="B2098" s="2" t="s">
        <v>81</v>
      </c>
      <c r="C2098" s="2" t="s">
        <v>369</v>
      </c>
      <c r="D2098" s="2" t="str">
        <f t="shared" si="32"/>
        <v>Pennsylvania - Philadelphia-Sep</v>
      </c>
      <c r="E2098" s="5">
        <v>63.96</v>
      </c>
      <c r="F2098" s="5">
        <v>63.29</v>
      </c>
      <c r="G2098" s="5">
        <v>62.923333333333332</v>
      </c>
      <c r="H2098" s="5">
        <v>62.273333333333333</v>
      </c>
      <c r="I2098" s="5">
        <v>61.86</v>
      </c>
      <c r="J2098" s="5">
        <v>61.696666666666673</v>
      </c>
      <c r="K2098" s="5">
        <v>63.31333333333334</v>
      </c>
      <c r="L2098" s="5">
        <v>66.016666666666666</v>
      </c>
      <c r="M2098" s="5">
        <v>68.553333333333327</v>
      </c>
      <c r="N2098" s="5">
        <v>70.88</v>
      </c>
      <c r="O2098" s="5">
        <v>72.680000000000007</v>
      </c>
      <c r="P2098" s="5">
        <v>74.456666666666663</v>
      </c>
      <c r="Q2098" s="5">
        <v>75.846666666666664</v>
      </c>
      <c r="R2098" s="5">
        <v>76.16</v>
      </c>
      <c r="S2098" s="5">
        <v>76.42</v>
      </c>
      <c r="T2098" s="5">
        <v>75.166666666666671</v>
      </c>
      <c r="U2098" s="5">
        <v>73.916666666666671</v>
      </c>
      <c r="V2098" s="5">
        <v>71.180000000000007</v>
      </c>
      <c r="W2098" s="5">
        <v>68.926666666666677</v>
      </c>
      <c r="X2098" s="5">
        <v>67.466666666666669</v>
      </c>
      <c r="Y2098" s="5">
        <v>66.566666666666663</v>
      </c>
      <c r="Z2098" s="5">
        <v>65.153333333333336</v>
      </c>
      <c r="AA2098" s="5">
        <v>64.513333333333335</v>
      </c>
      <c r="AB2098" s="5">
        <v>64.34</v>
      </c>
    </row>
    <row r="2099" spans="1:28">
      <c r="A2099" s="2" t="s">
        <v>300</v>
      </c>
      <c r="B2099" s="2" t="s">
        <v>82</v>
      </c>
      <c r="C2099" s="2" t="s">
        <v>370</v>
      </c>
      <c r="D2099" s="2" t="str">
        <f t="shared" si="32"/>
        <v>Pennsylvania - Philadelphia-Oct</v>
      </c>
      <c r="E2099" s="5">
        <v>49.735483870967741</v>
      </c>
      <c r="F2099" s="5">
        <v>49.680645161290322</v>
      </c>
      <c r="G2099" s="5">
        <v>48.983870967741936</v>
      </c>
      <c r="H2099" s="5">
        <v>49</v>
      </c>
      <c r="I2099" s="5">
        <v>48.606451612903221</v>
      </c>
      <c r="J2099" s="5">
        <v>48.541935483870965</v>
      </c>
      <c r="K2099" s="5">
        <v>49.261290322580642</v>
      </c>
      <c r="L2099" s="5">
        <v>52.91612903225807</v>
      </c>
      <c r="M2099" s="5">
        <v>56.441935483870971</v>
      </c>
      <c r="N2099" s="5">
        <v>58.983870967741936</v>
      </c>
      <c r="O2099" s="5">
        <v>61.445161290322581</v>
      </c>
      <c r="P2099" s="5">
        <v>62.970967741935482</v>
      </c>
      <c r="Q2099" s="5">
        <v>63.722580645161294</v>
      </c>
      <c r="R2099" s="5">
        <v>64.225806451612897</v>
      </c>
      <c r="S2099" s="5">
        <v>64.051612903225802</v>
      </c>
      <c r="T2099" s="5">
        <v>63.177419354838712</v>
      </c>
      <c r="U2099" s="5">
        <v>60.964516129032262</v>
      </c>
      <c r="V2099" s="5">
        <v>57.883870967741942</v>
      </c>
      <c r="W2099" s="5">
        <v>55.948387096774198</v>
      </c>
      <c r="X2099" s="5">
        <v>54.587096774193547</v>
      </c>
      <c r="Y2099" s="5">
        <v>52.87419354838709</v>
      </c>
      <c r="Z2099" s="5">
        <v>52.029032258064518</v>
      </c>
      <c r="AA2099" s="5">
        <v>51.490322580645163</v>
      </c>
      <c r="AB2099" s="5">
        <v>51.061290322580646</v>
      </c>
    </row>
    <row r="2100" spans="1:28">
      <c r="A2100" s="2" t="s">
        <v>300</v>
      </c>
      <c r="B2100" s="2" t="s">
        <v>83</v>
      </c>
      <c r="C2100" s="2" t="s">
        <v>371</v>
      </c>
      <c r="D2100" s="2" t="str">
        <f t="shared" si="32"/>
        <v>Pennsylvania - Philadelphia-Nov</v>
      </c>
      <c r="E2100" s="5">
        <v>42.6</v>
      </c>
      <c r="F2100" s="5">
        <v>41.983333333333334</v>
      </c>
      <c r="G2100" s="5">
        <v>41.93666666666666</v>
      </c>
      <c r="H2100" s="5">
        <v>41.17</v>
      </c>
      <c r="I2100" s="5">
        <v>40.306666666666665</v>
      </c>
      <c r="J2100" s="5">
        <v>40.523333333333333</v>
      </c>
      <c r="K2100" s="5">
        <v>40.466666666666669</v>
      </c>
      <c r="L2100" s="5">
        <v>42.633333333333333</v>
      </c>
      <c r="M2100" s="5">
        <v>45.306666666666665</v>
      </c>
      <c r="N2100" s="5">
        <v>48.08</v>
      </c>
      <c r="O2100" s="5">
        <v>50.473333333333336</v>
      </c>
      <c r="P2100" s="5">
        <v>51.876666666666665</v>
      </c>
      <c r="Q2100" s="5">
        <v>52.906666666666666</v>
      </c>
      <c r="R2100" s="5">
        <v>53.863333333333337</v>
      </c>
      <c r="S2100" s="5">
        <v>53.2</v>
      </c>
      <c r="T2100" s="5">
        <v>51.81333333333334</v>
      </c>
      <c r="U2100" s="5">
        <v>49.603333333333332</v>
      </c>
      <c r="V2100" s="5">
        <v>47.44</v>
      </c>
      <c r="W2100" s="5">
        <v>45.833333333333336</v>
      </c>
      <c r="X2100" s="5">
        <v>44.726666666666667</v>
      </c>
      <c r="Y2100" s="5">
        <v>44.12</v>
      </c>
      <c r="Z2100" s="5">
        <v>43.27</v>
      </c>
      <c r="AA2100" s="5">
        <v>42.776666666666664</v>
      </c>
      <c r="AB2100" s="5">
        <v>42.276666666666664</v>
      </c>
    </row>
    <row r="2101" spans="1:28">
      <c r="A2101" s="2" t="s">
        <v>300</v>
      </c>
      <c r="B2101" s="2" t="s">
        <v>84</v>
      </c>
      <c r="C2101" s="2" t="s">
        <v>372</v>
      </c>
      <c r="D2101" s="2" t="str">
        <f t="shared" si="32"/>
        <v>Pennsylvania - Philadelphia-Dec</v>
      </c>
      <c r="E2101" s="5">
        <v>32.403225806451616</v>
      </c>
      <c r="F2101" s="5">
        <v>32.009677419354837</v>
      </c>
      <c r="G2101" s="5">
        <v>31.925806451612903</v>
      </c>
      <c r="H2101" s="5">
        <v>31.477419354838709</v>
      </c>
      <c r="I2101" s="5">
        <v>31.309677419354838</v>
      </c>
      <c r="J2101" s="5">
        <v>30.961290322580645</v>
      </c>
      <c r="K2101" s="5">
        <v>31.296774193548387</v>
      </c>
      <c r="L2101" s="5">
        <v>32.038709677419355</v>
      </c>
      <c r="M2101" s="5">
        <v>33.761290322580642</v>
      </c>
      <c r="N2101" s="5">
        <v>35.541935483870965</v>
      </c>
      <c r="O2101" s="5">
        <v>36.92258064516129</v>
      </c>
      <c r="P2101" s="5">
        <v>38.032258064516128</v>
      </c>
      <c r="Q2101" s="5">
        <v>38.70645161290323</v>
      </c>
      <c r="R2101" s="5">
        <v>39.396774193548389</v>
      </c>
      <c r="S2101" s="5">
        <v>38.990322580645163</v>
      </c>
      <c r="T2101" s="5">
        <v>37.993548387096773</v>
      </c>
      <c r="U2101" s="5">
        <v>36.387096774193552</v>
      </c>
      <c r="V2101" s="5">
        <v>35.187096774193549</v>
      </c>
      <c r="W2101" s="5">
        <v>34.990322580645163</v>
      </c>
      <c r="X2101" s="5">
        <v>34.825806451612898</v>
      </c>
      <c r="Y2101" s="5">
        <v>34.696774193548386</v>
      </c>
      <c r="Z2101" s="5">
        <v>34.054838709677419</v>
      </c>
      <c r="AA2101" s="5">
        <v>33.741935483870968</v>
      </c>
      <c r="AB2101" s="5">
        <v>33.390322580645162</v>
      </c>
    </row>
    <row r="2102" spans="1:28">
      <c r="A2102" s="2" t="s">
        <v>301</v>
      </c>
      <c r="B2102" s="2" t="s">
        <v>73</v>
      </c>
      <c r="C2102" s="2" t="s">
        <v>361</v>
      </c>
      <c r="D2102" s="2" t="str">
        <f t="shared" si="32"/>
        <v>Puerto Rico - San Juan-Jan</v>
      </c>
      <c r="E2102" s="5">
        <v>73.203225806451613</v>
      </c>
      <c r="F2102" s="5">
        <v>72.638709677419357</v>
      </c>
      <c r="G2102" s="5">
        <v>72.390322580645162</v>
      </c>
      <c r="H2102" s="5">
        <v>72.206451612903223</v>
      </c>
      <c r="I2102" s="5">
        <v>71.977419354838716</v>
      </c>
      <c r="J2102" s="5">
        <v>72.119354838709668</v>
      </c>
      <c r="K2102" s="5">
        <v>72.264516129032259</v>
      </c>
      <c r="L2102" s="5">
        <v>72.41935483870968</v>
      </c>
      <c r="M2102" s="5">
        <v>74.958064516129028</v>
      </c>
      <c r="N2102" s="5">
        <v>77.448387096774198</v>
      </c>
      <c r="O2102" s="5">
        <v>80.00645161290322</v>
      </c>
      <c r="P2102" s="5">
        <v>80.283870967741947</v>
      </c>
      <c r="Q2102" s="5">
        <v>80.5741935483871</v>
      </c>
      <c r="R2102" s="5">
        <v>80.867741935483878</v>
      </c>
      <c r="S2102" s="5">
        <v>80.319354838709685</v>
      </c>
      <c r="T2102" s="5">
        <v>79.8</v>
      </c>
      <c r="U2102" s="5">
        <v>79.261290322580649</v>
      </c>
      <c r="V2102" s="5">
        <v>78.08709677419354</v>
      </c>
      <c r="W2102" s="5">
        <v>76.909677419354836</v>
      </c>
      <c r="X2102" s="5">
        <v>75.722580645161287</v>
      </c>
      <c r="Y2102" s="5">
        <v>75.196774193548379</v>
      </c>
      <c r="Z2102" s="5">
        <v>74.725806451612897</v>
      </c>
      <c r="AA2102" s="5">
        <v>74.170967741935485</v>
      </c>
      <c r="AB2102" s="5">
        <v>73.661290322580641</v>
      </c>
    </row>
    <row r="2103" spans="1:28">
      <c r="A2103" s="2" t="s">
        <v>301</v>
      </c>
      <c r="B2103" s="2" t="s">
        <v>74</v>
      </c>
      <c r="C2103" s="2" t="s">
        <v>362</v>
      </c>
      <c r="D2103" s="2" t="str">
        <f t="shared" si="32"/>
        <v>Puerto Rico - San Juan-Feb</v>
      </c>
      <c r="E2103" s="5">
        <v>73.128571428571419</v>
      </c>
      <c r="F2103" s="5">
        <v>72.55714285714285</v>
      </c>
      <c r="G2103" s="5">
        <v>72.23571428571428</v>
      </c>
      <c r="H2103" s="5">
        <v>71.974999999999994</v>
      </c>
      <c r="I2103" s="5">
        <v>71.650000000000006</v>
      </c>
      <c r="J2103" s="5">
        <v>71.839285714285708</v>
      </c>
      <c r="K2103" s="5">
        <v>72.007142857142853</v>
      </c>
      <c r="L2103" s="5">
        <v>72.224999999999994</v>
      </c>
      <c r="M2103" s="5">
        <v>74.446428571428569</v>
      </c>
      <c r="N2103" s="5">
        <v>76.696428571428569</v>
      </c>
      <c r="O2103" s="5">
        <v>78.94285714285715</v>
      </c>
      <c r="P2103" s="5">
        <v>79.69285714285715</v>
      </c>
      <c r="Q2103" s="5">
        <v>80.45</v>
      </c>
      <c r="R2103" s="5">
        <v>81.239285714285714</v>
      </c>
      <c r="S2103" s="5">
        <v>80.571428571428569</v>
      </c>
      <c r="T2103" s="5">
        <v>80.064285714285717</v>
      </c>
      <c r="U2103" s="5">
        <v>79.428571428571431</v>
      </c>
      <c r="V2103" s="5">
        <v>78.26428571428572</v>
      </c>
      <c r="W2103" s="5">
        <v>77.146428571428572</v>
      </c>
      <c r="X2103" s="5">
        <v>75.989285714285714</v>
      </c>
      <c r="Y2103" s="5">
        <v>75.403571428571439</v>
      </c>
      <c r="Z2103" s="5">
        <v>74.910714285714292</v>
      </c>
      <c r="AA2103" s="5">
        <v>74.29285714285713</v>
      </c>
      <c r="AB2103" s="5">
        <v>73.757142857142853</v>
      </c>
    </row>
    <row r="2104" spans="1:28">
      <c r="A2104" s="2" t="s">
        <v>301</v>
      </c>
      <c r="B2104" s="2" t="s">
        <v>75</v>
      </c>
      <c r="C2104" s="2" t="s">
        <v>363</v>
      </c>
      <c r="D2104" s="2" t="str">
        <f t="shared" si="32"/>
        <v>Puerto Rico - San Juan-Mar</v>
      </c>
      <c r="E2104" s="5">
        <v>74.977419354838716</v>
      </c>
      <c r="F2104" s="5">
        <v>74.590322580645164</v>
      </c>
      <c r="G2104" s="5">
        <v>74.248387096774181</v>
      </c>
      <c r="H2104" s="5">
        <v>73.964516129032262</v>
      </c>
      <c r="I2104" s="5">
        <v>73.570967741935476</v>
      </c>
      <c r="J2104" s="5">
        <v>74.167741935483861</v>
      </c>
      <c r="K2104" s="5">
        <v>74.641935483870967</v>
      </c>
      <c r="L2104" s="5">
        <v>75.196774193548379</v>
      </c>
      <c r="M2104" s="5">
        <v>77.341935483870969</v>
      </c>
      <c r="N2104" s="5">
        <v>79.551612903225802</v>
      </c>
      <c r="O2104" s="5">
        <v>81.696774193548379</v>
      </c>
      <c r="P2104" s="5">
        <v>81.858064516129033</v>
      </c>
      <c r="Q2104" s="5">
        <v>81.945161290322588</v>
      </c>
      <c r="R2104" s="5">
        <v>82.08709677419354</v>
      </c>
      <c r="S2104" s="5">
        <v>81.558064516129036</v>
      </c>
      <c r="T2104" s="5">
        <v>81.0741935483871</v>
      </c>
      <c r="U2104" s="5">
        <v>80.532258064516128</v>
      </c>
      <c r="V2104" s="5">
        <v>79.393548387096772</v>
      </c>
      <c r="W2104" s="5">
        <v>78.219354838709677</v>
      </c>
      <c r="X2104" s="5">
        <v>77.08064516129032</v>
      </c>
      <c r="Y2104" s="5">
        <v>76.593548387096774</v>
      </c>
      <c r="Z2104" s="5">
        <v>76.196774193548379</v>
      </c>
      <c r="AA2104" s="5">
        <v>75.719354838709677</v>
      </c>
      <c r="AB2104" s="5">
        <v>75.380645161290332</v>
      </c>
    </row>
    <row r="2105" spans="1:28">
      <c r="A2105" s="2" t="s">
        <v>301</v>
      </c>
      <c r="B2105" s="2" t="s">
        <v>76</v>
      </c>
      <c r="C2105" s="2" t="s">
        <v>364</v>
      </c>
      <c r="D2105" s="2" t="str">
        <f t="shared" si="32"/>
        <v>Puerto Rico - San Juan-Apr</v>
      </c>
      <c r="E2105" s="5">
        <v>75.126666666666679</v>
      </c>
      <c r="F2105" s="5">
        <v>74.61666666666666</v>
      </c>
      <c r="G2105" s="5">
        <v>74.166666666666671</v>
      </c>
      <c r="H2105" s="5">
        <v>73.733333333333334</v>
      </c>
      <c r="I2105" s="5">
        <v>73.239999999999995</v>
      </c>
      <c r="J2105" s="5">
        <v>74.50333333333333</v>
      </c>
      <c r="K2105" s="5">
        <v>75.816666666666663</v>
      </c>
      <c r="L2105" s="5">
        <v>77.103333333333325</v>
      </c>
      <c r="M2105" s="5">
        <v>78.876666666666679</v>
      </c>
      <c r="N2105" s="5">
        <v>80.63333333333334</v>
      </c>
      <c r="O2105" s="5">
        <v>82.42</v>
      </c>
      <c r="P2105" s="5">
        <v>82.706666666666663</v>
      </c>
      <c r="Q2105" s="5">
        <v>83.016666666666666</v>
      </c>
      <c r="R2105" s="5">
        <v>83.303333333333327</v>
      </c>
      <c r="S2105" s="5">
        <v>82.676666666666677</v>
      </c>
      <c r="T2105" s="5">
        <v>82.123333333333321</v>
      </c>
      <c r="U2105" s="5">
        <v>81.506666666666661</v>
      </c>
      <c r="V2105" s="5">
        <v>80.209999999999994</v>
      </c>
      <c r="W2105" s="5">
        <v>78.976666666666674</v>
      </c>
      <c r="X2105" s="5">
        <v>77.686666666666667</v>
      </c>
      <c r="Y2105" s="5">
        <v>77.12</v>
      </c>
      <c r="Z2105" s="5">
        <v>76.63</v>
      </c>
      <c r="AA2105" s="5">
        <v>76.066666666666663</v>
      </c>
      <c r="AB2105" s="5">
        <v>75.569999999999993</v>
      </c>
    </row>
    <row r="2106" spans="1:28">
      <c r="A2106" s="2" t="s">
        <v>301</v>
      </c>
      <c r="B2106" s="2" t="s">
        <v>77</v>
      </c>
      <c r="C2106" s="2" t="s">
        <v>365</v>
      </c>
      <c r="D2106" s="2" t="str">
        <f t="shared" si="32"/>
        <v>Puerto Rico - San Juan-May</v>
      </c>
      <c r="E2106" s="5">
        <v>77.08709677419354</v>
      </c>
      <c r="F2106" s="5">
        <v>76.593548387096774</v>
      </c>
      <c r="G2106" s="5">
        <v>76.396774193548396</v>
      </c>
      <c r="H2106" s="5">
        <v>76.238709677419351</v>
      </c>
      <c r="I2106" s="5">
        <v>76.019354838709674</v>
      </c>
      <c r="J2106" s="5">
        <v>77.051612903225802</v>
      </c>
      <c r="K2106" s="5">
        <v>78.061290322580646</v>
      </c>
      <c r="L2106" s="5">
        <v>79.132258064516122</v>
      </c>
      <c r="M2106" s="5">
        <v>80.664516129032251</v>
      </c>
      <c r="N2106" s="5">
        <v>82.316129032258075</v>
      </c>
      <c r="O2106" s="5">
        <v>83.854838709677423</v>
      </c>
      <c r="P2106" s="5">
        <v>83.903225806451616</v>
      </c>
      <c r="Q2106" s="5">
        <v>83.929032258064524</v>
      </c>
      <c r="R2106" s="5">
        <v>83.958064516129028</v>
      </c>
      <c r="S2106" s="5">
        <v>83.216129032258053</v>
      </c>
      <c r="T2106" s="5">
        <v>82.541935483870972</v>
      </c>
      <c r="U2106" s="5">
        <v>81.777419354838713</v>
      </c>
      <c r="V2106" s="5">
        <v>80.932258064516134</v>
      </c>
      <c r="W2106" s="5">
        <v>80.00322580645161</v>
      </c>
      <c r="X2106" s="5">
        <v>79.158064516129031</v>
      </c>
      <c r="Y2106" s="5">
        <v>78.735483870967741</v>
      </c>
      <c r="Z2106" s="5">
        <v>78.41612903225807</v>
      </c>
      <c r="AA2106" s="5">
        <v>78.029032258064518</v>
      </c>
      <c r="AB2106" s="5">
        <v>77.516129032258064</v>
      </c>
    </row>
    <row r="2107" spans="1:28">
      <c r="A2107" s="2" t="s">
        <v>301</v>
      </c>
      <c r="B2107" s="2" t="s">
        <v>78</v>
      </c>
      <c r="C2107" s="2" t="s">
        <v>366</v>
      </c>
      <c r="D2107" s="2" t="str">
        <f t="shared" si="32"/>
        <v>Puerto Rico - San Juan-Jun</v>
      </c>
      <c r="E2107" s="5">
        <v>77.936666666666667</v>
      </c>
      <c r="F2107" s="5">
        <v>77.583333333333329</v>
      </c>
      <c r="G2107" s="5">
        <v>77.083333333333329</v>
      </c>
      <c r="H2107" s="5">
        <v>76.686666666666667</v>
      </c>
      <c r="I2107" s="5">
        <v>76.183333333333337</v>
      </c>
      <c r="J2107" s="5">
        <v>77.543333333333337</v>
      </c>
      <c r="K2107" s="5">
        <v>78.936666666666667</v>
      </c>
      <c r="L2107" s="5">
        <v>80.326666666666668</v>
      </c>
      <c r="M2107" s="5">
        <v>81.599999999999994</v>
      </c>
      <c r="N2107" s="5">
        <v>83.006666666666661</v>
      </c>
      <c r="O2107" s="5">
        <v>84.286666666666662</v>
      </c>
      <c r="P2107" s="5">
        <v>84.75333333333333</v>
      </c>
      <c r="Q2107" s="5">
        <v>85.166666666666671</v>
      </c>
      <c r="R2107" s="5">
        <v>85.63666666666667</v>
      </c>
      <c r="S2107" s="5">
        <v>85.046666666666667</v>
      </c>
      <c r="T2107" s="5">
        <v>84.5</v>
      </c>
      <c r="U2107" s="5">
        <v>83.896666666666675</v>
      </c>
      <c r="V2107" s="5">
        <v>82.56</v>
      </c>
      <c r="W2107" s="5">
        <v>81.093333333333334</v>
      </c>
      <c r="X2107" s="5">
        <v>79.77</v>
      </c>
      <c r="Y2107" s="5">
        <v>79.349999999999994</v>
      </c>
      <c r="Z2107" s="5">
        <v>79.040000000000006</v>
      </c>
      <c r="AA2107" s="5">
        <v>78.676666666666677</v>
      </c>
      <c r="AB2107" s="5">
        <v>78.293333333333337</v>
      </c>
    </row>
    <row r="2108" spans="1:28">
      <c r="A2108" s="2" t="s">
        <v>301</v>
      </c>
      <c r="B2108" s="2" t="s">
        <v>79</v>
      </c>
      <c r="C2108" s="2" t="s">
        <v>367</v>
      </c>
      <c r="D2108" s="2" t="str">
        <f t="shared" si="32"/>
        <v>Puerto Rico - San Juan-Jul</v>
      </c>
      <c r="E2108" s="5">
        <v>80.283870967741947</v>
      </c>
      <c r="F2108" s="5">
        <v>79.961290322580652</v>
      </c>
      <c r="G2108" s="5">
        <v>77.309677419354841</v>
      </c>
      <c r="H2108" s="5">
        <v>76.725806451612897</v>
      </c>
      <c r="I2108" s="5">
        <v>76.50645161290322</v>
      </c>
      <c r="J2108" s="5">
        <v>76.467741935483872</v>
      </c>
      <c r="K2108" s="5">
        <v>77.129032258064512</v>
      </c>
      <c r="L2108" s="5">
        <v>79.780645161290323</v>
      </c>
      <c r="M2108" s="5">
        <v>82.370967741935488</v>
      </c>
      <c r="N2108" s="5">
        <v>84.103225806451604</v>
      </c>
      <c r="O2108" s="5">
        <v>85.054838709677412</v>
      </c>
      <c r="P2108" s="5">
        <v>85.5</v>
      </c>
      <c r="Q2108" s="5">
        <v>86.170967741935485</v>
      </c>
      <c r="R2108" s="5">
        <v>86.6</v>
      </c>
      <c r="S2108" s="5">
        <v>85.890322580645162</v>
      </c>
      <c r="T2108" s="5">
        <v>85.264516129032259</v>
      </c>
      <c r="U2108" s="5">
        <v>84.225806451612897</v>
      </c>
      <c r="V2108" s="5">
        <v>83.225806451612897</v>
      </c>
      <c r="W2108" s="5">
        <v>81.732258064516117</v>
      </c>
      <c r="X2108" s="5">
        <v>80.709677419354833</v>
      </c>
      <c r="Y2108" s="5">
        <v>79.58709677419354</v>
      </c>
      <c r="Z2108" s="5">
        <v>79.08387096774193</v>
      </c>
      <c r="AA2108" s="5">
        <v>78.648387096774186</v>
      </c>
      <c r="AB2108" s="5">
        <v>78.309677419354841</v>
      </c>
    </row>
    <row r="2109" spans="1:28">
      <c r="A2109" s="2" t="s">
        <v>301</v>
      </c>
      <c r="B2109" s="2" t="s">
        <v>80</v>
      </c>
      <c r="C2109" s="2" t="s">
        <v>368</v>
      </c>
      <c r="D2109" s="2" t="str">
        <f t="shared" si="32"/>
        <v>Puerto Rico - San Juan-Aug</v>
      </c>
      <c r="E2109" s="5">
        <v>75.448387096774198</v>
      </c>
      <c r="F2109" s="5">
        <v>74.829032258064515</v>
      </c>
      <c r="G2109" s="5">
        <v>76.745161290322571</v>
      </c>
      <c r="H2109" s="5">
        <v>76.267741935483883</v>
      </c>
      <c r="I2109" s="5">
        <v>76.025806451612908</v>
      </c>
      <c r="J2109" s="5">
        <v>75.767741935483883</v>
      </c>
      <c r="K2109" s="5">
        <v>76.441935483870964</v>
      </c>
      <c r="L2109" s="5">
        <v>79.400000000000006</v>
      </c>
      <c r="M2109" s="5">
        <v>82.819354838709685</v>
      </c>
      <c r="N2109" s="5">
        <v>84.674193548387095</v>
      </c>
      <c r="O2109" s="5">
        <v>85.596774193548384</v>
      </c>
      <c r="P2109" s="5">
        <v>86.096774193548384</v>
      </c>
      <c r="Q2109" s="5">
        <v>87.025806451612908</v>
      </c>
      <c r="R2109" s="5">
        <v>87.393548387096772</v>
      </c>
      <c r="S2109" s="5">
        <v>86.816129032258075</v>
      </c>
      <c r="T2109" s="5">
        <v>86.106451612903228</v>
      </c>
      <c r="U2109" s="5">
        <v>85.229032258064507</v>
      </c>
      <c r="V2109" s="5">
        <v>84.161290322580641</v>
      </c>
      <c r="W2109" s="5">
        <v>82.622580645161293</v>
      </c>
      <c r="X2109" s="5">
        <v>81.296774193548387</v>
      </c>
      <c r="Y2109" s="5">
        <v>80.377419354838707</v>
      </c>
      <c r="Z2109" s="5">
        <v>79.693548387096769</v>
      </c>
      <c r="AA2109" s="5">
        <v>79.070967741935476</v>
      </c>
      <c r="AB2109" s="5">
        <v>78.609677419354838</v>
      </c>
    </row>
    <row r="2110" spans="1:28">
      <c r="A2110" s="2" t="s">
        <v>301</v>
      </c>
      <c r="B2110" s="2" t="s">
        <v>81</v>
      </c>
      <c r="C2110" s="2" t="s">
        <v>369</v>
      </c>
      <c r="D2110" s="2" t="str">
        <f t="shared" si="32"/>
        <v>Puerto Rico - San Juan-Sep</v>
      </c>
      <c r="E2110" s="5">
        <v>77.876666666666679</v>
      </c>
      <c r="F2110" s="5">
        <v>77.553333333333327</v>
      </c>
      <c r="G2110" s="5">
        <v>77.25333333333333</v>
      </c>
      <c r="H2110" s="5">
        <v>76.986666666666665</v>
      </c>
      <c r="I2110" s="5">
        <v>76.69</v>
      </c>
      <c r="J2110" s="5">
        <v>77.98</v>
      </c>
      <c r="K2110" s="5">
        <v>79.3</v>
      </c>
      <c r="L2110" s="5">
        <v>80.623333333333321</v>
      </c>
      <c r="M2110" s="5">
        <v>82.68</v>
      </c>
      <c r="N2110" s="5">
        <v>84.743333333333339</v>
      </c>
      <c r="O2110" s="5">
        <v>86.826666666666668</v>
      </c>
      <c r="P2110" s="5">
        <v>86.846666666666664</v>
      </c>
      <c r="Q2110" s="5">
        <v>86.836666666666659</v>
      </c>
      <c r="R2110" s="5">
        <v>86.876666666666679</v>
      </c>
      <c r="S2110" s="5">
        <v>85.943333333333342</v>
      </c>
      <c r="T2110" s="5">
        <v>85.03</v>
      </c>
      <c r="U2110" s="5">
        <v>84.103333333333325</v>
      </c>
      <c r="V2110" s="5">
        <v>82.8</v>
      </c>
      <c r="W2110" s="5">
        <v>81.45</v>
      </c>
      <c r="X2110" s="5">
        <v>80.166666666666671</v>
      </c>
      <c r="Y2110" s="5">
        <v>79.586666666666659</v>
      </c>
      <c r="Z2110" s="5">
        <v>79.069999999999993</v>
      </c>
      <c r="AA2110" s="5">
        <v>78.52</v>
      </c>
      <c r="AB2110" s="5">
        <v>78.176666666666677</v>
      </c>
    </row>
    <row r="2111" spans="1:28">
      <c r="A2111" s="2" t="s">
        <v>301</v>
      </c>
      <c r="B2111" s="2" t="s">
        <v>82</v>
      </c>
      <c r="C2111" s="2" t="s">
        <v>370</v>
      </c>
      <c r="D2111" s="2" t="str">
        <f t="shared" si="32"/>
        <v>Puerto Rico - San Juan-Oct</v>
      </c>
      <c r="E2111" s="5">
        <v>78.251612903225819</v>
      </c>
      <c r="F2111" s="5">
        <v>77.893548387096772</v>
      </c>
      <c r="G2111" s="5">
        <v>77.554838709677412</v>
      </c>
      <c r="H2111" s="5">
        <v>77.254838709677429</v>
      </c>
      <c r="I2111" s="5">
        <v>76.91612903225807</v>
      </c>
      <c r="J2111" s="5">
        <v>77.941935483870964</v>
      </c>
      <c r="K2111" s="5">
        <v>78.932258064516134</v>
      </c>
      <c r="L2111" s="5">
        <v>79.980645161290326</v>
      </c>
      <c r="M2111" s="5">
        <v>81.719354838709677</v>
      </c>
      <c r="N2111" s="5">
        <v>83.5</v>
      </c>
      <c r="O2111" s="5">
        <v>85.258064516129039</v>
      </c>
      <c r="P2111" s="5">
        <v>85.535483870967738</v>
      </c>
      <c r="Q2111" s="5">
        <v>85.806451612903231</v>
      </c>
      <c r="R2111" s="5">
        <v>86.070967741935476</v>
      </c>
      <c r="S2111" s="5">
        <v>85.138709677419357</v>
      </c>
      <c r="T2111" s="5">
        <v>84.245161290322571</v>
      </c>
      <c r="U2111" s="5">
        <v>83.303225806451621</v>
      </c>
      <c r="V2111" s="5">
        <v>82.248387096774181</v>
      </c>
      <c r="W2111" s="5">
        <v>81.161290322580641</v>
      </c>
      <c r="X2111" s="5">
        <v>80.112903225806448</v>
      </c>
      <c r="Y2111" s="5">
        <v>79.638709677419357</v>
      </c>
      <c r="Z2111" s="5">
        <v>79.251612903225819</v>
      </c>
      <c r="AA2111" s="5">
        <v>78.822580645161295</v>
      </c>
      <c r="AB2111" s="5">
        <v>78.441935483870964</v>
      </c>
    </row>
    <row r="2112" spans="1:28">
      <c r="A2112" s="2" t="s">
        <v>301</v>
      </c>
      <c r="B2112" s="2" t="s">
        <v>83</v>
      </c>
      <c r="C2112" s="2" t="s">
        <v>371</v>
      </c>
      <c r="D2112" s="2" t="str">
        <f t="shared" si="32"/>
        <v>Puerto Rico - San Juan-Nov</v>
      </c>
      <c r="E2112" s="5">
        <v>76.793333333333337</v>
      </c>
      <c r="F2112" s="5">
        <v>76.336666666666659</v>
      </c>
      <c r="G2112" s="5">
        <v>76.076666666666668</v>
      </c>
      <c r="H2112" s="5">
        <v>75.876666666666679</v>
      </c>
      <c r="I2112" s="5">
        <v>75.606666666666655</v>
      </c>
      <c r="J2112" s="5">
        <v>76.276666666666671</v>
      </c>
      <c r="K2112" s="5">
        <v>76.896666666666675</v>
      </c>
      <c r="L2112" s="5">
        <v>77.563333333333333</v>
      </c>
      <c r="M2112" s="5">
        <v>79.453333333333333</v>
      </c>
      <c r="N2112" s="5">
        <v>81.37</v>
      </c>
      <c r="O2112" s="5">
        <v>83.25333333333333</v>
      </c>
      <c r="P2112" s="5">
        <v>83.476666666666674</v>
      </c>
      <c r="Q2112" s="5">
        <v>83.673333333333332</v>
      </c>
      <c r="R2112" s="5">
        <v>83.88333333333334</v>
      </c>
      <c r="S2112" s="5">
        <v>82.97</v>
      </c>
      <c r="T2112" s="5">
        <v>82.15</v>
      </c>
      <c r="U2112" s="5">
        <v>81.236666666666665</v>
      </c>
      <c r="V2112" s="5">
        <v>80.39</v>
      </c>
      <c r="W2112" s="5">
        <v>79.546666666666667</v>
      </c>
      <c r="X2112" s="5">
        <v>78.703333333333333</v>
      </c>
      <c r="Y2112" s="5">
        <v>78.263333333333335</v>
      </c>
      <c r="Z2112" s="5">
        <v>77.946666666666673</v>
      </c>
      <c r="AA2112" s="5">
        <v>77.556666666666658</v>
      </c>
      <c r="AB2112" s="5">
        <v>77.093333333333334</v>
      </c>
    </row>
    <row r="2113" spans="1:28">
      <c r="A2113" s="2" t="s">
        <v>301</v>
      </c>
      <c r="B2113" s="2" t="s">
        <v>84</v>
      </c>
      <c r="C2113" s="2" t="s">
        <v>372</v>
      </c>
      <c r="D2113" s="2" t="str">
        <f t="shared" si="32"/>
        <v>Puerto Rico - San Juan-Dec</v>
      </c>
      <c r="E2113" s="5">
        <v>73.487096774193546</v>
      </c>
      <c r="F2113" s="5">
        <v>73.038709677419348</v>
      </c>
      <c r="G2113" s="5">
        <v>72.619354838709668</v>
      </c>
      <c r="H2113" s="5">
        <v>72.287096774193557</v>
      </c>
      <c r="I2113" s="5">
        <v>72.054838709677412</v>
      </c>
      <c r="J2113" s="5">
        <v>71.538709677419348</v>
      </c>
      <c r="K2113" s="5">
        <v>71.509677419354844</v>
      </c>
      <c r="L2113" s="5">
        <v>73.764516129032259</v>
      </c>
      <c r="M2113" s="5">
        <v>77.138709677419357</v>
      </c>
      <c r="N2113" s="5">
        <v>79.596774193548384</v>
      </c>
      <c r="O2113" s="5">
        <v>81.254838709677429</v>
      </c>
      <c r="P2113" s="5">
        <v>82.306451612903231</v>
      </c>
      <c r="Q2113" s="5">
        <v>82.767741935483883</v>
      </c>
      <c r="R2113" s="5">
        <v>82.980645161290326</v>
      </c>
      <c r="S2113" s="5">
        <v>82.748387096774181</v>
      </c>
      <c r="T2113" s="5">
        <v>82.161290322580641</v>
      </c>
      <c r="U2113" s="5">
        <v>80.9258064516129</v>
      </c>
      <c r="V2113" s="5">
        <v>79.00645161290322</v>
      </c>
      <c r="W2113" s="5">
        <v>77.658064516129031</v>
      </c>
      <c r="X2113" s="5">
        <v>76.741935483870961</v>
      </c>
      <c r="Y2113" s="5">
        <v>76.08387096774193</v>
      </c>
      <c r="Z2113" s="5">
        <v>75.158064516129031</v>
      </c>
      <c r="AA2113" s="5">
        <v>74.454838709677418</v>
      </c>
      <c r="AB2113" s="5">
        <v>74.116129032258058</v>
      </c>
    </row>
    <row r="2114" spans="1:28">
      <c r="A2114" s="2" t="s">
        <v>302</v>
      </c>
      <c r="B2114" s="2" t="s">
        <v>73</v>
      </c>
      <c r="C2114" s="2" t="s">
        <v>361</v>
      </c>
      <c r="D2114" s="2" t="str">
        <f t="shared" si="32"/>
        <v>Rhode Island - Providence-Jan</v>
      </c>
      <c r="E2114" s="5">
        <v>27.06451612903226</v>
      </c>
      <c r="F2114" s="5">
        <v>26.616129032258065</v>
      </c>
      <c r="G2114" s="5">
        <v>26.187096774193545</v>
      </c>
      <c r="H2114" s="5">
        <v>25.738709677419354</v>
      </c>
      <c r="I2114" s="5">
        <v>25.580645161290324</v>
      </c>
      <c r="J2114" s="5">
        <v>25.432258064516127</v>
      </c>
      <c r="K2114" s="5">
        <v>25.267741935483869</v>
      </c>
      <c r="L2114" s="5">
        <v>26.838709677419356</v>
      </c>
      <c r="M2114" s="5">
        <v>28.396774193548385</v>
      </c>
      <c r="N2114" s="5">
        <v>29.974193548387099</v>
      </c>
      <c r="O2114" s="5">
        <v>31.287096774193547</v>
      </c>
      <c r="P2114" s="5">
        <v>32.603225806451611</v>
      </c>
      <c r="Q2114" s="5">
        <v>33.893548387096779</v>
      </c>
      <c r="R2114" s="5">
        <v>33.351612903225806</v>
      </c>
      <c r="S2114" s="5">
        <v>32.822580645161288</v>
      </c>
      <c r="T2114" s="5">
        <v>32.261290322580649</v>
      </c>
      <c r="U2114" s="5">
        <v>31.183870967741935</v>
      </c>
      <c r="V2114" s="5">
        <v>30.080645161290324</v>
      </c>
      <c r="W2114" s="5">
        <v>28.967741935483872</v>
      </c>
      <c r="X2114" s="5">
        <v>28.361290322580647</v>
      </c>
      <c r="Y2114" s="5">
        <v>27.774193548387096</v>
      </c>
      <c r="Z2114" s="5">
        <v>27.196774193548389</v>
      </c>
      <c r="AA2114" s="5">
        <v>26.793548387096774</v>
      </c>
      <c r="AB2114" s="5">
        <v>26.387096774193548</v>
      </c>
    </row>
    <row r="2115" spans="1:28">
      <c r="A2115" s="2" t="s">
        <v>302</v>
      </c>
      <c r="B2115" s="2" t="s">
        <v>74</v>
      </c>
      <c r="C2115" s="2" t="s">
        <v>362</v>
      </c>
      <c r="D2115" s="2" t="str">
        <f t="shared" ref="D2115:D2178" si="33">CONCATENATE(A2115,"-",B2115)</f>
        <v>Rhode Island - Providence-Feb</v>
      </c>
      <c r="E2115" s="5">
        <v>27.546428571428571</v>
      </c>
      <c r="F2115" s="5">
        <v>26.792857142857144</v>
      </c>
      <c r="G2115" s="5">
        <v>26.028571428571428</v>
      </c>
      <c r="H2115" s="5">
        <v>25.25714285714286</v>
      </c>
      <c r="I2115" s="5">
        <v>24.942857142857143</v>
      </c>
      <c r="J2115" s="5">
        <v>24.671428571428571</v>
      </c>
      <c r="K2115" s="5">
        <v>24.375</v>
      </c>
      <c r="L2115" s="5">
        <v>26.517857142857142</v>
      </c>
      <c r="M2115" s="5">
        <v>28.6</v>
      </c>
      <c r="N2115" s="5">
        <v>30.75357142857143</v>
      </c>
      <c r="O2115" s="5">
        <v>32.18571428571429</v>
      </c>
      <c r="P2115" s="5">
        <v>33.642857142857146</v>
      </c>
      <c r="Q2115" s="5">
        <v>35.089285714285715</v>
      </c>
      <c r="R2115" s="5">
        <v>35.385714285714286</v>
      </c>
      <c r="S2115" s="5">
        <v>35.65</v>
      </c>
      <c r="T2115" s="5">
        <v>35.950000000000003</v>
      </c>
      <c r="U2115" s="5">
        <v>34.664285714285718</v>
      </c>
      <c r="V2115" s="5">
        <v>33.321428571428569</v>
      </c>
      <c r="W2115" s="5">
        <v>31.982142857142858</v>
      </c>
      <c r="X2115" s="5">
        <v>31.189285714285713</v>
      </c>
      <c r="Y2115" s="5">
        <v>30.407142857142855</v>
      </c>
      <c r="Z2115" s="5">
        <v>29.642857142857142</v>
      </c>
      <c r="AA2115" s="5">
        <v>29.032142857142855</v>
      </c>
      <c r="AB2115" s="5">
        <v>28.45</v>
      </c>
    </row>
    <row r="2116" spans="1:28">
      <c r="A2116" s="2" t="s">
        <v>302</v>
      </c>
      <c r="B2116" s="2" t="s">
        <v>75</v>
      </c>
      <c r="C2116" s="2" t="s">
        <v>363</v>
      </c>
      <c r="D2116" s="2" t="str">
        <f t="shared" si="33"/>
        <v>Rhode Island - Providence-Mar</v>
      </c>
      <c r="E2116" s="5">
        <v>33.777419354838706</v>
      </c>
      <c r="F2116" s="5">
        <v>33.009677419354837</v>
      </c>
      <c r="G2116" s="5">
        <v>32.574193548387093</v>
      </c>
      <c r="H2116" s="5">
        <v>32.006451612903227</v>
      </c>
      <c r="I2116" s="5">
        <v>31.7</v>
      </c>
      <c r="J2116" s="5">
        <v>32.041935483870965</v>
      </c>
      <c r="K2116" s="5">
        <v>33.13225806451613</v>
      </c>
      <c r="L2116" s="5">
        <v>35.758064516129032</v>
      </c>
      <c r="M2116" s="5">
        <v>38.387096774193552</v>
      </c>
      <c r="N2116" s="5">
        <v>40.964516129032262</v>
      </c>
      <c r="O2116" s="5">
        <v>42.222580645161294</v>
      </c>
      <c r="P2116" s="5">
        <v>43.432258064516134</v>
      </c>
      <c r="Q2116" s="5">
        <v>43.819354838709678</v>
      </c>
      <c r="R2116" s="5">
        <v>44.20645161290323</v>
      </c>
      <c r="S2116" s="5">
        <v>44.061290322580646</v>
      </c>
      <c r="T2116" s="5">
        <v>43.283870967741933</v>
      </c>
      <c r="U2116" s="5">
        <v>42.309677419354834</v>
      </c>
      <c r="V2116" s="5">
        <v>40.022580645161291</v>
      </c>
      <c r="W2116" s="5">
        <v>38.57741935483871</v>
      </c>
      <c r="X2116" s="5">
        <v>37.274193548387096</v>
      </c>
      <c r="Y2116" s="5">
        <v>35.990322580645163</v>
      </c>
      <c r="Z2116" s="5">
        <v>35.551612903225802</v>
      </c>
      <c r="AA2116" s="5">
        <v>34.735483870967741</v>
      </c>
      <c r="AB2116" s="5">
        <v>34.093548387096774</v>
      </c>
    </row>
    <row r="2117" spans="1:28">
      <c r="A2117" s="2" t="s">
        <v>302</v>
      </c>
      <c r="B2117" s="2" t="s">
        <v>76</v>
      </c>
      <c r="C2117" s="2" t="s">
        <v>364</v>
      </c>
      <c r="D2117" s="2" t="str">
        <f t="shared" si="33"/>
        <v>Rhode Island - Providence-Apr</v>
      </c>
      <c r="E2117" s="5">
        <v>41.493333333333332</v>
      </c>
      <c r="F2117" s="5">
        <v>40.986666666666665</v>
      </c>
      <c r="G2117" s="5">
        <v>40.546666666666667</v>
      </c>
      <c r="H2117" s="5">
        <v>40.06</v>
      </c>
      <c r="I2117" s="5">
        <v>40.906666666666666</v>
      </c>
      <c r="J2117" s="5">
        <v>41.81</v>
      </c>
      <c r="K2117" s="5">
        <v>42.676666666666662</v>
      </c>
      <c r="L2117" s="5">
        <v>45.083333333333336</v>
      </c>
      <c r="M2117" s="5">
        <v>47.463333333333338</v>
      </c>
      <c r="N2117" s="5">
        <v>49.866666666666667</v>
      </c>
      <c r="O2117" s="5">
        <v>51.103333333333332</v>
      </c>
      <c r="P2117" s="5">
        <v>52.293333333333329</v>
      </c>
      <c r="Q2117" s="5">
        <v>53.53</v>
      </c>
      <c r="R2117" s="5">
        <v>53.173333333333332</v>
      </c>
      <c r="S2117" s="5">
        <v>52.853333333333332</v>
      </c>
      <c r="T2117" s="5">
        <v>52.483333333333334</v>
      </c>
      <c r="U2117" s="5">
        <v>51.036666666666662</v>
      </c>
      <c r="V2117" s="5">
        <v>49.616666666666667</v>
      </c>
      <c r="W2117" s="5">
        <v>48.17</v>
      </c>
      <c r="X2117" s="5">
        <v>46.73</v>
      </c>
      <c r="Y2117" s="5">
        <v>45.36</v>
      </c>
      <c r="Z2117" s="5">
        <v>43.943333333333335</v>
      </c>
      <c r="AA2117" s="5">
        <v>43.226666666666667</v>
      </c>
      <c r="AB2117" s="5">
        <v>42.526666666666664</v>
      </c>
    </row>
    <row r="2118" spans="1:28">
      <c r="A2118" s="2" t="s">
        <v>302</v>
      </c>
      <c r="B2118" s="2" t="s">
        <v>77</v>
      </c>
      <c r="C2118" s="2" t="s">
        <v>365</v>
      </c>
      <c r="D2118" s="2" t="str">
        <f t="shared" si="33"/>
        <v>Rhode Island - Providence-May</v>
      </c>
      <c r="E2118" s="5">
        <v>51.816129032258061</v>
      </c>
      <c r="F2118" s="5">
        <v>51.270967741935486</v>
      </c>
      <c r="G2118" s="5">
        <v>50.780645161290323</v>
      </c>
      <c r="H2118" s="5">
        <v>50.196774193548386</v>
      </c>
      <c r="I2118" s="5">
        <v>51.79354838709677</v>
      </c>
      <c r="J2118" s="5">
        <v>53.377419354838715</v>
      </c>
      <c r="K2118" s="5">
        <v>54.974193548387099</v>
      </c>
      <c r="L2118" s="5">
        <v>57.435483870967744</v>
      </c>
      <c r="M2118" s="5">
        <v>59.835483870967742</v>
      </c>
      <c r="N2118" s="5">
        <v>62.283870967741933</v>
      </c>
      <c r="O2118" s="5">
        <v>63.264516129032259</v>
      </c>
      <c r="P2118" s="5">
        <v>64.245161290322571</v>
      </c>
      <c r="Q2118" s="5">
        <v>65.238709677419351</v>
      </c>
      <c r="R2118" s="5">
        <v>64.658064516129031</v>
      </c>
      <c r="S2118" s="5">
        <v>64.106451612903228</v>
      </c>
      <c r="T2118" s="5">
        <v>63.509677419354837</v>
      </c>
      <c r="U2118" s="5">
        <v>62.012903225806454</v>
      </c>
      <c r="V2118" s="5">
        <v>60.487096774193546</v>
      </c>
      <c r="W2118" s="5">
        <v>58.980645161290326</v>
      </c>
      <c r="X2118" s="5">
        <v>57.6</v>
      </c>
      <c r="Y2118" s="5">
        <v>56.241935483870968</v>
      </c>
      <c r="Z2118" s="5">
        <v>54.877419354838715</v>
      </c>
      <c r="AA2118" s="5">
        <v>54.08387096774193</v>
      </c>
      <c r="AB2118" s="5">
        <v>53.345161290322579</v>
      </c>
    </row>
    <row r="2119" spans="1:28">
      <c r="A2119" s="2" t="s">
        <v>302</v>
      </c>
      <c r="B2119" s="2" t="s">
        <v>78</v>
      </c>
      <c r="C2119" s="2" t="s">
        <v>366</v>
      </c>
      <c r="D2119" s="2" t="str">
        <f t="shared" si="33"/>
        <v>Rhode Island - Providence-Jun</v>
      </c>
      <c r="E2119" s="5">
        <v>61.306666666666665</v>
      </c>
      <c r="F2119" s="5">
        <v>60.476666666666667</v>
      </c>
      <c r="G2119" s="5">
        <v>59.7</v>
      </c>
      <c r="H2119" s="5">
        <v>59.173333333333332</v>
      </c>
      <c r="I2119" s="5">
        <v>59.14</v>
      </c>
      <c r="J2119" s="5">
        <v>61.02</v>
      </c>
      <c r="K2119" s="5">
        <v>63.293333333333329</v>
      </c>
      <c r="L2119" s="5">
        <v>66.36666666666666</v>
      </c>
      <c r="M2119" s="5">
        <v>68.67</v>
      </c>
      <c r="N2119" s="5">
        <v>70.726666666666674</v>
      </c>
      <c r="O2119" s="5">
        <v>71.913333333333341</v>
      </c>
      <c r="P2119" s="5">
        <v>72.826666666666668</v>
      </c>
      <c r="Q2119" s="5">
        <v>73.443333333333342</v>
      </c>
      <c r="R2119" s="5">
        <v>73.603333333333325</v>
      </c>
      <c r="S2119" s="5">
        <v>73.5</v>
      </c>
      <c r="T2119" s="5">
        <v>73.076666666666668</v>
      </c>
      <c r="U2119" s="5">
        <v>71.709999999999994</v>
      </c>
      <c r="V2119" s="5">
        <v>70.166666666666671</v>
      </c>
      <c r="W2119" s="5">
        <v>68.349999999999994</v>
      </c>
      <c r="X2119" s="5">
        <v>65.8</v>
      </c>
      <c r="Y2119" s="5">
        <v>64.61333333333333</v>
      </c>
      <c r="Z2119" s="5">
        <v>63.426666666666662</v>
      </c>
      <c r="AA2119" s="5">
        <v>62.69</v>
      </c>
      <c r="AB2119" s="5">
        <v>62.00333333333333</v>
      </c>
    </row>
    <row r="2120" spans="1:28">
      <c r="A2120" s="2" t="s">
        <v>302</v>
      </c>
      <c r="B2120" s="2" t="s">
        <v>79</v>
      </c>
      <c r="C2120" s="2" t="s">
        <v>367</v>
      </c>
      <c r="D2120" s="2" t="str">
        <f t="shared" si="33"/>
        <v>Rhode Island - Providence-Jul</v>
      </c>
      <c r="E2120" s="5">
        <v>68.599999999999994</v>
      </c>
      <c r="F2120" s="5">
        <v>68.151612903225796</v>
      </c>
      <c r="G2120" s="5">
        <v>65.712903225806443</v>
      </c>
      <c r="H2120" s="5">
        <v>65.283870967741933</v>
      </c>
      <c r="I2120" s="5">
        <v>66.929032258064524</v>
      </c>
      <c r="J2120" s="5">
        <v>68.609677419354838</v>
      </c>
      <c r="K2120" s="5">
        <v>70.3</v>
      </c>
      <c r="L2120" s="5">
        <v>72.793548387096777</v>
      </c>
      <c r="M2120" s="5">
        <v>75.238709677419351</v>
      </c>
      <c r="N2120" s="5">
        <v>77.758064516129039</v>
      </c>
      <c r="O2120" s="5">
        <v>78.935483870967744</v>
      </c>
      <c r="P2120" s="5">
        <v>80.119354838709668</v>
      </c>
      <c r="Q2120" s="5">
        <v>81.303225806451621</v>
      </c>
      <c r="R2120" s="5">
        <v>80.864516129032268</v>
      </c>
      <c r="S2120" s="5">
        <v>80.429032258064524</v>
      </c>
      <c r="T2120" s="5">
        <v>79.974193548387092</v>
      </c>
      <c r="U2120" s="5">
        <v>78.070967741935476</v>
      </c>
      <c r="V2120" s="5">
        <v>76.151612903225796</v>
      </c>
      <c r="W2120" s="5">
        <v>74.209677419354833</v>
      </c>
      <c r="X2120" s="5">
        <v>72.393548387096772</v>
      </c>
      <c r="Y2120" s="5">
        <v>70.609677419354838</v>
      </c>
      <c r="Z2120" s="5">
        <v>68.825806451612905</v>
      </c>
      <c r="AA2120" s="5">
        <v>68.00322580645161</v>
      </c>
      <c r="AB2120" s="5">
        <v>67.203225806451613</v>
      </c>
    </row>
    <row r="2121" spans="1:28">
      <c r="A2121" s="2" t="s">
        <v>302</v>
      </c>
      <c r="B2121" s="2" t="s">
        <v>80</v>
      </c>
      <c r="C2121" s="2" t="s">
        <v>368</v>
      </c>
      <c r="D2121" s="2" t="str">
        <f t="shared" si="33"/>
        <v>Rhode Island - Providence-Aug</v>
      </c>
      <c r="E2121" s="5">
        <v>63.216129032258067</v>
      </c>
      <c r="F2121" s="5">
        <v>62.296774193548387</v>
      </c>
      <c r="G2121" s="5">
        <v>63.948387096774198</v>
      </c>
      <c r="H2121" s="5">
        <v>63.358064516129026</v>
      </c>
      <c r="I2121" s="5">
        <v>62.990322580645163</v>
      </c>
      <c r="J2121" s="5">
        <v>64.403225806451616</v>
      </c>
      <c r="K2121" s="5">
        <v>67.029032258064518</v>
      </c>
      <c r="L2121" s="5">
        <v>70.341935483870969</v>
      </c>
      <c r="M2121" s="5">
        <v>73.258064516129039</v>
      </c>
      <c r="N2121" s="5">
        <v>75.235483870967741</v>
      </c>
      <c r="O2121" s="5">
        <v>77.012903225806454</v>
      </c>
      <c r="P2121" s="5">
        <v>77.983870967741936</v>
      </c>
      <c r="Q2121" s="5">
        <v>78.538709677419348</v>
      </c>
      <c r="R2121" s="5">
        <v>78.738709677419351</v>
      </c>
      <c r="S2121" s="5">
        <v>78.487096774193546</v>
      </c>
      <c r="T2121" s="5">
        <v>77.835483870967749</v>
      </c>
      <c r="U2121" s="5">
        <v>76.758064516129039</v>
      </c>
      <c r="V2121" s="5">
        <v>74.593548387096774</v>
      </c>
      <c r="W2121" s="5">
        <v>71.851612903225814</v>
      </c>
      <c r="X2121" s="5">
        <v>69.903225806451616</v>
      </c>
      <c r="Y2121" s="5">
        <v>68.358064516129033</v>
      </c>
      <c r="Z2121" s="5">
        <v>67.238709677419351</v>
      </c>
      <c r="AA2121" s="5">
        <v>66.541935483870972</v>
      </c>
      <c r="AB2121" s="5">
        <v>65.932258064516134</v>
      </c>
    </row>
    <row r="2122" spans="1:28">
      <c r="A2122" s="2" t="s">
        <v>302</v>
      </c>
      <c r="B2122" s="2" t="s">
        <v>81</v>
      </c>
      <c r="C2122" s="2" t="s">
        <v>369</v>
      </c>
      <c r="D2122" s="2" t="str">
        <f t="shared" si="33"/>
        <v>Rhode Island - Providence-Sep</v>
      </c>
      <c r="E2122" s="5">
        <v>60.35</v>
      </c>
      <c r="F2122" s="5">
        <v>59.87</v>
      </c>
      <c r="G2122" s="5">
        <v>59.366666666666667</v>
      </c>
      <c r="H2122" s="5">
        <v>58.81333333333334</v>
      </c>
      <c r="I2122" s="5">
        <v>58.36</v>
      </c>
      <c r="J2122" s="5">
        <v>58.62</v>
      </c>
      <c r="K2122" s="5">
        <v>60.806666666666665</v>
      </c>
      <c r="L2122" s="5">
        <v>64.016666666666666</v>
      </c>
      <c r="M2122" s="5">
        <v>66.833333333333329</v>
      </c>
      <c r="N2122" s="5">
        <v>68.946666666666673</v>
      </c>
      <c r="O2122" s="5">
        <v>70.223333333333329</v>
      </c>
      <c r="P2122" s="5">
        <v>71.42</v>
      </c>
      <c r="Q2122" s="5">
        <v>71.41</v>
      </c>
      <c r="R2122" s="5">
        <v>71.86</v>
      </c>
      <c r="S2122" s="5">
        <v>71.826666666666668</v>
      </c>
      <c r="T2122" s="5">
        <v>70.936666666666667</v>
      </c>
      <c r="U2122" s="5">
        <v>69.11666666666666</v>
      </c>
      <c r="V2122" s="5">
        <v>66.606666666666669</v>
      </c>
      <c r="W2122" s="5">
        <v>64.376666666666665</v>
      </c>
      <c r="X2122" s="5">
        <v>63.106666666666669</v>
      </c>
      <c r="Y2122" s="5">
        <v>62.44</v>
      </c>
      <c r="Z2122" s="5">
        <v>61.94</v>
      </c>
      <c r="AA2122" s="5">
        <v>61.3</v>
      </c>
      <c r="AB2122" s="5">
        <v>60.69</v>
      </c>
    </row>
    <row r="2123" spans="1:28">
      <c r="A2123" s="2" t="s">
        <v>302</v>
      </c>
      <c r="B2123" s="2" t="s">
        <v>82</v>
      </c>
      <c r="C2123" s="2" t="s">
        <v>370</v>
      </c>
      <c r="D2123" s="2" t="str">
        <f t="shared" si="33"/>
        <v>Rhode Island - Providence-Oct</v>
      </c>
      <c r="E2123" s="5">
        <v>47.438709677419354</v>
      </c>
      <c r="F2123" s="5">
        <v>46.774193548387096</v>
      </c>
      <c r="G2123" s="5">
        <v>46.270967741935486</v>
      </c>
      <c r="H2123" s="5">
        <v>45.696774193548386</v>
      </c>
      <c r="I2123" s="5">
        <v>45.777419354838706</v>
      </c>
      <c r="J2123" s="5">
        <v>45.622580645161285</v>
      </c>
      <c r="K2123" s="5">
        <v>46.825806451612898</v>
      </c>
      <c r="L2123" s="5">
        <v>50.58064516129032</v>
      </c>
      <c r="M2123" s="5">
        <v>53.9</v>
      </c>
      <c r="N2123" s="5">
        <v>56.780645161290323</v>
      </c>
      <c r="O2123" s="5">
        <v>58.441935483870971</v>
      </c>
      <c r="P2123" s="5">
        <v>60.193548387096776</v>
      </c>
      <c r="Q2123" s="5">
        <v>61.174193548387102</v>
      </c>
      <c r="R2123" s="5">
        <v>61.37419354838709</v>
      </c>
      <c r="S2123" s="5">
        <v>60.29032258064516</v>
      </c>
      <c r="T2123" s="5">
        <v>58.448387096774198</v>
      </c>
      <c r="U2123" s="5">
        <v>56.180645161290322</v>
      </c>
      <c r="V2123" s="5">
        <v>53.187096774193549</v>
      </c>
      <c r="W2123" s="5">
        <v>51.396774193548389</v>
      </c>
      <c r="X2123" s="5">
        <v>50.425806451612907</v>
      </c>
      <c r="Y2123" s="5">
        <v>49.474193548387099</v>
      </c>
      <c r="Z2123" s="5">
        <v>48.664516129032258</v>
      </c>
      <c r="AA2123" s="5">
        <v>48.335483870967742</v>
      </c>
      <c r="AB2123" s="5">
        <v>47.941935483870971</v>
      </c>
    </row>
    <row r="2124" spans="1:28">
      <c r="A2124" s="2" t="s">
        <v>302</v>
      </c>
      <c r="B2124" s="2" t="s">
        <v>83</v>
      </c>
      <c r="C2124" s="2" t="s">
        <v>371</v>
      </c>
      <c r="D2124" s="2" t="str">
        <f t="shared" si="33"/>
        <v>Rhode Island - Providence-Nov</v>
      </c>
      <c r="E2124" s="5">
        <v>41.726666666666667</v>
      </c>
      <c r="F2124" s="5">
        <v>41.43333333333333</v>
      </c>
      <c r="G2124" s="5">
        <v>40.72</v>
      </c>
      <c r="H2124" s="5">
        <v>40.366666666666667</v>
      </c>
      <c r="I2124" s="5">
        <v>39.793333333333329</v>
      </c>
      <c r="J2124" s="5">
        <v>39.476666666666667</v>
      </c>
      <c r="K2124" s="5">
        <v>39.846666666666671</v>
      </c>
      <c r="L2124" s="5">
        <v>41.13</v>
      </c>
      <c r="M2124" s="5">
        <v>43.763333333333335</v>
      </c>
      <c r="N2124" s="5">
        <v>45.533333333333331</v>
      </c>
      <c r="O2124" s="5">
        <v>47.156666666666666</v>
      </c>
      <c r="P2124" s="5">
        <v>48.233333333333334</v>
      </c>
      <c r="Q2124" s="5">
        <v>49.52</v>
      </c>
      <c r="R2124" s="5">
        <v>49.903333333333329</v>
      </c>
      <c r="S2124" s="5">
        <v>48.946666666666673</v>
      </c>
      <c r="T2124" s="5">
        <v>47.396666666666668</v>
      </c>
      <c r="U2124" s="5">
        <v>45.01</v>
      </c>
      <c r="V2124" s="5">
        <v>43.763333333333335</v>
      </c>
      <c r="W2124" s="5">
        <v>43.23</v>
      </c>
      <c r="X2124" s="5">
        <v>42.926666666666662</v>
      </c>
      <c r="Y2124" s="5">
        <v>42.6</v>
      </c>
      <c r="Z2124" s="5">
        <v>42.19</v>
      </c>
      <c r="AA2124" s="5">
        <v>42.12</v>
      </c>
      <c r="AB2124" s="5">
        <v>42.076666666666668</v>
      </c>
    </row>
    <row r="2125" spans="1:28">
      <c r="A2125" s="2" t="s">
        <v>302</v>
      </c>
      <c r="B2125" s="2" t="s">
        <v>84</v>
      </c>
      <c r="C2125" s="2" t="s">
        <v>372</v>
      </c>
      <c r="D2125" s="2" t="str">
        <f t="shared" si="33"/>
        <v>Rhode Island - Providence-Dec</v>
      </c>
      <c r="E2125" s="5">
        <v>30.474193548387099</v>
      </c>
      <c r="F2125" s="5">
        <v>30.016129032258064</v>
      </c>
      <c r="G2125" s="5">
        <v>29.558064516129029</v>
      </c>
      <c r="H2125" s="5">
        <v>29.112903225806452</v>
      </c>
      <c r="I2125" s="5">
        <v>28.938709677419357</v>
      </c>
      <c r="J2125" s="5">
        <v>28.764516129032259</v>
      </c>
      <c r="K2125" s="5">
        <v>28.580645161290324</v>
      </c>
      <c r="L2125" s="5">
        <v>30.103225806451615</v>
      </c>
      <c r="M2125" s="5">
        <v>31.567741935483873</v>
      </c>
      <c r="N2125" s="5">
        <v>33.096774193548384</v>
      </c>
      <c r="O2125" s="5">
        <v>34.454838709677418</v>
      </c>
      <c r="P2125" s="5">
        <v>35.796774193548387</v>
      </c>
      <c r="Q2125" s="5">
        <v>37.148387096774194</v>
      </c>
      <c r="R2125" s="5">
        <v>36.651612903225811</v>
      </c>
      <c r="S2125" s="5">
        <v>36.196774193548386</v>
      </c>
      <c r="T2125" s="5">
        <v>35.71290322580645</v>
      </c>
      <c r="U2125" s="5">
        <v>34.58387096774193</v>
      </c>
      <c r="V2125" s="5">
        <v>33.435483870967744</v>
      </c>
      <c r="W2125" s="5">
        <v>32.312903225806451</v>
      </c>
      <c r="X2125" s="5">
        <v>31.887096774193548</v>
      </c>
      <c r="Y2125" s="5">
        <v>31.5</v>
      </c>
      <c r="Z2125" s="5">
        <v>31.06451612903226</v>
      </c>
      <c r="AA2125" s="5">
        <v>30.725806451612904</v>
      </c>
      <c r="AB2125" s="5">
        <v>30.348387096774193</v>
      </c>
    </row>
    <row r="2126" spans="1:28">
      <c r="A2126" s="2" t="s">
        <v>397</v>
      </c>
      <c r="B2126" s="2" t="s">
        <v>73</v>
      </c>
      <c r="C2126" s="2" t="s">
        <v>361</v>
      </c>
      <c r="D2126" s="2" t="str">
        <f t="shared" si="33"/>
        <v>South Carolina - Charleston-Jan</v>
      </c>
      <c r="E2126" s="5">
        <v>42.032258064516128</v>
      </c>
      <c r="F2126" s="5">
        <v>41.412903225806453</v>
      </c>
      <c r="G2126" s="5">
        <v>40.9</v>
      </c>
      <c r="H2126" s="5">
        <v>40.49677419354839</v>
      </c>
      <c r="I2126" s="5">
        <v>39.848387096774189</v>
      </c>
      <c r="J2126" s="5">
        <v>39.448387096774198</v>
      </c>
      <c r="K2126" s="5">
        <v>38.838709677419352</v>
      </c>
      <c r="L2126" s="5">
        <v>39.20645161290323</v>
      </c>
      <c r="M2126" s="5">
        <v>42.467741935483872</v>
      </c>
      <c r="N2126" s="5">
        <v>45.464516129032262</v>
      </c>
      <c r="O2126" s="5">
        <v>48.748387096774195</v>
      </c>
      <c r="P2126" s="5">
        <v>51.035483870967738</v>
      </c>
      <c r="Q2126" s="5">
        <v>53.309677419354834</v>
      </c>
      <c r="R2126" s="5">
        <v>54.480645161290326</v>
      </c>
      <c r="S2126" s="5">
        <v>54.574193548387093</v>
      </c>
      <c r="T2126" s="5">
        <v>54.074193548387093</v>
      </c>
      <c r="U2126" s="5">
        <v>52.474193548387099</v>
      </c>
      <c r="V2126" s="5">
        <v>49.593548387096774</v>
      </c>
      <c r="W2126" s="5">
        <v>47.445161290322581</v>
      </c>
      <c r="X2126" s="5">
        <v>45.774193548387096</v>
      </c>
      <c r="Y2126" s="5">
        <v>44.354838709677416</v>
      </c>
      <c r="Z2126" s="5">
        <v>43.406451612903226</v>
      </c>
      <c r="AA2126" s="5">
        <v>42.958064516129035</v>
      </c>
      <c r="AB2126" s="5">
        <v>41.925806451612907</v>
      </c>
    </row>
    <row r="2127" spans="1:28">
      <c r="A2127" s="2" t="s">
        <v>397</v>
      </c>
      <c r="B2127" s="2" t="s">
        <v>74</v>
      </c>
      <c r="C2127" s="2" t="s">
        <v>362</v>
      </c>
      <c r="D2127" s="2" t="str">
        <f t="shared" si="33"/>
        <v>South Carolina - Charleston-Feb</v>
      </c>
      <c r="E2127" s="5">
        <v>44.26428571428572</v>
      </c>
      <c r="F2127" s="5">
        <v>43.960714285714289</v>
      </c>
      <c r="G2127" s="5">
        <v>43.674999999999997</v>
      </c>
      <c r="H2127" s="5">
        <v>43.35</v>
      </c>
      <c r="I2127" s="5">
        <v>43.003571428571426</v>
      </c>
      <c r="J2127" s="5">
        <v>42.628571428571426</v>
      </c>
      <c r="K2127" s="5">
        <v>42.253571428571426</v>
      </c>
      <c r="L2127" s="5">
        <v>44.74285714285714</v>
      </c>
      <c r="M2127" s="5">
        <v>47.214285714285715</v>
      </c>
      <c r="N2127" s="5">
        <v>49.710714285714289</v>
      </c>
      <c r="O2127" s="5">
        <v>52.13214285714286</v>
      </c>
      <c r="P2127" s="5">
        <v>54.524999999999999</v>
      </c>
      <c r="Q2127" s="5">
        <v>56.967857142857142</v>
      </c>
      <c r="R2127" s="5">
        <v>56.924999999999997</v>
      </c>
      <c r="S2127" s="5">
        <v>56.864285714285714</v>
      </c>
      <c r="T2127" s="5">
        <v>56.825000000000003</v>
      </c>
      <c r="U2127" s="5">
        <v>54.567857142857143</v>
      </c>
      <c r="V2127" s="5">
        <v>52.36785714285714</v>
      </c>
      <c r="W2127" s="5">
        <v>50.096428571428575</v>
      </c>
      <c r="X2127" s="5">
        <v>48.978571428571435</v>
      </c>
      <c r="Y2127" s="5">
        <v>47.846428571428575</v>
      </c>
      <c r="Z2127" s="5">
        <v>46.717857142857142</v>
      </c>
      <c r="AA2127" s="5">
        <v>46.067857142857143</v>
      </c>
      <c r="AB2127" s="5">
        <v>45.5</v>
      </c>
    </row>
    <row r="2128" spans="1:28">
      <c r="A2128" s="2" t="s">
        <v>397</v>
      </c>
      <c r="B2128" s="2" t="s">
        <v>75</v>
      </c>
      <c r="C2128" s="2" t="s">
        <v>363</v>
      </c>
      <c r="D2128" s="2" t="str">
        <f t="shared" si="33"/>
        <v>South Carolina - Charleston-Mar</v>
      </c>
      <c r="E2128" s="5">
        <v>52.570967741935483</v>
      </c>
      <c r="F2128" s="5">
        <v>51.912903225806453</v>
      </c>
      <c r="G2128" s="5">
        <v>51.261290322580642</v>
      </c>
      <c r="H2128" s="5">
        <v>50.58387096774193</v>
      </c>
      <c r="I2128" s="5">
        <v>50.2</v>
      </c>
      <c r="J2128" s="5">
        <v>49.809677419354834</v>
      </c>
      <c r="K2128" s="5">
        <v>49.396774193548389</v>
      </c>
      <c r="L2128" s="5">
        <v>52.622580645161285</v>
      </c>
      <c r="M2128" s="5">
        <v>55.841935483870962</v>
      </c>
      <c r="N2128" s="5">
        <v>59.048387096774192</v>
      </c>
      <c r="O2128" s="5">
        <v>60.851612903225806</v>
      </c>
      <c r="P2128" s="5">
        <v>62.651612903225811</v>
      </c>
      <c r="Q2128" s="5">
        <v>64.467741935483872</v>
      </c>
      <c r="R2128" s="5">
        <v>64.641935483870967</v>
      </c>
      <c r="S2128" s="5">
        <v>64.780645161290323</v>
      </c>
      <c r="T2128" s="5">
        <v>64.967741935483872</v>
      </c>
      <c r="U2128" s="5">
        <v>62.690322580645166</v>
      </c>
      <c r="V2128" s="5">
        <v>60.441935483870971</v>
      </c>
      <c r="W2128" s="5">
        <v>58.145161290322584</v>
      </c>
      <c r="X2128" s="5">
        <v>56.880645161290325</v>
      </c>
      <c r="Y2128" s="5">
        <v>55.63225806451613</v>
      </c>
      <c r="Z2128" s="5">
        <v>54.354838709677416</v>
      </c>
      <c r="AA2128" s="5">
        <v>53.732258064516131</v>
      </c>
      <c r="AB2128" s="5">
        <v>53.058064516129029</v>
      </c>
    </row>
    <row r="2129" spans="1:28">
      <c r="A2129" s="2" t="s">
        <v>397</v>
      </c>
      <c r="B2129" s="2" t="s">
        <v>76</v>
      </c>
      <c r="C2129" s="2" t="s">
        <v>364</v>
      </c>
      <c r="D2129" s="2" t="str">
        <f t="shared" si="33"/>
        <v>South Carolina - Charleston-Apr</v>
      </c>
      <c r="E2129" s="5">
        <v>57.266666666666666</v>
      </c>
      <c r="F2129" s="5">
        <v>56.853333333333332</v>
      </c>
      <c r="G2129" s="5">
        <v>56.396666666666668</v>
      </c>
      <c r="H2129" s="5">
        <v>55.71</v>
      </c>
      <c r="I2129" s="5">
        <v>54.99</v>
      </c>
      <c r="J2129" s="5">
        <v>54.44</v>
      </c>
      <c r="K2129" s="5">
        <v>56.526666666666664</v>
      </c>
      <c r="L2129" s="5">
        <v>61.56666666666667</v>
      </c>
      <c r="M2129" s="5">
        <v>65.543333333333337</v>
      </c>
      <c r="N2129" s="5">
        <v>68.680000000000007</v>
      </c>
      <c r="O2129" s="5">
        <v>71.076666666666668</v>
      </c>
      <c r="P2129" s="5">
        <v>72.076666666666668</v>
      </c>
      <c r="Q2129" s="5">
        <v>72.546666666666667</v>
      </c>
      <c r="R2129" s="5">
        <v>72.943333333333342</v>
      </c>
      <c r="S2129" s="5">
        <v>72.776666666666671</v>
      </c>
      <c r="T2129" s="5">
        <v>71.963333333333338</v>
      </c>
      <c r="U2129" s="5">
        <v>70.456666666666663</v>
      </c>
      <c r="V2129" s="5">
        <v>68.13333333333334</v>
      </c>
      <c r="W2129" s="5">
        <v>64.836666666666659</v>
      </c>
      <c r="X2129" s="5">
        <v>61.98</v>
      </c>
      <c r="Y2129" s="5">
        <v>60.74666666666667</v>
      </c>
      <c r="Z2129" s="5">
        <v>59.85</v>
      </c>
      <c r="AA2129" s="5">
        <v>59.06333333333334</v>
      </c>
      <c r="AB2129" s="5">
        <v>58.00333333333333</v>
      </c>
    </row>
    <row r="2130" spans="1:28">
      <c r="A2130" s="2" t="s">
        <v>397</v>
      </c>
      <c r="B2130" s="2" t="s">
        <v>77</v>
      </c>
      <c r="C2130" s="2" t="s">
        <v>365</v>
      </c>
      <c r="D2130" s="2" t="str">
        <f t="shared" si="33"/>
        <v>South Carolina - Charleston-May</v>
      </c>
      <c r="E2130" s="5">
        <v>64.587096774193554</v>
      </c>
      <c r="F2130" s="5">
        <v>64.145161290322577</v>
      </c>
      <c r="G2130" s="5">
        <v>63.58387096774193</v>
      </c>
      <c r="H2130" s="5">
        <v>62.896774193548389</v>
      </c>
      <c r="I2130" s="5">
        <v>62.525806451612901</v>
      </c>
      <c r="J2130" s="5">
        <v>62.561290322580646</v>
      </c>
      <c r="K2130" s="5">
        <v>65.545161290322582</v>
      </c>
      <c r="L2130" s="5">
        <v>69.761290322580649</v>
      </c>
      <c r="M2130" s="5">
        <v>73.019354838709674</v>
      </c>
      <c r="N2130" s="5">
        <v>75.812903225806451</v>
      </c>
      <c r="O2130" s="5">
        <v>77.4258064516129</v>
      </c>
      <c r="P2130" s="5">
        <v>79.009677419354844</v>
      </c>
      <c r="Q2130" s="5">
        <v>79.438709677419354</v>
      </c>
      <c r="R2130" s="5">
        <v>79.329032258064515</v>
      </c>
      <c r="S2130" s="5">
        <v>78.796774193548387</v>
      </c>
      <c r="T2130" s="5">
        <v>77.58387096774193</v>
      </c>
      <c r="U2130" s="5">
        <v>76.57741935483871</v>
      </c>
      <c r="V2130" s="5">
        <v>74.325806451612905</v>
      </c>
      <c r="W2130" s="5">
        <v>71.57741935483871</v>
      </c>
      <c r="X2130" s="5">
        <v>69.00322580645161</v>
      </c>
      <c r="Y2130" s="5">
        <v>67.751612903225819</v>
      </c>
      <c r="Z2130" s="5">
        <v>66.941935483870964</v>
      </c>
      <c r="AA2130" s="5">
        <v>66.183870967741925</v>
      </c>
      <c r="AB2130" s="5">
        <v>65.648387096774186</v>
      </c>
    </row>
    <row r="2131" spans="1:28">
      <c r="A2131" s="2" t="s">
        <v>397</v>
      </c>
      <c r="B2131" s="2" t="s">
        <v>78</v>
      </c>
      <c r="C2131" s="2" t="s">
        <v>366</v>
      </c>
      <c r="D2131" s="2" t="str">
        <f t="shared" si="33"/>
        <v>South Carolina - Charleston-Jun</v>
      </c>
      <c r="E2131" s="5">
        <v>70.123333333333321</v>
      </c>
      <c r="F2131" s="5">
        <v>69.693333333333342</v>
      </c>
      <c r="G2131" s="5">
        <v>69.413333333333341</v>
      </c>
      <c r="H2131" s="5">
        <v>68.790000000000006</v>
      </c>
      <c r="I2131" s="5">
        <v>68.583333333333329</v>
      </c>
      <c r="J2131" s="5">
        <v>68.91</v>
      </c>
      <c r="K2131" s="5">
        <v>71.326666666666668</v>
      </c>
      <c r="L2131" s="5">
        <v>74.44</v>
      </c>
      <c r="M2131" s="5">
        <v>77.123333333333321</v>
      </c>
      <c r="N2131" s="5">
        <v>79.150000000000006</v>
      </c>
      <c r="O2131" s="5">
        <v>80.936666666666667</v>
      </c>
      <c r="P2131" s="5">
        <v>81.643333333333345</v>
      </c>
      <c r="Q2131" s="5">
        <v>82.206666666666663</v>
      </c>
      <c r="R2131" s="5">
        <v>82.586666666666659</v>
      </c>
      <c r="S2131" s="5">
        <v>82.206666666666663</v>
      </c>
      <c r="T2131" s="5">
        <v>81.73</v>
      </c>
      <c r="U2131" s="5">
        <v>80.626666666666679</v>
      </c>
      <c r="V2131" s="5">
        <v>78.853333333333325</v>
      </c>
      <c r="W2131" s="5">
        <v>76.39</v>
      </c>
      <c r="X2131" s="5">
        <v>74.256666666666661</v>
      </c>
      <c r="Y2131" s="5">
        <v>73.023333333333326</v>
      </c>
      <c r="Z2131" s="5">
        <v>72.263333333333335</v>
      </c>
      <c r="AA2131" s="5">
        <v>71.483333333333334</v>
      </c>
      <c r="AB2131" s="5">
        <v>71.026666666666671</v>
      </c>
    </row>
    <row r="2132" spans="1:28">
      <c r="A2132" s="2" t="s">
        <v>397</v>
      </c>
      <c r="B2132" s="2" t="s">
        <v>79</v>
      </c>
      <c r="C2132" s="2" t="s">
        <v>367</v>
      </c>
      <c r="D2132" s="2" t="str">
        <f t="shared" si="33"/>
        <v>South Carolina - Charleston-Jul</v>
      </c>
      <c r="E2132" s="5">
        <v>75.732258064516117</v>
      </c>
      <c r="F2132" s="5">
        <v>75.551612903225802</v>
      </c>
      <c r="G2132" s="5">
        <v>72.454838709677418</v>
      </c>
      <c r="H2132" s="5">
        <v>71.958064516129028</v>
      </c>
      <c r="I2132" s="5">
        <v>71.529032258064518</v>
      </c>
      <c r="J2132" s="5">
        <v>71.641935483870967</v>
      </c>
      <c r="K2132" s="5">
        <v>73.683870967741925</v>
      </c>
      <c r="L2132" s="5">
        <v>77.541935483870972</v>
      </c>
      <c r="M2132" s="5">
        <v>80.245161290322571</v>
      </c>
      <c r="N2132" s="5">
        <v>82.512903225806454</v>
      </c>
      <c r="O2132" s="5">
        <v>84.648387096774186</v>
      </c>
      <c r="P2132" s="5">
        <v>86.029032258064518</v>
      </c>
      <c r="Q2132" s="5">
        <v>87</v>
      </c>
      <c r="R2132" s="5">
        <v>86.7</v>
      </c>
      <c r="S2132" s="5">
        <v>85.935483870967744</v>
      </c>
      <c r="T2132" s="5">
        <v>84.629032258064512</v>
      </c>
      <c r="U2132" s="5">
        <v>82.874193548387098</v>
      </c>
      <c r="V2132" s="5">
        <v>82.122580645161293</v>
      </c>
      <c r="W2132" s="5">
        <v>80.029032258064518</v>
      </c>
      <c r="X2132" s="5">
        <v>78.125806451612902</v>
      </c>
      <c r="Y2132" s="5">
        <v>76.832258064516139</v>
      </c>
      <c r="Z2132" s="5">
        <v>75.674193548387095</v>
      </c>
      <c r="AA2132" s="5">
        <v>74.606451612903228</v>
      </c>
      <c r="AB2132" s="5">
        <v>74.022580645161284</v>
      </c>
    </row>
    <row r="2133" spans="1:28">
      <c r="A2133" s="2" t="s">
        <v>397</v>
      </c>
      <c r="B2133" s="2" t="s">
        <v>80</v>
      </c>
      <c r="C2133" s="2" t="s">
        <v>368</v>
      </c>
      <c r="D2133" s="2" t="str">
        <f t="shared" si="33"/>
        <v>South Carolina - Charleston-Aug</v>
      </c>
      <c r="E2133" s="5">
        <v>71.758064516129039</v>
      </c>
      <c r="F2133" s="5">
        <v>71.274193548387103</v>
      </c>
      <c r="G2133" s="5">
        <v>73.261290322580649</v>
      </c>
      <c r="H2133" s="5">
        <v>72.758064516129039</v>
      </c>
      <c r="I2133" s="5">
        <v>72.535483870967738</v>
      </c>
      <c r="J2133" s="5">
        <v>72.325806451612905</v>
      </c>
      <c r="K2133" s="5">
        <v>73.980645161290326</v>
      </c>
      <c r="L2133" s="5">
        <v>76.867741935483878</v>
      </c>
      <c r="M2133" s="5">
        <v>80.325806451612905</v>
      </c>
      <c r="N2133" s="5">
        <v>83.248387096774181</v>
      </c>
      <c r="O2133" s="5">
        <v>84.758064516129039</v>
      </c>
      <c r="P2133" s="5">
        <v>86.08387096774193</v>
      </c>
      <c r="Q2133" s="5">
        <v>86.548387096774192</v>
      </c>
      <c r="R2133" s="5">
        <v>86.664516129032251</v>
      </c>
      <c r="S2133" s="5">
        <v>85.880645161290332</v>
      </c>
      <c r="T2133" s="5">
        <v>85.00322580645161</v>
      </c>
      <c r="U2133" s="5">
        <v>83.796774193548387</v>
      </c>
      <c r="V2133" s="5">
        <v>81.980645161290326</v>
      </c>
      <c r="W2133" s="5">
        <v>79.870967741935488</v>
      </c>
      <c r="X2133" s="5">
        <v>77.264516129032259</v>
      </c>
      <c r="Y2133" s="5">
        <v>76.303225806451621</v>
      </c>
      <c r="Z2133" s="5">
        <v>75.658064516129031</v>
      </c>
      <c r="AA2133" s="5">
        <v>74.948387096774198</v>
      </c>
      <c r="AB2133" s="5">
        <v>74.512903225806454</v>
      </c>
    </row>
    <row r="2134" spans="1:28">
      <c r="A2134" s="2" t="s">
        <v>397</v>
      </c>
      <c r="B2134" s="2" t="s">
        <v>81</v>
      </c>
      <c r="C2134" s="2" t="s">
        <v>369</v>
      </c>
      <c r="D2134" s="2" t="str">
        <f t="shared" si="33"/>
        <v>South Carolina - Charleston-Sep</v>
      </c>
      <c r="E2134" s="5">
        <v>71.38</v>
      </c>
      <c r="F2134" s="5">
        <v>70.72</v>
      </c>
      <c r="G2134" s="5">
        <v>70.463333333333338</v>
      </c>
      <c r="H2134" s="5">
        <v>69.983333333333334</v>
      </c>
      <c r="I2134" s="5">
        <v>69.75</v>
      </c>
      <c r="J2134" s="5">
        <v>69.53</v>
      </c>
      <c r="K2134" s="5">
        <v>70.41</v>
      </c>
      <c r="L2134" s="5">
        <v>73.326666666666668</v>
      </c>
      <c r="M2134" s="5">
        <v>76.663333333333341</v>
      </c>
      <c r="N2134" s="5">
        <v>79.3</v>
      </c>
      <c r="O2134" s="5">
        <v>81.39</v>
      </c>
      <c r="P2134" s="5">
        <v>82.976666666666674</v>
      </c>
      <c r="Q2134" s="5">
        <v>83.41</v>
      </c>
      <c r="R2134" s="5">
        <v>83.953333333333333</v>
      </c>
      <c r="S2134" s="5">
        <v>83.473333333333329</v>
      </c>
      <c r="T2134" s="5">
        <v>82.106666666666655</v>
      </c>
      <c r="U2134" s="5">
        <v>80.903333333333336</v>
      </c>
      <c r="V2134" s="5">
        <v>78.86666666666666</v>
      </c>
      <c r="W2134" s="5">
        <v>76.260000000000005</v>
      </c>
      <c r="X2134" s="5">
        <v>75.046666666666667</v>
      </c>
      <c r="Y2134" s="5">
        <v>74.033333333333331</v>
      </c>
      <c r="Z2134" s="5">
        <v>73.459999999999994</v>
      </c>
      <c r="AA2134" s="5">
        <v>72.55</v>
      </c>
      <c r="AB2134" s="5">
        <v>71.776666666666671</v>
      </c>
    </row>
    <row r="2135" spans="1:28">
      <c r="A2135" s="2" t="s">
        <v>397</v>
      </c>
      <c r="B2135" s="2" t="s">
        <v>82</v>
      </c>
      <c r="C2135" s="2" t="s">
        <v>370</v>
      </c>
      <c r="D2135" s="2" t="str">
        <f t="shared" si="33"/>
        <v>South Carolina - Charleston-Oct</v>
      </c>
      <c r="E2135" s="5">
        <v>58.103225806451611</v>
      </c>
      <c r="F2135" s="5">
        <v>57.941935483870971</v>
      </c>
      <c r="G2135" s="5">
        <v>57.641935483870974</v>
      </c>
      <c r="H2135" s="5">
        <v>57.045161290322582</v>
      </c>
      <c r="I2135" s="5">
        <v>56.20967741935484</v>
      </c>
      <c r="J2135" s="5">
        <v>56.006451612903227</v>
      </c>
      <c r="K2135" s="5">
        <v>56.296774193548387</v>
      </c>
      <c r="L2135" s="5">
        <v>60.325806451612898</v>
      </c>
      <c r="M2135" s="5">
        <v>65.464516129032262</v>
      </c>
      <c r="N2135" s="5">
        <v>69.887096774193552</v>
      </c>
      <c r="O2135" s="5">
        <v>72.748387096774181</v>
      </c>
      <c r="P2135" s="5">
        <v>74.790322580645167</v>
      </c>
      <c r="Q2135" s="5">
        <v>75.567741935483866</v>
      </c>
      <c r="R2135" s="5">
        <v>76.348387096774204</v>
      </c>
      <c r="S2135" s="5">
        <v>75.832258064516139</v>
      </c>
      <c r="T2135" s="5">
        <v>74.7</v>
      </c>
      <c r="U2135" s="5">
        <v>72.096774193548384</v>
      </c>
      <c r="V2135" s="5">
        <v>67.909677419354836</v>
      </c>
      <c r="W2135" s="5">
        <v>65.122580645161293</v>
      </c>
      <c r="X2135" s="5">
        <v>63.41612903225807</v>
      </c>
      <c r="Y2135" s="5">
        <v>61.99677419354839</v>
      </c>
      <c r="Z2135" s="5">
        <v>60.864516129032253</v>
      </c>
      <c r="AA2135" s="5">
        <v>59.687096774193549</v>
      </c>
      <c r="AB2135" s="5">
        <v>58.848387096774189</v>
      </c>
    </row>
    <row r="2136" spans="1:28">
      <c r="A2136" s="2" t="s">
        <v>397</v>
      </c>
      <c r="B2136" s="2" t="s">
        <v>83</v>
      </c>
      <c r="C2136" s="2" t="s">
        <v>371</v>
      </c>
      <c r="D2136" s="2" t="str">
        <f t="shared" si="33"/>
        <v>South Carolina - Charleston-Nov</v>
      </c>
      <c r="E2136" s="5">
        <v>50.343333333333334</v>
      </c>
      <c r="F2136" s="5">
        <v>50.06</v>
      </c>
      <c r="G2136" s="5">
        <v>49.43333333333333</v>
      </c>
      <c r="H2136" s="5">
        <v>49.18666666666666</v>
      </c>
      <c r="I2136" s="5">
        <v>48.65</v>
      </c>
      <c r="J2136" s="5">
        <v>48.00333333333333</v>
      </c>
      <c r="K2136" s="5">
        <v>48.243333333333332</v>
      </c>
      <c r="L2136" s="5">
        <v>51.3</v>
      </c>
      <c r="M2136" s="5">
        <v>56.43</v>
      </c>
      <c r="N2136" s="5">
        <v>60.706666666666671</v>
      </c>
      <c r="O2136" s="5">
        <v>63.883333333333333</v>
      </c>
      <c r="P2136" s="5">
        <v>66.42</v>
      </c>
      <c r="Q2136" s="5">
        <v>67.28</v>
      </c>
      <c r="R2136" s="5">
        <v>68.13666666666667</v>
      </c>
      <c r="S2136" s="5">
        <v>67.47</v>
      </c>
      <c r="T2136" s="5">
        <v>66.42</v>
      </c>
      <c r="U2136" s="5">
        <v>63.336666666666666</v>
      </c>
      <c r="V2136" s="5">
        <v>58.603333333333332</v>
      </c>
      <c r="W2136" s="5">
        <v>56.396666666666668</v>
      </c>
      <c r="X2136" s="5">
        <v>55.31</v>
      </c>
      <c r="Y2136" s="5">
        <v>54.073333333333338</v>
      </c>
      <c r="Z2136" s="5">
        <v>53.07</v>
      </c>
      <c r="AA2136" s="5">
        <v>52.383333333333333</v>
      </c>
      <c r="AB2136" s="5">
        <v>51.34</v>
      </c>
    </row>
    <row r="2137" spans="1:28">
      <c r="A2137" s="2" t="s">
        <v>397</v>
      </c>
      <c r="B2137" s="2" t="s">
        <v>84</v>
      </c>
      <c r="C2137" s="2" t="s">
        <v>372</v>
      </c>
      <c r="D2137" s="2" t="str">
        <f t="shared" si="33"/>
        <v>South Carolina - Charleston-Dec</v>
      </c>
      <c r="E2137" s="5">
        <v>47.36774193548387</v>
      </c>
      <c r="F2137" s="5">
        <v>46.725806451612904</v>
      </c>
      <c r="G2137" s="5">
        <v>46.035483870967738</v>
      </c>
      <c r="H2137" s="5">
        <v>45.345161290322579</v>
      </c>
      <c r="I2137" s="5">
        <v>44.725806451612904</v>
      </c>
      <c r="J2137" s="5">
        <v>44.541935483870965</v>
      </c>
      <c r="K2137" s="5">
        <v>43.967741935483872</v>
      </c>
      <c r="L2137" s="5">
        <v>44.551612903225802</v>
      </c>
      <c r="M2137" s="5">
        <v>48.558064516129029</v>
      </c>
      <c r="N2137" s="5">
        <v>52.703225806451613</v>
      </c>
      <c r="O2137" s="5">
        <v>56.216129032258067</v>
      </c>
      <c r="P2137" s="5">
        <v>58</v>
      </c>
      <c r="Q2137" s="5">
        <v>59.396774193548389</v>
      </c>
      <c r="R2137" s="5">
        <v>59.896774193548389</v>
      </c>
      <c r="S2137" s="5">
        <v>59.970967741935482</v>
      </c>
      <c r="T2137" s="5">
        <v>59.2</v>
      </c>
      <c r="U2137" s="5">
        <v>57.070967741935483</v>
      </c>
      <c r="V2137" s="5">
        <v>54.574193548387093</v>
      </c>
      <c r="W2137" s="5">
        <v>52.729032258064514</v>
      </c>
      <c r="X2137" s="5">
        <v>51.261290322580642</v>
      </c>
      <c r="Y2137" s="5">
        <v>50.109677419354838</v>
      </c>
      <c r="Z2137" s="5">
        <v>49.464516129032262</v>
      </c>
      <c r="AA2137" s="5">
        <v>48.864516129032253</v>
      </c>
      <c r="AB2137" s="5">
        <v>48.719354838709677</v>
      </c>
    </row>
    <row r="2138" spans="1:28">
      <c r="A2138" s="2" t="s">
        <v>303</v>
      </c>
      <c r="B2138" s="2" t="s">
        <v>73</v>
      </c>
      <c r="C2138" s="2" t="s">
        <v>361</v>
      </c>
      <c r="D2138" s="2" t="str">
        <f t="shared" si="33"/>
        <v>South Carolina - Columbia-Jan</v>
      </c>
      <c r="E2138" s="5">
        <v>38.99677419354839</v>
      </c>
      <c r="F2138" s="5">
        <v>38.022580645161291</v>
      </c>
      <c r="G2138" s="5">
        <v>37.467741935483872</v>
      </c>
      <c r="H2138" s="5">
        <v>37.319354838709678</v>
      </c>
      <c r="I2138" s="5">
        <v>36.587096774193547</v>
      </c>
      <c r="J2138" s="5">
        <v>36.835483870967742</v>
      </c>
      <c r="K2138" s="5">
        <v>36.096774193548384</v>
      </c>
      <c r="L2138" s="5">
        <v>36.377419354838715</v>
      </c>
      <c r="M2138" s="5">
        <v>38.958064516129035</v>
      </c>
      <c r="N2138" s="5">
        <v>42.838709677419352</v>
      </c>
      <c r="O2138" s="5">
        <v>45.91612903225807</v>
      </c>
      <c r="P2138" s="5">
        <v>48.232258064516131</v>
      </c>
      <c r="Q2138" s="5">
        <v>49.574193548387093</v>
      </c>
      <c r="R2138" s="5">
        <v>50.37096774193548</v>
      </c>
      <c r="S2138" s="5">
        <v>50.745161290322578</v>
      </c>
      <c r="T2138" s="5">
        <v>51.093548387096774</v>
      </c>
      <c r="U2138" s="5">
        <v>49.774193548387096</v>
      </c>
      <c r="V2138" s="5">
        <v>46.858064516129026</v>
      </c>
      <c r="W2138" s="5">
        <v>44.390322580645162</v>
      </c>
      <c r="X2138" s="5">
        <v>42.119354838709675</v>
      </c>
      <c r="Y2138" s="5">
        <v>41.445161290322581</v>
      </c>
      <c r="Z2138" s="5">
        <v>40.516129032258064</v>
      </c>
      <c r="AA2138" s="5">
        <v>39.835483870967742</v>
      </c>
      <c r="AB2138" s="5">
        <v>39.116129032258058</v>
      </c>
    </row>
    <row r="2139" spans="1:28">
      <c r="A2139" s="2" t="s">
        <v>303</v>
      </c>
      <c r="B2139" s="2" t="s">
        <v>74</v>
      </c>
      <c r="C2139" s="2" t="s">
        <v>362</v>
      </c>
      <c r="D2139" s="2" t="str">
        <f t="shared" si="33"/>
        <v>South Carolina - Columbia-Feb</v>
      </c>
      <c r="E2139" s="5">
        <v>40.23571428571428</v>
      </c>
      <c r="F2139" s="5">
        <v>39.460714285714289</v>
      </c>
      <c r="G2139" s="5">
        <v>38.753571428571426</v>
      </c>
      <c r="H2139" s="5">
        <v>37.946428571428569</v>
      </c>
      <c r="I2139" s="5">
        <v>37.510714285714286</v>
      </c>
      <c r="J2139" s="5">
        <v>37.06428571428571</v>
      </c>
      <c r="K2139" s="5">
        <v>36.603571428571435</v>
      </c>
      <c r="L2139" s="5">
        <v>39.86785714285714</v>
      </c>
      <c r="M2139" s="5">
        <v>43.128571428571426</v>
      </c>
      <c r="N2139" s="5">
        <v>46.385714285714286</v>
      </c>
      <c r="O2139" s="5">
        <v>48.93928571428571</v>
      </c>
      <c r="P2139" s="5">
        <v>51.442857142857143</v>
      </c>
      <c r="Q2139" s="5">
        <v>53.996428571428574</v>
      </c>
      <c r="R2139" s="5">
        <v>55.021428571428565</v>
      </c>
      <c r="S2139" s="5">
        <v>56.078571428571429</v>
      </c>
      <c r="T2139" s="5">
        <v>57.092857142857142</v>
      </c>
      <c r="U2139" s="5">
        <v>54.842857142857142</v>
      </c>
      <c r="V2139" s="5">
        <v>52.6</v>
      </c>
      <c r="W2139" s="5">
        <v>50.332142857142856</v>
      </c>
      <c r="X2139" s="5">
        <v>48.292857142857144</v>
      </c>
      <c r="Y2139" s="5">
        <v>46.25</v>
      </c>
      <c r="Z2139" s="5">
        <v>44.232142857142854</v>
      </c>
      <c r="AA2139" s="5">
        <v>43.096428571428575</v>
      </c>
      <c r="AB2139" s="5">
        <v>42.00714285714286</v>
      </c>
    </row>
    <row r="2140" spans="1:28">
      <c r="A2140" s="2" t="s">
        <v>303</v>
      </c>
      <c r="B2140" s="2" t="s">
        <v>75</v>
      </c>
      <c r="C2140" s="2" t="s">
        <v>363</v>
      </c>
      <c r="D2140" s="2" t="str">
        <f t="shared" si="33"/>
        <v>South Carolina - Columbia-Mar</v>
      </c>
      <c r="E2140" s="5">
        <v>48.91935483870968</v>
      </c>
      <c r="F2140" s="5">
        <v>48.280645161290323</v>
      </c>
      <c r="G2140" s="5">
        <v>47.57741935483871</v>
      </c>
      <c r="H2140" s="5">
        <v>47.280645161290323</v>
      </c>
      <c r="I2140" s="5">
        <v>46.806451612903224</v>
      </c>
      <c r="J2140" s="5">
        <v>46.267741935483869</v>
      </c>
      <c r="K2140" s="5">
        <v>45.851612903225806</v>
      </c>
      <c r="L2140" s="5">
        <v>48.358064516129026</v>
      </c>
      <c r="M2140" s="5">
        <v>52.161290322580648</v>
      </c>
      <c r="N2140" s="5">
        <v>55.283870967741933</v>
      </c>
      <c r="O2140" s="5">
        <v>57.796774193548387</v>
      </c>
      <c r="P2140" s="5">
        <v>59.70645161290323</v>
      </c>
      <c r="Q2140" s="5">
        <v>60.961290322580645</v>
      </c>
      <c r="R2140" s="5">
        <v>62.116129032258058</v>
      </c>
      <c r="S2140" s="5">
        <v>62.529032258064518</v>
      </c>
      <c r="T2140" s="5">
        <v>63.622580645161285</v>
      </c>
      <c r="U2140" s="5">
        <v>63.177419354838712</v>
      </c>
      <c r="V2140" s="5">
        <v>61.141935483870974</v>
      </c>
      <c r="W2140" s="5">
        <v>57.809677419354834</v>
      </c>
      <c r="X2140" s="5">
        <v>55.216129032258067</v>
      </c>
      <c r="Y2140" s="5">
        <v>53.406451612903226</v>
      </c>
      <c r="Z2140" s="5">
        <v>51.79032258064516</v>
      </c>
      <c r="AA2140" s="5">
        <v>51.145161290322584</v>
      </c>
      <c r="AB2140" s="5">
        <v>50.07741935483871</v>
      </c>
    </row>
    <row r="2141" spans="1:28">
      <c r="A2141" s="2" t="s">
        <v>303</v>
      </c>
      <c r="B2141" s="2" t="s">
        <v>76</v>
      </c>
      <c r="C2141" s="2" t="s">
        <v>364</v>
      </c>
      <c r="D2141" s="2" t="str">
        <f t="shared" si="33"/>
        <v>South Carolina - Columbia-Apr</v>
      </c>
      <c r="E2141" s="5">
        <v>55.50333333333333</v>
      </c>
      <c r="F2141" s="5">
        <v>54.276666666666664</v>
      </c>
      <c r="G2141" s="5">
        <v>53.636666666666663</v>
      </c>
      <c r="H2141" s="5">
        <v>52.59</v>
      </c>
      <c r="I2141" s="5">
        <v>51.913333333333334</v>
      </c>
      <c r="J2141" s="5">
        <v>50.763333333333335</v>
      </c>
      <c r="K2141" s="5">
        <v>52.646666666666668</v>
      </c>
      <c r="L2141" s="5">
        <v>57.67</v>
      </c>
      <c r="M2141" s="5">
        <v>62.823333333333338</v>
      </c>
      <c r="N2141" s="5">
        <v>66.11666666666666</v>
      </c>
      <c r="O2141" s="5">
        <v>68.566666666666663</v>
      </c>
      <c r="P2141" s="5">
        <v>70.49666666666667</v>
      </c>
      <c r="Q2141" s="5">
        <v>71.569999999999993</v>
      </c>
      <c r="R2141" s="5">
        <v>72.739999999999995</v>
      </c>
      <c r="S2141" s="5">
        <v>73.216666666666669</v>
      </c>
      <c r="T2141" s="5">
        <v>72.903333333333336</v>
      </c>
      <c r="U2141" s="5">
        <v>71.683333333333337</v>
      </c>
      <c r="V2141" s="5">
        <v>70.16</v>
      </c>
      <c r="W2141" s="5">
        <v>67.086666666666659</v>
      </c>
      <c r="X2141" s="5">
        <v>63.01</v>
      </c>
      <c r="Y2141" s="5">
        <v>60.283333333333331</v>
      </c>
      <c r="Z2141" s="5">
        <v>58.99666666666667</v>
      </c>
      <c r="AA2141" s="5">
        <v>57.553333333333327</v>
      </c>
      <c r="AB2141" s="5">
        <v>56.173333333333332</v>
      </c>
    </row>
    <row r="2142" spans="1:28">
      <c r="A2142" s="2" t="s">
        <v>303</v>
      </c>
      <c r="B2142" s="2" t="s">
        <v>77</v>
      </c>
      <c r="C2142" s="2" t="s">
        <v>365</v>
      </c>
      <c r="D2142" s="2" t="str">
        <f t="shared" si="33"/>
        <v>South Carolina - Columbia-May</v>
      </c>
      <c r="E2142" s="5">
        <v>62.877419354838715</v>
      </c>
      <c r="F2142" s="5">
        <v>62.00322580645161</v>
      </c>
      <c r="G2142" s="5">
        <v>61.161290322580648</v>
      </c>
      <c r="H2142" s="5">
        <v>60.303225806451614</v>
      </c>
      <c r="I2142" s="5">
        <v>60.929032258064517</v>
      </c>
      <c r="J2142" s="5">
        <v>61.554838709677419</v>
      </c>
      <c r="K2142" s="5">
        <v>62.21290322580645</v>
      </c>
      <c r="L2142" s="5">
        <v>66.183870967741925</v>
      </c>
      <c r="M2142" s="5">
        <v>70.154838709677421</v>
      </c>
      <c r="N2142" s="5">
        <v>74.129032258064512</v>
      </c>
      <c r="O2142" s="5">
        <v>75.741935483870961</v>
      </c>
      <c r="P2142" s="5">
        <v>77.354838709677423</v>
      </c>
      <c r="Q2142" s="5">
        <v>78.974193548387092</v>
      </c>
      <c r="R2142" s="5">
        <v>79.393548387096772</v>
      </c>
      <c r="S2142" s="5">
        <v>79.754838709677429</v>
      </c>
      <c r="T2142" s="5">
        <v>80.187096774193549</v>
      </c>
      <c r="U2142" s="5">
        <v>78.409677419354836</v>
      </c>
      <c r="V2142" s="5">
        <v>76.606451612903228</v>
      </c>
      <c r="W2142" s="5">
        <v>74.774193548387103</v>
      </c>
      <c r="X2142" s="5">
        <v>71.596774193548384</v>
      </c>
      <c r="Y2142" s="5">
        <v>68.454838709677418</v>
      </c>
      <c r="Z2142" s="5">
        <v>65.377419354838707</v>
      </c>
      <c r="AA2142" s="5">
        <v>64.712903225806443</v>
      </c>
      <c r="AB2142" s="5">
        <v>64.058064516129036</v>
      </c>
    </row>
    <row r="2143" spans="1:28">
      <c r="A2143" s="2" t="s">
        <v>303</v>
      </c>
      <c r="B2143" s="2" t="s">
        <v>78</v>
      </c>
      <c r="C2143" s="2" t="s">
        <v>366</v>
      </c>
      <c r="D2143" s="2" t="str">
        <f t="shared" si="33"/>
        <v>South Carolina - Columbia-Jun</v>
      </c>
      <c r="E2143" s="5">
        <v>71.026666666666671</v>
      </c>
      <c r="F2143" s="5">
        <v>70.083333333333329</v>
      </c>
      <c r="G2143" s="5">
        <v>69.33</v>
      </c>
      <c r="H2143" s="5">
        <v>68.319999999999993</v>
      </c>
      <c r="I2143" s="5">
        <v>67.87</v>
      </c>
      <c r="J2143" s="5">
        <v>67.99666666666667</v>
      </c>
      <c r="K2143" s="5">
        <v>71.286666666666662</v>
      </c>
      <c r="L2143" s="5">
        <v>75.55</v>
      </c>
      <c r="M2143" s="5">
        <v>79.19</v>
      </c>
      <c r="N2143" s="5">
        <v>82.103333333333325</v>
      </c>
      <c r="O2143" s="5">
        <v>84.63</v>
      </c>
      <c r="P2143" s="5">
        <v>86.19</v>
      </c>
      <c r="Q2143" s="5">
        <v>87.346666666666664</v>
      </c>
      <c r="R2143" s="5">
        <v>88.986666666666665</v>
      </c>
      <c r="S2143" s="5">
        <v>88.816666666666663</v>
      </c>
      <c r="T2143" s="5">
        <v>88.316666666666663</v>
      </c>
      <c r="U2143" s="5">
        <v>88.196666666666673</v>
      </c>
      <c r="V2143" s="5">
        <v>85.81</v>
      </c>
      <c r="W2143" s="5">
        <v>82.593333333333334</v>
      </c>
      <c r="X2143" s="5">
        <v>79.006666666666661</v>
      </c>
      <c r="Y2143" s="5">
        <v>75.150000000000006</v>
      </c>
      <c r="Z2143" s="5">
        <v>74.040000000000006</v>
      </c>
      <c r="AA2143" s="5">
        <v>73.010000000000005</v>
      </c>
      <c r="AB2143" s="5">
        <v>72.163333333333341</v>
      </c>
    </row>
    <row r="2144" spans="1:28">
      <c r="A2144" s="2" t="s">
        <v>303</v>
      </c>
      <c r="B2144" s="2" t="s">
        <v>79</v>
      </c>
      <c r="C2144" s="2" t="s">
        <v>367</v>
      </c>
      <c r="D2144" s="2" t="str">
        <f t="shared" si="33"/>
        <v>South Carolina - Columbia-Jul</v>
      </c>
      <c r="E2144" s="5">
        <v>77.058064516129036</v>
      </c>
      <c r="F2144" s="5">
        <v>76.112903225806448</v>
      </c>
      <c r="G2144" s="5">
        <v>72.99677419354839</v>
      </c>
      <c r="H2144" s="5">
        <v>72.341935483870969</v>
      </c>
      <c r="I2144" s="5">
        <v>71.825806451612905</v>
      </c>
      <c r="J2144" s="5">
        <v>71.696774193548379</v>
      </c>
      <c r="K2144" s="5">
        <v>73.561290322580646</v>
      </c>
      <c r="L2144" s="5">
        <v>77.174193548387095</v>
      </c>
      <c r="M2144" s="5">
        <v>80.238709677419351</v>
      </c>
      <c r="N2144" s="5">
        <v>83.403225806451616</v>
      </c>
      <c r="O2144" s="5">
        <v>85.541935483870972</v>
      </c>
      <c r="P2144" s="5">
        <v>87.851612903225814</v>
      </c>
      <c r="Q2144" s="5">
        <v>88.738709677419351</v>
      </c>
      <c r="R2144" s="5">
        <v>89.08064516129032</v>
      </c>
      <c r="S2144" s="5">
        <v>88.951612903225808</v>
      </c>
      <c r="T2144" s="5">
        <v>88.180645161290315</v>
      </c>
      <c r="U2144" s="5">
        <v>87.41290322580646</v>
      </c>
      <c r="V2144" s="5">
        <v>86.483870967741936</v>
      </c>
      <c r="W2144" s="5">
        <v>84.338709677419359</v>
      </c>
      <c r="X2144" s="5">
        <v>80.774193548387103</v>
      </c>
      <c r="Y2144" s="5">
        <v>78.687096774193549</v>
      </c>
      <c r="Z2144" s="5">
        <v>77.283870967741947</v>
      </c>
      <c r="AA2144" s="5">
        <v>76.454838709677418</v>
      </c>
      <c r="AB2144" s="5">
        <v>75.351612903225814</v>
      </c>
    </row>
    <row r="2145" spans="1:28">
      <c r="A2145" s="2" t="s">
        <v>303</v>
      </c>
      <c r="B2145" s="2" t="s">
        <v>80</v>
      </c>
      <c r="C2145" s="2" t="s">
        <v>368</v>
      </c>
      <c r="D2145" s="2" t="str">
        <f t="shared" si="33"/>
        <v>South Carolina - Columbia-Aug</v>
      </c>
      <c r="E2145" s="5">
        <v>69.551612903225802</v>
      </c>
      <c r="F2145" s="5">
        <v>69.032258064516128</v>
      </c>
      <c r="G2145" s="5">
        <v>70.793548387096777</v>
      </c>
      <c r="H2145" s="5">
        <v>70.264516129032259</v>
      </c>
      <c r="I2145" s="5">
        <v>69.729032258064507</v>
      </c>
      <c r="J2145" s="5">
        <v>69.651612903225796</v>
      </c>
      <c r="K2145" s="5">
        <v>70.980645161290326</v>
      </c>
      <c r="L2145" s="5">
        <v>73.983870967741936</v>
      </c>
      <c r="M2145" s="5">
        <v>77.329032258064515</v>
      </c>
      <c r="N2145" s="5">
        <v>80.348387096774204</v>
      </c>
      <c r="O2145" s="5">
        <v>82.106451612903228</v>
      </c>
      <c r="P2145" s="5">
        <v>83.561290322580646</v>
      </c>
      <c r="Q2145" s="5">
        <v>85.148387096774186</v>
      </c>
      <c r="R2145" s="5">
        <v>86.206451612903223</v>
      </c>
      <c r="S2145" s="5">
        <v>85.570967741935476</v>
      </c>
      <c r="T2145" s="5">
        <v>85.183870967741925</v>
      </c>
      <c r="U2145" s="5">
        <v>83.232258064516117</v>
      </c>
      <c r="V2145" s="5">
        <v>81.554838709677412</v>
      </c>
      <c r="W2145" s="5">
        <v>78.990322580645156</v>
      </c>
      <c r="X2145" s="5">
        <v>76.451612903225808</v>
      </c>
      <c r="Y2145" s="5">
        <v>75.093548387096774</v>
      </c>
      <c r="Z2145" s="5">
        <v>74.032258064516128</v>
      </c>
      <c r="AA2145" s="5">
        <v>73.509677419354844</v>
      </c>
      <c r="AB2145" s="5">
        <v>72.658064516129031</v>
      </c>
    </row>
    <row r="2146" spans="1:28">
      <c r="A2146" s="2" t="s">
        <v>303</v>
      </c>
      <c r="B2146" s="2" t="s">
        <v>81</v>
      </c>
      <c r="C2146" s="2" t="s">
        <v>369</v>
      </c>
      <c r="D2146" s="2" t="str">
        <f t="shared" si="33"/>
        <v>South Carolina - Columbia-Sep</v>
      </c>
      <c r="E2146" s="5">
        <v>68.123333333333335</v>
      </c>
      <c r="F2146" s="5">
        <v>67.393333333333331</v>
      </c>
      <c r="G2146" s="5">
        <v>66.989999999999995</v>
      </c>
      <c r="H2146" s="5">
        <v>66.566666666666663</v>
      </c>
      <c r="I2146" s="5">
        <v>66.223333333333329</v>
      </c>
      <c r="J2146" s="5">
        <v>65.686666666666667</v>
      </c>
      <c r="K2146" s="5">
        <v>66.39</v>
      </c>
      <c r="L2146" s="5">
        <v>69.72</v>
      </c>
      <c r="M2146" s="5">
        <v>74.086666666666659</v>
      </c>
      <c r="N2146" s="5">
        <v>77.48</v>
      </c>
      <c r="O2146" s="5">
        <v>80.046666666666667</v>
      </c>
      <c r="P2146" s="5">
        <v>81.623333333333321</v>
      </c>
      <c r="Q2146" s="5">
        <v>82.516666666666666</v>
      </c>
      <c r="R2146" s="5">
        <v>83.88</v>
      </c>
      <c r="S2146" s="5">
        <v>83.98</v>
      </c>
      <c r="T2146" s="5">
        <v>83.443333333333342</v>
      </c>
      <c r="U2146" s="5">
        <v>82.103333333333325</v>
      </c>
      <c r="V2146" s="5">
        <v>79.453333333333333</v>
      </c>
      <c r="W2146" s="5">
        <v>75.596666666666664</v>
      </c>
      <c r="X2146" s="5">
        <v>72.966666666666669</v>
      </c>
      <c r="Y2146" s="5">
        <v>71.45</v>
      </c>
      <c r="Z2146" s="5">
        <v>70.48</v>
      </c>
      <c r="AA2146" s="5">
        <v>69.49666666666667</v>
      </c>
      <c r="AB2146" s="5">
        <v>68.58</v>
      </c>
    </row>
    <row r="2147" spans="1:28">
      <c r="A2147" s="2" t="s">
        <v>303</v>
      </c>
      <c r="B2147" s="2" t="s">
        <v>82</v>
      </c>
      <c r="C2147" s="2" t="s">
        <v>370</v>
      </c>
      <c r="D2147" s="2" t="str">
        <f t="shared" si="33"/>
        <v>South Carolina - Columbia-Oct</v>
      </c>
      <c r="E2147" s="5">
        <v>53.816129032258061</v>
      </c>
      <c r="F2147" s="5">
        <v>52.50322580645161</v>
      </c>
      <c r="G2147" s="5">
        <v>52.038709677419355</v>
      </c>
      <c r="H2147" s="5">
        <v>51.435483870967744</v>
      </c>
      <c r="I2147" s="5">
        <v>50.883870967741942</v>
      </c>
      <c r="J2147" s="5">
        <v>50.461290322580645</v>
      </c>
      <c r="K2147" s="5">
        <v>50.87096774193548</v>
      </c>
      <c r="L2147" s="5">
        <v>55.564516129032256</v>
      </c>
      <c r="M2147" s="5">
        <v>61.283870967741933</v>
      </c>
      <c r="N2147" s="5">
        <v>65.92258064516129</v>
      </c>
      <c r="O2147" s="5">
        <v>69.454838709677418</v>
      </c>
      <c r="P2147" s="5">
        <v>71.648387096774186</v>
      </c>
      <c r="Q2147" s="5">
        <v>73.451612903225808</v>
      </c>
      <c r="R2147" s="5">
        <v>74.41935483870968</v>
      </c>
      <c r="S2147" s="5">
        <v>74.812903225806451</v>
      </c>
      <c r="T2147" s="5">
        <v>74.512903225806454</v>
      </c>
      <c r="U2147" s="5">
        <v>72.858064516129033</v>
      </c>
      <c r="V2147" s="5">
        <v>66.91290322580646</v>
      </c>
      <c r="W2147" s="5">
        <v>62.332258064516125</v>
      </c>
      <c r="X2147" s="5">
        <v>59.732258064516131</v>
      </c>
      <c r="Y2147" s="5">
        <v>58.096774193548384</v>
      </c>
      <c r="Z2147" s="5">
        <v>57.087096774193547</v>
      </c>
      <c r="AA2147" s="5">
        <v>55.86774193548387</v>
      </c>
      <c r="AB2147" s="5">
        <v>54.816129032258061</v>
      </c>
    </row>
    <row r="2148" spans="1:28">
      <c r="A2148" s="2" t="s">
        <v>303</v>
      </c>
      <c r="B2148" s="2" t="s">
        <v>83</v>
      </c>
      <c r="C2148" s="2" t="s">
        <v>371</v>
      </c>
      <c r="D2148" s="2" t="str">
        <f t="shared" si="33"/>
        <v>South Carolina - Columbia-Nov</v>
      </c>
      <c r="E2148" s="5">
        <v>48.363333333333337</v>
      </c>
      <c r="F2148" s="5">
        <v>47.426666666666662</v>
      </c>
      <c r="G2148" s="5">
        <v>46.603333333333332</v>
      </c>
      <c r="H2148" s="5">
        <v>45.876666666666665</v>
      </c>
      <c r="I2148" s="5">
        <v>45.383333333333333</v>
      </c>
      <c r="J2148" s="5">
        <v>45.27</v>
      </c>
      <c r="K2148" s="5">
        <v>44.666666666666664</v>
      </c>
      <c r="L2148" s="5">
        <v>47.12</v>
      </c>
      <c r="M2148" s="5">
        <v>52.15</v>
      </c>
      <c r="N2148" s="5">
        <v>57.076666666666668</v>
      </c>
      <c r="O2148" s="5">
        <v>61.303333333333327</v>
      </c>
      <c r="P2148" s="5">
        <v>64.203333333333333</v>
      </c>
      <c r="Q2148" s="5">
        <v>66.03</v>
      </c>
      <c r="R2148" s="5">
        <v>66.566666666666663</v>
      </c>
      <c r="S2148" s="5">
        <v>67.193333333333328</v>
      </c>
      <c r="T2148" s="5">
        <v>66.53</v>
      </c>
      <c r="U2148" s="5">
        <v>64.040000000000006</v>
      </c>
      <c r="V2148" s="5">
        <v>59.093333333333334</v>
      </c>
      <c r="W2148" s="5">
        <v>55.453333333333333</v>
      </c>
      <c r="X2148" s="5">
        <v>52.786666666666662</v>
      </c>
      <c r="Y2148" s="5">
        <v>50.93333333333333</v>
      </c>
      <c r="Z2148" s="5">
        <v>49.56666666666667</v>
      </c>
      <c r="AA2148" s="5">
        <v>48.696666666666673</v>
      </c>
      <c r="AB2148" s="5">
        <v>47.633333333333333</v>
      </c>
    </row>
    <row r="2149" spans="1:28">
      <c r="A2149" s="2" t="s">
        <v>303</v>
      </c>
      <c r="B2149" s="2" t="s">
        <v>84</v>
      </c>
      <c r="C2149" s="2" t="s">
        <v>372</v>
      </c>
      <c r="D2149" s="2" t="str">
        <f t="shared" si="33"/>
        <v>South Carolina - Columbia-Dec</v>
      </c>
      <c r="E2149" s="5">
        <v>41.796774193548387</v>
      </c>
      <c r="F2149" s="5">
        <v>41.593548387096774</v>
      </c>
      <c r="G2149" s="5">
        <v>41.406451612903226</v>
      </c>
      <c r="H2149" s="5">
        <v>41.119354838709675</v>
      </c>
      <c r="I2149" s="5">
        <v>40.238709677419358</v>
      </c>
      <c r="J2149" s="5">
        <v>39.993548387096773</v>
      </c>
      <c r="K2149" s="5">
        <v>39.780645161290323</v>
      </c>
      <c r="L2149" s="5">
        <v>39.993548387096773</v>
      </c>
      <c r="M2149" s="5">
        <v>43.035483870967738</v>
      </c>
      <c r="N2149" s="5">
        <v>47.390322580645162</v>
      </c>
      <c r="O2149" s="5">
        <v>50.545161290322582</v>
      </c>
      <c r="P2149" s="5">
        <v>52.890322580645162</v>
      </c>
      <c r="Q2149" s="5">
        <v>54.512903225806454</v>
      </c>
      <c r="R2149" s="5">
        <v>55.490322580645163</v>
      </c>
      <c r="S2149" s="5">
        <v>55.964516129032262</v>
      </c>
      <c r="T2149" s="5">
        <v>55.483870967741936</v>
      </c>
      <c r="U2149" s="5">
        <v>53.9</v>
      </c>
      <c r="V2149" s="5">
        <v>50.590322580645157</v>
      </c>
      <c r="W2149" s="5">
        <v>48.258064516129032</v>
      </c>
      <c r="X2149" s="5">
        <v>46.558064516129029</v>
      </c>
      <c r="Y2149" s="5">
        <v>45.167741935483875</v>
      </c>
      <c r="Z2149" s="5">
        <v>44.022580645161291</v>
      </c>
      <c r="AA2149" s="5">
        <v>43.103225806451611</v>
      </c>
      <c r="AB2149" s="5">
        <v>42.529032258064518</v>
      </c>
    </row>
    <row r="2150" spans="1:28">
      <c r="A2150" s="2" t="s">
        <v>304</v>
      </c>
      <c r="B2150" s="2" t="s">
        <v>73</v>
      </c>
      <c r="C2150" s="2" t="s">
        <v>361</v>
      </c>
      <c r="D2150" s="2" t="str">
        <f t="shared" si="33"/>
        <v>South Carolina - Greenville-Jan</v>
      </c>
      <c r="E2150" s="5">
        <v>35.729032258064514</v>
      </c>
      <c r="F2150" s="5">
        <v>34.945161290322581</v>
      </c>
      <c r="G2150" s="5">
        <v>34.4</v>
      </c>
      <c r="H2150" s="5">
        <v>34.200000000000003</v>
      </c>
      <c r="I2150" s="5">
        <v>33.687096774193549</v>
      </c>
      <c r="J2150" s="5">
        <v>33.303225806451614</v>
      </c>
      <c r="K2150" s="5">
        <v>32.929032258064517</v>
      </c>
      <c r="L2150" s="5">
        <v>33.358064516129026</v>
      </c>
      <c r="M2150" s="5">
        <v>36.325806451612898</v>
      </c>
      <c r="N2150" s="5">
        <v>39.312903225806451</v>
      </c>
      <c r="O2150" s="5">
        <v>42.241935483870968</v>
      </c>
      <c r="P2150" s="5">
        <v>44.887096774193552</v>
      </c>
      <c r="Q2150" s="5">
        <v>46.470967741935482</v>
      </c>
      <c r="R2150" s="5">
        <v>47.729032258064514</v>
      </c>
      <c r="S2150" s="5">
        <v>48.558064516129029</v>
      </c>
      <c r="T2150" s="5">
        <v>48.451612903225808</v>
      </c>
      <c r="U2150" s="5">
        <v>46.906451612903226</v>
      </c>
      <c r="V2150" s="5">
        <v>44.08387096774193</v>
      </c>
      <c r="W2150" s="5">
        <v>42.332258064516125</v>
      </c>
      <c r="X2150" s="5">
        <v>40.748387096774195</v>
      </c>
      <c r="Y2150" s="5">
        <v>39.329032258064515</v>
      </c>
      <c r="Z2150" s="5">
        <v>38.20645161290323</v>
      </c>
      <c r="AA2150" s="5">
        <v>37.348387096774189</v>
      </c>
      <c r="AB2150" s="5">
        <v>36.838709677419352</v>
      </c>
    </row>
    <row r="2151" spans="1:28">
      <c r="A2151" s="2" t="s">
        <v>304</v>
      </c>
      <c r="B2151" s="2" t="s">
        <v>74</v>
      </c>
      <c r="C2151" s="2" t="s">
        <v>362</v>
      </c>
      <c r="D2151" s="2" t="str">
        <f t="shared" si="33"/>
        <v>South Carolina - Greenville-Feb</v>
      </c>
      <c r="E2151" s="5">
        <v>37.432142857142857</v>
      </c>
      <c r="F2151" s="5">
        <v>36.63928571428572</v>
      </c>
      <c r="G2151" s="5">
        <v>35.81428571428571</v>
      </c>
      <c r="H2151" s="5">
        <v>34.982142857142854</v>
      </c>
      <c r="I2151" s="5">
        <v>34.578571428571429</v>
      </c>
      <c r="J2151" s="5">
        <v>34.200000000000003</v>
      </c>
      <c r="K2151" s="5">
        <v>33.782142857142858</v>
      </c>
      <c r="L2151" s="5">
        <v>36.353571428571428</v>
      </c>
      <c r="M2151" s="5">
        <v>38.907142857142858</v>
      </c>
      <c r="N2151" s="5">
        <v>41.48571428571428</v>
      </c>
      <c r="O2151" s="5">
        <v>43.885714285714286</v>
      </c>
      <c r="P2151" s="5">
        <v>46.303571428571431</v>
      </c>
      <c r="Q2151" s="5">
        <v>48.703571428571429</v>
      </c>
      <c r="R2151" s="5">
        <v>49.839285714285715</v>
      </c>
      <c r="S2151" s="5">
        <v>50.903571428571425</v>
      </c>
      <c r="T2151" s="5">
        <v>52.035714285714285</v>
      </c>
      <c r="U2151" s="5">
        <v>49.68928571428571</v>
      </c>
      <c r="V2151" s="5">
        <v>47.357142857142854</v>
      </c>
      <c r="W2151" s="5">
        <v>44.98571428571428</v>
      </c>
      <c r="X2151" s="5">
        <v>43.56428571428571</v>
      </c>
      <c r="Y2151" s="5">
        <v>42.18571428571429</v>
      </c>
      <c r="Z2151" s="5">
        <v>40.785714285714285</v>
      </c>
      <c r="AA2151" s="5">
        <v>39.878571428571426</v>
      </c>
      <c r="AB2151" s="5">
        <v>38.996428571428574</v>
      </c>
    </row>
    <row r="2152" spans="1:28">
      <c r="A2152" s="2" t="s">
        <v>304</v>
      </c>
      <c r="B2152" s="2" t="s">
        <v>75</v>
      </c>
      <c r="C2152" s="2" t="s">
        <v>363</v>
      </c>
      <c r="D2152" s="2" t="str">
        <f t="shared" si="33"/>
        <v>South Carolina - Greenville-Mar</v>
      </c>
      <c r="E2152" s="5">
        <v>46.448387096774198</v>
      </c>
      <c r="F2152" s="5">
        <v>45.690322580645166</v>
      </c>
      <c r="G2152" s="5">
        <v>44.912903225806453</v>
      </c>
      <c r="H2152" s="5">
        <v>44.103225806451611</v>
      </c>
      <c r="I2152" s="5">
        <v>43.561290322580646</v>
      </c>
      <c r="J2152" s="5">
        <v>43.032258064516128</v>
      </c>
      <c r="K2152" s="5">
        <v>42.445161290322581</v>
      </c>
      <c r="L2152" s="5">
        <v>45.522580645161291</v>
      </c>
      <c r="M2152" s="5">
        <v>48.574193548387093</v>
      </c>
      <c r="N2152" s="5">
        <v>51.651612903225811</v>
      </c>
      <c r="O2152" s="5">
        <v>53.79354838709677</v>
      </c>
      <c r="P2152" s="5">
        <v>55.909677419354843</v>
      </c>
      <c r="Q2152" s="5">
        <v>58.067741935483866</v>
      </c>
      <c r="R2152" s="5">
        <v>58.938709677419354</v>
      </c>
      <c r="S2152" s="5">
        <v>59.78709677419355</v>
      </c>
      <c r="T2152" s="5">
        <v>60.651612903225811</v>
      </c>
      <c r="U2152" s="5">
        <v>58.412903225806453</v>
      </c>
      <c r="V2152" s="5">
        <v>56.203225806451613</v>
      </c>
      <c r="W2152" s="5">
        <v>53.980645161290326</v>
      </c>
      <c r="X2152" s="5">
        <v>52.138709677419357</v>
      </c>
      <c r="Y2152" s="5">
        <v>50.258064516129032</v>
      </c>
      <c r="Z2152" s="5">
        <v>48.438709677419354</v>
      </c>
      <c r="AA2152" s="5">
        <v>47.716129032258067</v>
      </c>
      <c r="AB2152" s="5">
        <v>46.970967741935482</v>
      </c>
    </row>
    <row r="2153" spans="1:28">
      <c r="A2153" s="2" t="s">
        <v>304</v>
      </c>
      <c r="B2153" s="2" t="s">
        <v>76</v>
      </c>
      <c r="C2153" s="2" t="s">
        <v>364</v>
      </c>
      <c r="D2153" s="2" t="str">
        <f t="shared" si="33"/>
        <v>South Carolina - Greenville-Apr</v>
      </c>
      <c r="E2153" s="5">
        <v>53.463333333333338</v>
      </c>
      <c r="F2153" s="5">
        <v>52.77</v>
      </c>
      <c r="G2153" s="5">
        <v>52.056666666666665</v>
      </c>
      <c r="H2153" s="5">
        <v>51.306666666666665</v>
      </c>
      <c r="I2153" s="5">
        <v>51.473333333333336</v>
      </c>
      <c r="J2153" s="5">
        <v>51.663333333333334</v>
      </c>
      <c r="K2153" s="5">
        <v>51.853333333333332</v>
      </c>
      <c r="L2153" s="5">
        <v>55.35</v>
      </c>
      <c r="M2153" s="5">
        <v>58.876666666666665</v>
      </c>
      <c r="N2153" s="5">
        <v>62.383333333333333</v>
      </c>
      <c r="O2153" s="5">
        <v>64.186666666666667</v>
      </c>
      <c r="P2153" s="5">
        <v>65.983333333333334</v>
      </c>
      <c r="Q2153" s="5">
        <v>67.786666666666662</v>
      </c>
      <c r="R2153" s="5">
        <v>68.31</v>
      </c>
      <c r="S2153" s="5">
        <v>68.77</v>
      </c>
      <c r="T2153" s="5">
        <v>69.283333333333331</v>
      </c>
      <c r="U2153" s="5">
        <v>67.86333333333333</v>
      </c>
      <c r="V2153" s="5">
        <v>66.34</v>
      </c>
      <c r="W2153" s="5">
        <v>64.893333333333331</v>
      </c>
      <c r="X2153" s="5">
        <v>62.346666666666671</v>
      </c>
      <c r="Y2153" s="5">
        <v>59.87</v>
      </c>
      <c r="Z2153" s="5">
        <v>57.366666666666667</v>
      </c>
      <c r="AA2153" s="5">
        <v>56.19</v>
      </c>
      <c r="AB2153" s="5">
        <v>55.04</v>
      </c>
    </row>
    <row r="2154" spans="1:28">
      <c r="A2154" s="2" t="s">
        <v>304</v>
      </c>
      <c r="B2154" s="2" t="s">
        <v>77</v>
      </c>
      <c r="C2154" s="2" t="s">
        <v>365</v>
      </c>
      <c r="D2154" s="2" t="str">
        <f t="shared" si="33"/>
        <v>South Carolina - Greenville-May</v>
      </c>
      <c r="E2154" s="5">
        <v>61.777419354838706</v>
      </c>
      <c r="F2154" s="5">
        <v>61.035483870967738</v>
      </c>
      <c r="G2154" s="5">
        <v>60.354838709677416</v>
      </c>
      <c r="H2154" s="5">
        <v>59.593548387096774</v>
      </c>
      <c r="I2154" s="5">
        <v>60.432258064516134</v>
      </c>
      <c r="J2154" s="5">
        <v>61.248387096774195</v>
      </c>
      <c r="K2154" s="5">
        <v>62.070967741935483</v>
      </c>
      <c r="L2154" s="5">
        <v>64.838709677419359</v>
      </c>
      <c r="M2154" s="5">
        <v>67.551612903225802</v>
      </c>
      <c r="N2154" s="5">
        <v>70.303225806451621</v>
      </c>
      <c r="O2154" s="5">
        <v>71.990322580645156</v>
      </c>
      <c r="P2154" s="5">
        <v>73.690322580645159</v>
      </c>
      <c r="Q2154" s="5">
        <v>75.374193548387098</v>
      </c>
      <c r="R2154" s="5">
        <v>75.525806451612908</v>
      </c>
      <c r="S2154" s="5">
        <v>75.651612903225796</v>
      </c>
      <c r="T2154" s="5">
        <v>75.8</v>
      </c>
      <c r="U2154" s="5">
        <v>74.145161290322577</v>
      </c>
      <c r="V2154" s="5">
        <v>72.50322580645161</v>
      </c>
      <c r="W2154" s="5">
        <v>70.793548387096777</v>
      </c>
      <c r="X2154" s="5">
        <v>68.667741935483861</v>
      </c>
      <c r="Y2154" s="5">
        <v>66.590322580645164</v>
      </c>
      <c r="Z2154" s="5">
        <v>64.519354838709674</v>
      </c>
      <c r="AA2154" s="5">
        <v>63.680645161290322</v>
      </c>
      <c r="AB2154" s="5">
        <v>62.91935483870968</v>
      </c>
    </row>
    <row r="2155" spans="1:28">
      <c r="A2155" s="2" t="s">
        <v>304</v>
      </c>
      <c r="B2155" s="2" t="s">
        <v>78</v>
      </c>
      <c r="C2155" s="2" t="s">
        <v>366</v>
      </c>
      <c r="D2155" s="2" t="str">
        <f t="shared" si="33"/>
        <v>South Carolina - Greenville-Jun</v>
      </c>
      <c r="E2155" s="5">
        <v>69.56</v>
      </c>
      <c r="F2155" s="5">
        <v>68.843333333333334</v>
      </c>
      <c r="G2155" s="5">
        <v>68.13333333333334</v>
      </c>
      <c r="H2155" s="5">
        <v>67.393333333333331</v>
      </c>
      <c r="I2155" s="5">
        <v>68.066666666666663</v>
      </c>
      <c r="J2155" s="5">
        <v>68.78</v>
      </c>
      <c r="K2155" s="5">
        <v>69.476666666666674</v>
      </c>
      <c r="L2155" s="5">
        <v>72.50333333333333</v>
      </c>
      <c r="M2155" s="5">
        <v>75.536666666666662</v>
      </c>
      <c r="N2155" s="5">
        <v>78.573333333333323</v>
      </c>
      <c r="O2155" s="5">
        <v>80.166666666666671</v>
      </c>
      <c r="P2155" s="5">
        <v>81.790000000000006</v>
      </c>
      <c r="Q2155" s="5">
        <v>83.373333333333321</v>
      </c>
      <c r="R2155" s="5">
        <v>83.46</v>
      </c>
      <c r="S2155" s="5">
        <v>83.49</v>
      </c>
      <c r="T2155" s="5">
        <v>83.566666666666663</v>
      </c>
      <c r="U2155" s="5">
        <v>81.966666666666669</v>
      </c>
      <c r="V2155" s="5">
        <v>80.34</v>
      </c>
      <c r="W2155" s="5">
        <v>78.656666666666666</v>
      </c>
      <c r="X2155" s="5">
        <v>76.436666666666667</v>
      </c>
      <c r="Y2155" s="5">
        <v>74.296666666666667</v>
      </c>
      <c r="Z2155" s="5">
        <v>72.14</v>
      </c>
      <c r="AA2155" s="5">
        <v>71.266666666666666</v>
      </c>
      <c r="AB2155" s="5">
        <v>70.400000000000006</v>
      </c>
    </row>
    <row r="2156" spans="1:28">
      <c r="A2156" s="2" t="s">
        <v>304</v>
      </c>
      <c r="B2156" s="2" t="s">
        <v>79</v>
      </c>
      <c r="C2156" s="2" t="s">
        <v>367</v>
      </c>
      <c r="D2156" s="2" t="str">
        <f t="shared" si="33"/>
        <v>South Carolina - Greenville-Jul</v>
      </c>
      <c r="E2156" s="5">
        <v>72.50645161290322</v>
      </c>
      <c r="F2156" s="5">
        <v>71.896774193548396</v>
      </c>
      <c r="G2156" s="5">
        <v>69.093548387096774</v>
      </c>
      <c r="H2156" s="5">
        <v>68.470967741935482</v>
      </c>
      <c r="I2156" s="5">
        <v>69.012903225806454</v>
      </c>
      <c r="J2156" s="5">
        <v>69.5</v>
      </c>
      <c r="K2156" s="5">
        <v>70.067741935483866</v>
      </c>
      <c r="L2156" s="5">
        <v>73.3</v>
      </c>
      <c r="M2156" s="5">
        <v>76.535483870967738</v>
      </c>
      <c r="N2156" s="5">
        <v>79.793548387096777</v>
      </c>
      <c r="O2156" s="5">
        <v>81.351612903225814</v>
      </c>
      <c r="P2156" s="5">
        <v>82.964516129032262</v>
      </c>
      <c r="Q2156" s="5">
        <v>84.50645161290322</v>
      </c>
      <c r="R2156" s="5">
        <v>83.861290322580643</v>
      </c>
      <c r="S2156" s="5">
        <v>83.141935483870967</v>
      </c>
      <c r="T2156" s="5">
        <v>82.474193548387092</v>
      </c>
      <c r="U2156" s="5">
        <v>81.019354838709674</v>
      </c>
      <c r="V2156" s="5">
        <v>79.554838709677412</v>
      </c>
      <c r="W2156" s="5">
        <v>78.08064516129032</v>
      </c>
      <c r="X2156" s="5">
        <v>76.096774193548384</v>
      </c>
      <c r="Y2156" s="5">
        <v>74.148387096774186</v>
      </c>
      <c r="Z2156" s="5">
        <v>72.187096774193549</v>
      </c>
      <c r="AA2156" s="5">
        <v>71.535483870967738</v>
      </c>
      <c r="AB2156" s="5">
        <v>70.91935483870968</v>
      </c>
    </row>
    <row r="2157" spans="1:28">
      <c r="A2157" s="2" t="s">
        <v>304</v>
      </c>
      <c r="B2157" s="2" t="s">
        <v>80</v>
      </c>
      <c r="C2157" s="2" t="s">
        <v>368</v>
      </c>
      <c r="D2157" s="2" t="str">
        <f t="shared" si="33"/>
        <v>South Carolina - Greenville-Aug</v>
      </c>
      <c r="E2157" s="5">
        <v>68.761290322580649</v>
      </c>
      <c r="F2157" s="5">
        <v>68.048387096774192</v>
      </c>
      <c r="G2157" s="5">
        <v>69.632258064516122</v>
      </c>
      <c r="H2157" s="5">
        <v>68.938709677419354</v>
      </c>
      <c r="I2157" s="5">
        <v>69.08064516129032</v>
      </c>
      <c r="J2157" s="5">
        <v>69.222580645161287</v>
      </c>
      <c r="K2157" s="5">
        <v>69.374193548387098</v>
      </c>
      <c r="L2157" s="5">
        <v>72.825806451612905</v>
      </c>
      <c r="M2157" s="5">
        <v>76.306451612903231</v>
      </c>
      <c r="N2157" s="5">
        <v>79.748387096774181</v>
      </c>
      <c r="O2157" s="5">
        <v>81.567741935483866</v>
      </c>
      <c r="P2157" s="5">
        <v>83.4258064516129</v>
      </c>
      <c r="Q2157" s="5">
        <v>85.225806451612897</v>
      </c>
      <c r="R2157" s="5">
        <v>85.274193548387103</v>
      </c>
      <c r="S2157" s="5">
        <v>85.277419354838713</v>
      </c>
      <c r="T2157" s="5">
        <v>85.312903225806451</v>
      </c>
      <c r="U2157" s="5">
        <v>83.461290322580652</v>
      </c>
      <c r="V2157" s="5">
        <v>81.596774193548384</v>
      </c>
      <c r="W2157" s="5">
        <v>79.712903225806443</v>
      </c>
      <c r="X2157" s="5">
        <v>77.57741935483871</v>
      </c>
      <c r="Y2157" s="5">
        <v>75.435483870967744</v>
      </c>
      <c r="Z2157" s="5">
        <v>73.338709677419359</v>
      </c>
      <c r="AA2157" s="5">
        <v>72.548387096774192</v>
      </c>
      <c r="AB2157" s="5">
        <v>71.822580645161295</v>
      </c>
    </row>
    <row r="2158" spans="1:28">
      <c r="A2158" s="2" t="s">
        <v>304</v>
      </c>
      <c r="B2158" s="2" t="s">
        <v>81</v>
      </c>
      <c r="C2158" s="2" t="s">
        <v>369</v>
      </c>
      <c r="D2158" s="2" t="str">
        <f t="shared" si="33"/>
        <v>South Carolina - Greenville-Sep</v>
      </c>
      <c r="E2158" s="5">
        <v>66.306666666666672</v>
      </c>
      <c r="F2158" s="5">
        <v>65.933333333333337</v>
      </c>
      <c r="G2158" s="5">
        <v>65.38666666666667</v>
      </c>
      <c r="H2158" s="5">
        <v>64.916666666666671</v>
      </c>
      <c r="I2158" s="5">
        <v>64.066666666666663</v>
      </c>
      <c r="J2158" s="5">
        <v>63.893333333333331</v>
      </c>
      <c r="K2158" s="5">
        <v>64.423333333333332</v>
      </c>
      <c r="L2158" s="5">
        <v>67.433333333333337</v>
      </c>
      <c r="M2158" s="5">
        <v>70.963333333333338</v>
      </c>
      <c r="N2158" s="5">
        <v>73.930000000000007</v>
      </c>
      <c r="O2158" s="5">
        <v>76.523333333333326</v>
      </c>
      <c r="P2158" s="5">
        <v>78.09</v>
      </c>
      <c r="Q2158" s="5">
        <v>79.456666666666663</v>
      </c>
      <c r="R2158" s="5">
        <v>80.186666666666667</v>
      </c>
      <c r="S2158" s="5">
        <v>80.50333333333333</v>
      </c>
      <c r="T2158" s="5">
        <v>80.043333333333337</v>
      </c>
      <c r="U2158" s="5">
        <v>79.063333333333333</v>
      </c>
      <c r="V2158" s="5">
        <v>76.930000000000007</v>
      </c>
      <c r="W2158" s="5">
        <v>73.483333333333334</v>
      </c>
      <c r="X2158" s="5">
        <v>71.293333333333337</v>
      </c>
      <c r="Y2158" s="5">
        <v>69.95</v>
      </c>
      <c r="Z2158" s="5">
        <v>68.52</v>
      </c>
      <c r="AA2158" s="5">
        <v>67.336666666666659</v>
      </c>
      <c r="AB2158" s="5">
        <v>66.680000000000007</v>
      </c>
    </row>
    <row r="2159" spans="1:28">
      <c r="A2159" s="2" t="s">
        <v>304</v>
      </c>
      <c r="B2159" s="2" t="s">
        <v>82</v>
      </c>
      <c r="C2159" s="2" t="s">
        <v>370</v>
      </c>
      <c r="D2159" s="2" t="str">
        <f t="shared" si="33"/>
        <v>South Carolina - Greenville-Oct</v>
      </c>
      <c r="E2159" s="5">
        <v>53.703225806451613</v>
      </c>
      <c r="F2159" s="5">
        <v>52.941935483870971</v>
      </c>
      <c r="G2159" s="5">
        <v>52.177419354838712</v>
      </c>
      <c r="H2159" s="5">
        <v>51.396774193548389</v>
      </c>
      <c r="I2159" s="5">
        <v>51.170967741935485</v>
      </c>
      <c r="J2159" s="5">
        <v>50.91935483870968</v>
      </c>
      <c r="K2159" s="5">
        <v>50.70967741935484</v>
      </c>
      <c r="L2159" s="5">
        <v>54.574193548387093</v>
      </c>
      <c r="M2159" s="5">
        <v>58.454838709677418</v>
      </c>
      <c r="N2159" s="5">
        <v>62.338709677419352</v>
      </c>
      <c r="O2159" s="5">
        <v>64.338709677419359</v>
      </c>
      <c r="P2159" s="5">
        <v>66.374193548387098</v>
      </c>
      <c r="Q2159" s="5">
        <v>68.396774193548396</v>
      </c>
      <c r="R2159" s="5">
        <v>68.890322580645162</v>
      </c>
      <c r="S2159" s="5">
        <v>69.383870967741942</v>
      </c>
      <c r="T2159" s="5">
        <v>69.877419354838707</v>
      </c>
      <c r="U2159" s="5">
        <v>66.880645161290332</v>
      </c>
      <c r="V2159" s="5">
        <v>63.87419354838709</v>
      </c>
      <c r="W2159" s="5">
        <v>60.854838709677416</v>
      </c>
      <c r="X2159" s="5">
        <v>59.248387096774195</v>
      </c>
      <c r="Y2159" s="5">
        <v>57.654838709677421</v>
      </c>
      <c r="Z2159" s="5">
        <v>56.048387096774192</v>
      </c>
      <c r="AA2159" s="5">
        <v>55.251612903225805</v>
      </c>
      <c r="AB2159" s="5">
        <v>54.403225806451616</v>
      </c>
    </row>
    <row r="2160" spans="1:28">
      <c r="A2160" s="2" t="s">
        <v>304</v>
      </c>
      <c r="B2160" s="2" t="s">
        <v>83</v>
      </c>
      <c r="C2160" s="2" t="s">
        <v>371</v>
      </c>
      <c r="D2160" s="2" t="str">
        <f t="shared" si="33"/>
        <v>South Carolina - Greenville-Nov</v>
      </c>
      <c r="E2160" s="5">
        <v>45.39</v>
      </c>
      <c r="F2160" s="5">
        <v>45.6</v>
      </c>
      <c r="G2160" s="5">
        <v>45.34</v>
      </c>
      <c r="H2160" s="5">
        <v>44.453333333333333</v>
      </c>
      <c r="I2160" s="5">
        <v>44.00333333333333</v>
      </c>
      <c r="J2160" s="5">
        <v>43.6</v>
      </c>
      <c r="K2160" s="5">
        <v>43.716666666666669</v>
      </c>
      <c r="L2160" s="5">
        <v>45.633333333333333</v>
      </c>
      <c r="M2160" s="5">
        <v>49.526666666666664</v>
      </c>
      <c r="N2160" s="5">
        <v>52.673333333333332</v>
      </c>
      <c r="O2160" s="5">
        <v>55.45</v>
      </c>
      <c r="P2160" s="5">
        <v>57.493333333333332</v>
      </c>
      <c r="Q2160" s="5">
        <v>59.07</v>
      </c>
      <c r="R2160" s="5">
        <v>60.31333333333334</v>
      </c>
      <c r="S2160" s="5">
        <v>60.34</v>
      </c>
      <c r="T2160" s="5">
        <v>59.966666666666669</v>
      </c>
      <c r="U2160" s="5">
        <v>57.826666666666668</v>
      </c>
      <c r="V2160" s="5">
        <v>53.026666666666664</v>
      </c>
      <c r="W2160" s="5">
        <v>51.61</v>
      </c>
      <c r="X2160" s="5">
        <v>50.303333333333327</v>
      </c>
      <c r="Y2160" s="5">
        <v>49.32</v>
      </c>
      <c r="Z2160" s="5">
        <v>48.406666666666666</v>
      </c>
      <c r="AA2160" s="5">
        <v>47.43666666666666</v>
      </c>
      <c r="AB2160" s="5">
        <v>46.35</v>
      </c>
    </row>
    <row r="2161" spans="1:28">
      <c r="A2161" s="2" t="s">
        <v>304</v>
      </c>
      <c r="B2161" s="2" t="s">
        <v>84</v>
      </c>
      <c r="C2161" s="2" t="s">
        <v>372</v>
      </c>
      <c r="D2161" s="2" t="str">
        <f t="shared" si="33"/>
        <v>South Carolina - Greenville-Dec</v>
      </c>
      <c r="E2161" s="5">
        <v>39.816129032258061</v>
      </c>
      <c r="F2161" s="5">
        <v>39.36774193548387</v>
      </c>
      <c r="G2161" s="5">
        <v>38.91935483870968</v>
      </c>
      <c r="H2161" s="5">
        <v>38.451612903225808</v>
      </c>
      <c r="I2161" s="5">
        <v>38.203225806451613</v>
      </c>
      <c r="J2161" s="5">
        <v>37.977419354838709</v>
      </c>
      <c r="K2161" s="5">
        <v>37.732258064516131</v>
      </c>
      <c r="L2161" s="5">
        <v>39.845161290322579</v>
      </c>
      <c r="M2161" s="5">
        <v>41.99677419354839</v>
      </c>
      <c r="N2161" s="5">
        <v>44.103225806451611</v>
      </c>
      <c r="O2161" s="5">
        <v>46.222580645161294</v>
      </c>
      <c r="P2161" s="5">
        <v>48.312903225806451</v>
      </c>
      <c r="Q2161" s="5">
        <v>50.406451612903226</v>
      </c>
      <c r="R2161" s="5">
        <v>50.970967741935482</v>
      </c>
      <c r="S2161" s="5">
        <v>51.509677419354837</v>
      </c>
      <c r="T2161" s="5">
        <v>52.07741935483871</v>
      </c>
      <c r="U2161" s="5">
        <v>49.451612903225808</v>
      </c>
      <c r="V2161" s="5">
        <v>46.832258064516125</v>
      </c>
      <c r="W2161" s="5">
        <v>44.216129032258067</v>
      </c>
      <c r="X2161" s="5">
        <v>43.161290322580648</v>
      </c>
      <c r="Y2161" s="5">
        <v>42.13225806451613</v>
      </c>
      <c r="Z2161" s="5">
        <v>41.064516129032256</v>
      </c>
      <c r="AA2161" s="5">
        <v>40.62903225806452</v>
      </c>
      <c r="AB2161" s="5">
        <v>40.254838709677422</v>
      </c>
    </row>
    <row r="2162" spans="1:28">
      <c r="A2162" s="2" t="s">
        <v>305</v>
      </c>
      <c r="B2162" s="2" t="s">
        <v>73</v>
      </c>
      <c r="C2162" s="2" t="s">
        <v>361</v>
      </c>
      <c r="D2162" s="2" t="str">
        <f t="shared" si="33"/>
        <v>South Dakota - Huron-Jan</v>
      </c>
      <c r="E2162" s="5">
        <v>7.1580645161290324</v>
      </c>
      <c r="F2162" s="5">
        <v>7.5193548387096776</v>
      </c>
      <c r="G2162" s="5">
        <v>7.7064516129032263</v>
      </c>
      <c r="H2162" s="5">
        <v>7.6483870967741936</v>
      </c>
      <c r="I2162" s="5">
        <v>6.9903225806451612</v>
      </c>
      <c r="J2162" s="5">
        <v>6.8612903225806452</v>
      </c>
      <c r="K2162" s="5">
        <v>5.8645161290322587</v>
      </c>
      <c r="L2162" s="5">
        <v>5.4806451612903224</v>
      </c>
      <c r="M2162" s="5">
        <v>6.3419354838709676</v>
      </c>
      <c r="N2162" s="5">
        <v>8.3838709677419345</v>
      </c>
      <c r="O2162" s="5">
        <v>11.203225806451613</v>
      </c>
      <c r="P2162" s="5">
        <v>13.654838709677419</v>
      </c>
      <c r="Q2162" s="5">
        <v>15.793548387096775</v>
      </c>
      <c r="R2162" s="5">
        <v>16.654838709677417</v>
      </c>
      <c r="S2162" s="5">
        <v>17.093548387096774</v>
      </c>
      <c r="T2162" s="5">
        <v>16.164516129032258</v>
      </c>
      <c r="U2162" s="5">
        <v>14.764516129032257</v>
      </c>
      <c r="V2162" s="5">
        <v>12.196774193548388</v>
      </c>
      <c r="W2162" s="5">
        <v>10.012903225806451</v>
      </c>
      <c r="X2162" s="5">
        <v>8.9096774193548391</v>
      </c>
      <c r="Y2162" s="5">
        <v>8.3129032258064512</v>
      </c>
      <c r="Z2162" s="5">
        <v>7.693548387096774</v>
      </c>
      <c r="AA2162" s="5">
        <v>7.3774193548387093</v>
      </c>
      <c r="AB2162" s="5">
        <v>6.903225806451613</v>
      </c>
    </row>
    <row r="2163" spans="1:28">
      <c r="A2163" s="2" t="s">
        <v>305</v>
      </c>
      <c r="B2163" s="2" t="s">
        <v>74</v>
      </c>
      <c r="C2163" s="2" t="s">
        <v>362</v>
      </c>
      <c r="D2163" s="2" t="str">
        <f t="shared" si="33"/>
        <v>South Dakota - Huron-Feb</v>
      </c>
      <c r="E2163" s="5">
        <v>12.475</v>
      </c>
      <c r="F2163" s="5">
        <v>11.721428571428572</v>
      </c>
      <c r="G2163" s="5">
        <v>11</v>
      </c>
      <c r="H2163" s="5">
        <v>10.678571428571429</v>
      </c>
      <c r="I2163" s="5">
        <v>10.328571428571427</v>
      </c>
      <c r="J2163" s="5">
        <v>9.9892857142857139</v>
      </c>
      <c r="K2163" s="5">
        <v>10.842857142857143</v>
      </c>
      <c r="L2163" s="5">
        <v>11.721428571428572</v>
      </c>
      <c r="M2163" s="5">
        <v>12.625</v>
      </c>
      <c r="N2163" s="5">
        <v>15.353571428571428</v>
      </c>
      <c r="O2163" s="5">
        <v>18.089285714285715</v>
      </c>
      <c r="P2163" s="5">
        <v>20.832142857142856</v>
      </c>
      <c r="Q2163" s="5">
        <v>22.125</v>
      </c>
      <c r="R2163" s="5">
        <v>23.45</v>
      </c>
      <c r="S2163" s="5">
        <v>24.75</v>
      </c>
      <c r="T2163" s="5">
        <v>23.532142857142855</v>
      </c>
      <c r="U2163" s="5">
        <v>22.307142857142857</v>
      </c>
      <c r="V2163" s="5">
        <v>21.092857142857145</v>
      </c>
      <c r="W2163" s="5">
        <v>19.228571428571428</v>
      </c>
      <c r="X2163" s="5">
        <v>17.37857142857143</v>
      </c>
      <c r="Y2163" s="5">
        <v>15.525</v>
      </c>
      <c r="Z2163" s="5">
        <v>14.760714285714286</v>
      </c>
      <c r="AA2163" s="5">
        <v>13.925000000000001</v>
      </c>
      <c r="AB2163" s="5">
        <v>13.175000000000001</v>
      </c>
    </row>
    <row r="2164" spans="1:28">
      <c r="A2164" s="2" t="s">
        <v>305</v>
      </c>
      <c r="B2164" s="2" t="s">
        <v>75</v>
      </c>
      <c r="C2164" s="2" t="s">
        <v>363</v>
      </c>
      <c r="D2164" s="2" t="str">
        <f t="shared" si="33"/>
        <v>South Dakota - Huron-Mar</v>
      </c>
      <c r="E2164" s="5">
        <v>24.6</v>
      </c>
      <c r="F2164" s="5">
        <v>23.877419354838711</v>
      </c>
      <c r="G2164" s="5">
        <v>23.167741935483871</v>
      </c>
      <c r="H2164" s="5">
        <v>22.79032258064516</v>
      </c>
      <c r="I2164" s="5">
        <v>22.454838709677421</v>
      </c>
      <c r="J2164" s="5">
        <v>22.090322580645161</v>
      </c>
      <c r="K2164" s="5">
        <v>23.703225806451613</v>
      </c>
      <c r="L2164" s="5">
        <v>25.383870967741935</v>
      </c>
      <c r="M2164" s="5">
        <v>27.038709677419355</v>
      </c>
      <c r="N2164" s="5">
        <v>29.6</v>
      </c>
      <c r="O2164" s="5">
        <v>32.141935483870967</v>
      </c>
      <c r="P2164" s="5">
        <v>34.687096774193549</v>
      </c>
      <c r="Q2164" s="5">
        <v>35.835483870967742</v>
      </c>
      <c r="R2164" s="5">
        <v>36.964516129032262</v>
      </c>
      <c r="S2164" s="5">
        <v>38.116129032258058</v>
      </c>
      <c r="T2164" s="5">
        <v>37.280645161290323</v>
      </c>
      <c r="U2164" s="5">
        <v>36.464516129032262</v>
      </c>
      <c r="V2164" s="5">
        <v>35.616129032258058</v>
      </c>
      <c r="W2164" s="5">
        <v>33.432258064516134</v>
      </c>
      <c r="X2164" s="5">
        <v>31.3</v>
      </c>
      <c r="Y2164" s="5">
        <v>29.187096774193545</v>
      </c>
      <c r="Z2164" s="5">
        <v>28.190322580645162</v>
      </c>
      <c r="AA2164" s="5">
        <v>27.225806451612904</v>
      </c>
      <c r="AB2164" s="5">
        <v>26.27741935483871</v>
      </c>
    </row>
    <row r="2165" spans="1:28">
      <c r="A2165" s="2" t="s">
        <v>305</v>
      </c>
      <c r="B2165" s="2" t="s">
        <v>76</v>
      </c>
      <c r="C2165" s="2" t="s">
        <v>364</v>
      </c>
      <c r="D2165" s="2" t="str">
        <f t="shared" si="33"/>
        <v>South Dakota - Huron-Apr</v>
      </c>
      <c r="E2165" s="5">
        <v>39.64</v>
      </c>
      <c r="F2165" s="5">
        <v>38.456666666666671</v>
      </c>
      <c r="G2165" s="5">
        <v>37.229999999999997</v>
      </c>
      <c r="H2165" s="5">
        <v>36.276666666666664</v>
      </c>
      <c r="I2165" s="5">
        <v>35.333333333333336</v>
      </c>
      <c r="J2165" s="5">
        <v>34.373333333333335</v>
      </c>
      <c r="K2165" s="5">
        <v>37.923333333333332</v>
      </c>
      <c r="L2165" s="5">
        <v>41.476666666666667</v>
      </c>
      <c r="M2165" s="5">
        <v>45.06333333333334</v>
      </c>
      <c r="N2165" s="5">
        <v>47.993333333333332</v>
      </c>
      <c r="O2165" s="5">
        <v>50.97</v>
      </c>
      <c r="P2165" s="5">
        <v>53.9</v>
      </c>
      <c r="Q2165" s="5">
        <v>54.76</v>
      </c>
      <c r="R2165" s="5">
        <v>55.62</v>
      </c>
      <c r="S2165" s="5">
        <v>56.473333333333336</v>
      </c>
      <c r="T2165" s="5">
        <v>55.903333333333329</v>
      </c>
      <c r="U2165" s="5">
        <v>55.39</v>
      </c>
      <c r="V2165" s="5">
        <v>54.823333333333338</v>
      </c>
      <c r="W2165" s="5">
        <v>51.486666666666665</v>
      </c>
      <c r="X2165" s="5">
        <v>48.156666666666666</v>
      </c>
      <c r="Y2165" s="5">
        <v>44.91</v>
      </c>
      <c r="Z2165" s="5">
        <v>43.533333333333331</v>
      </c>
      <c r="AA2165" s="5">
        <v>42.17</v>
      </c>
      <c r="AB2165" s="5">
        <v>40.856666666666669</v>
      </c>
    </row>
    <row r="2166" spans="1:28">
      <c r="A2166" s="2" t="s">
        <v>305</v>
      </c>
      <c r="B2166" s="2" t="s">
        <v>77</v>
      </c>
      <c r="C2166" s="2" t="s">
        <v>365</v>
      </c>
      <c r="D2166" s="2" t="str">
        <f t="shared" si="33"/>
        <v>South Dakota - Huron-May</v>
      </c>
      <c r="E2166" s="5">
        <v>50.561290322580646</v>
      </c>
      <c r="F2166" s="5">
        <v>49.587096774193547</v>
      </c>
      <c r="G2166" s="5">
        <v>48.587096774193547</v>
      </c>
      <c r="H2166" s="5">
        <v>48.387096774193552</v>
      </c>
      <c r="I2166" s="5">
        <v>48.187096774193549</v>
      </c>
      <c r="J2166" s="5">
        <v>47.990322580645163</v>
      </c>
      <c r="K2166" s="5">
        <v>51.112903225806448</v>
      </c>
      <c r="L2166" s="5">
        <v>54.235483870967741</v>
      </c>
      <c r="M2166" s="5">
        <v>57.351612903225806</v>
      </c>
      <c r="N2166" s="5">
        <v>60.122580645161285</v>
      </c>
      <c r="O2166" s="5">
        <v>62.86774193548387</v>
      </c>
      <c r="P2166" s="5">
        <v>65.638709677419357</v>
      </c>
      <c r="Q2166" s="5">
        <v>66.903225806451616</v>
      </c>
      <c r="R2166" s="5">
        <v>68.170967741935485</v>
      </c>
      <c r="S2166" s="5">
        <v>69.432258064516134</v>
      </c>
      <c r="T2166" s="5">
        <v>68.948387096774198</v>
      </c>
      <c r="U2166" s="5">
        <v>68.487096774193546</v>
      </c>
      <c r="V2166" s="5">
        <v>68.00322580645161</v>
      </c>
      <c r="W2166" s="5">
        <v>64.5</v>
      </c>
      <c r="X2166" s="5">
        <v>61.032258064516128</v>
      </c>
      <c r="Y2166" s="5">
        <v>57.554838709677419</v>
      </c>
      <c r="Z2166" s="5">
        <v>55.722580645161294</v>
      </c>
      <c r="AA2166" s="5">
        <v>53.91935483870968</v>
      </c>
      <c r="AB2166" s="5">
        <v>52.164516129032258</v>
      </c>
    </row>
    <row r="2167" spans="1:28">
      <c r="A2167" s="2" t="s">
        <v>305</v>
      </c>
      <c r="B2167" s="2" t="s">
        <v>78</v>
      </c>
      <c r="C2167" s="2" t="s">
        <v>366</v>
      </c>
      <c r="D2167" s="2" t="str">
        <f t="shared" si="33"/>
        <v>South Dakota - Huron-Jun</v>
      </c>
      <c r="E2167" s="5">
        <v>59.856666666666669</v>
      </c>
      <c r="F2167" s="5">
        <v>58.866666666666667</v>
      </c>
      <c r="G2167" s="5">
        <v>57.886666666666663</v>
      </c>
      <c r="H2167" s="5">
        <v>57.833333333333336</v>
      </c>
      <c r="I2167" s="5">
        <v>57.82</v>
      </c>
      <c r="J2167" s="5">
        <v>57.763333333333335</v>
      </c>
      <c r="K2167" s="5">
        <v>61.18333333333333</v>
      </c>
      <c r="L2167" s="5">
        <v>64.61333333333333</v>
      </c>
      <c r="M2167" s="5">
        <v>68.03</v>
      </c>
      <c r="N2167" s="5">
        <v>69.893333333333345</v>
      </c>
      <c r="O2167" s="5">
        <v>71.763333333333335</v>
      </c>
      <c r="P2167" s="5">
        <v>73.64</v>
      </c>
      <c r="Q2167" s="5">
        <v>74.680000000000007</v>
      </c>
      <c r="R2167" s="5">
        <v>75.77</v>
      </c>
      <c r="S2167" s="5">
        <v>76.816666666666663</v>
      </c>
      <c r="T2167" s="5">
        <v>76.13</v>
      </c>
      <c r="U2167" s="5">
        <v>75.48</v>
      </c>
      <c r="V2167" s="5">
        <v>74.793333333333337</v>
      </c>
      <c r="W2167" s="5">
        <v>71.456666666666663</v>
      </c>
      <c r="X2167" s="5">
        <v>68.143333333333331</v>
      </c>
      <c r="Y2167" s="5">
        <v>64.876666666666665</v>
      </c>
      <c r="Z2167" s="5">
        <v>63.65</v>
      </c>
      <c r="AA2167" s="5">
        <v>62.426666666666662</v>
      </c>
      <c r="AB2167" s="5">
        <v>61.23</v>
      </c>
    </row>
    <row r="2168" spans="1:28">
      <c r="A2168" s="2" t="s">
        <v>305</v>
      </c>
      <c r="B2168" s="2" t="s">
        <v>79</v>
      </c>
      <c r="C2168" s="2" t="s">
        <v>367</v>
      </c>
      <c r="D2168" s="2" t="str">
        <f t="shared" si="33"/>
        <v>South Dakota - Huron-Jul</v>
      </c>
      <c r="E2168" s="5">
        <v>67.719354838709677</v>
      </c>
      <c r="F2168" s="5">
        <v>66.400000000000006</v>
      </c>
      <c r="G2168" s="5">
        <v>63.08387096774193</v>
      </c>
      <c r="H2168" s="5">
        <v>62.887096774193552</v>
      </c>
      <c r="I2168" s="5">
        <v>62.674193548387102</v>
      </c>
      <c r="J2168" s="5">
        <v>62.474193548387099</v>
      </c>
      <c r="K2168" s="5">
        <v>66.316129032258075</v>
      </c>
      <c r="L2168" s="5">
        <v>70.190322580645159</v>
      </c>
      <c r="M2168" s="5">
        <v>74.0741935483871</v>
      </c>
      <c r="N2168" s="5">
        <v>76.193548387096769</v>
      </c>
      <c r="O2168" s="5">
        <v>78.309677419354841</v>
      </c>
      <c r="P2168" s="5">
        <v>80.435483870967744</v>
      </c>
      <c r="Q2168" s="5">
        <v>81.825806451612905</v>
      </c>
      <c r="R2168" s="5">
        <v>83.235483870967741</v>
      </c>
      <c r="S2168" s="5">
        <v>84.635483870967732</v>
      </c>
      <c r="T2168" s="5">
        <v>84.512903225806454</v>
      </c>
      <c r="U2168" s="5">
        <v>84.41935483870968</v>
      </c>
      <c r="V2168" s="5">
        <v>84.287096774193557</v>
      </c>
      <c r="W2168" s="5">
        <v>80.145161290322577</v>
      </c>
      <c r="X2168" s="5">
        <v>76.035483870967738</v>
      </c>
      <c r="Y2168" s="5">
        <v>71.964516129032262</v>
      </c>
      <c r="Z2168" s="5">
        <v>70.235483870967741</v>
      </c>
      <c r="AA2168" s="5">
        <v>68.519354838709674</v>
      </c>
      <c r="AB2168" s="5">
        <v>66.861290322580643</v>
      </c>
    </row>
    <row r="2169" spans="1:28">
      <c r="A2169" s="2" t="s">
        <v>305</v>
      </c>
      <c r="B2169" s="2" t="s">
        <v>80</v>
      </c>
      <c r="C2169" s="2" t="s">
        <v>368</v>
      </c>
      <c r="D2169" s="2" t="str">
        <f t="shared" si="33"/>
        <v>South Dakota - Huron-Aug</v>
      </c>
      <c r="E2169" s="5">
        <v>58.396774193548389</v>
      </c>
      <c r="F2169" s="5">
        <v>57.13225806451613</v>
      </c>
      <c r="G2169" s="5">
        <v>58.474193548387099</v>
      </c>
      <c r="H2169" s="5">
        <v>57.661290322580648</v>
      </c>
      <c r="I2169" s="5">
        <v>57.019354838709674</v>
      </c>
      <c r="J2169" s="5">
        <v>56.783870967741933</v>
      </c>
      <c r="K2169" s="5">
        <v>59.283870967741933</v>
      </c>
      <c r="L2169" s="5">
        <v>63.041935483870965</v>
      </c>
      <c r="M2169" s="5">
        <v>66.390322580645162</v>
      </c>
      <c r="N2169" s="5">
        <v>69.435483870967744</v>
      </c>
      <c r="O2169" s="5">
        <v>72.174193548387095</v>
      </c>
      <c r="P2169" s="5">
        <v>74.367741935483878</v>
      </c>
      <c r="Q2169" s="5">
        <v>76.00645161290322</v>
      </c>
      <c r="R2169" s="5">
        <v>77.012903225806454</v>
      </c>
      <c r="S2169" s="5">
        <v>77.361290322580643</v>
      </c>
      <c r="T2169" s="5">
        <v>77.661290322580641</v>
      </c>
      <c r="U2169" s="5">
        <v>77.045161290322582</v>
      </c>
      <c r="V2169" s="5">
        <v>75.251612903225819</v>
      </c>
      <c r="W2169" s="5">
        <v>72.306451612903231</v>
      </c>
      <c r="X2169" s="5">
        <v>68.029032258064518</v>
      </c>
      <c r="Y2169" s="5">
        <v>65.41612903225807</v>
      </c>
      <c r="Z2169" s="5">
        <v>63.958064516129035</v>
      </c>
      <c r="AA2169" s="5">
        <v>62.490322580645163</v>
      </c>
      <c r="AB2169" s="5">
        <v>61.235483870967741</v>
      </c>
    </row>
    <row r="2170" spans="1:28">
      <c r="A2170" s="2" t="s">
        <v>305</v>
      </c>
      <c r="B2170" s="2" t="s">
        <v>81</v>
      </c>
      <c r="C2170" s="2" t="s">
        <v>369</v>
      </c>
      <c r="D2170" s="2" t="str">
        <f t="shared" si="33"/>
        <v>South Dakota - Huron-Sep</v>
      </c>
      <c r="E2170" s="5">
        <v>53.776666666666664</v>
      </c>
      <c r="F2170" s="5">
        <v>53.11</v>
      </c>
      <c r="G2170" s="5">
        <v>51.84</v>
      </c>
      <c r="H2170" s="5">
        <v>51.283333333333331</v>
      </c>
      <c r="I2170" s="5">
        <v>50.78</v>
      </c>
      <c r="J2170" s="5">
        <v>50.50333333333333</v>
      </c>
      <c r="K2170" s="5">
        <v>51.263333333333335</v>
      </c>
      <c r="L2170" s="5">
        <v>55.33</v>
      </c>
      <c r="M2170" s="5">
        <v>59.34</v>
      </c>
      <c r="N2170" s="5">
        <v>63.926666666666662</v>
      </c>
      <c r="O2170" s="5">
        <v>66.45</v>
      </c>
      <c r="P2170" s="5">
        <v>68.976666666666674</v>
      </c>
      <c r="Q2170" s="5">
        <v>70.900000000000006</v>
      </c>
      <c r="R2170" s="5">
        <v>72.50333333333333</v>
      </c>
      <c r="S2170" s="5">
        <v>73.56</v>
      </c>
      <c r="T2170" s="5">
        <v>73.356666666666655</v>
      </c>
      <c r="U2170" s="5">
        <v>72.453333333333333</v>
      </c>
      <c r="V2170" s="5">
        <v>69.776666666666671</v>
      </c>
      <c r="W2170" s="5">
        <v>65.043333333333337</v>
      </c>
      <c r="X2170" s="5">
        <v>61.443333333333335</v>
      </c>
      <c r="Y2170" s="5">
        <v>58.99</v>
      </c>
      <c r="Z2170" s="5">
        <v>57.073333333333338</v>
      </c>
      <c r="AA2170" s="5">
        <v>55.616666666666667</v>
      </c>
      <c r="AB2170" s="5">
        <v>54.18666666666666</v>
      </c>
    </row>
    <row r="2171" spans="1:28">
      <c r="A2171" s="2" t="s">
        <v>305</v>
      </c>
      <c r="B2171" s="2" t="s">
        <v>82</v>
      </c>
      <c r="C2171" s="2" t="s">
        <v>370</v>
      </c>
      <c r="D2171" s="2" t="str">
        <f t="shared" si="33"/>
        <v>South Dakota - Huron-Oct</v>
      </c>
      <c r="E2171" s="5">
        <v>43.045161290322582</v>
      </c>
      <c r="F2171" s="5">
        <v>42.054838709677419</v>
      </c>
      <c r="G2171" s="5">
        <v>40.983870967741936</v>
      </c>
      <c r="H2171" s="5">
        <v>39.912903225806453</v>
      </c>
      <c r="I2171" s="5">
        <v>39.658064516129038</v>
      </c>
      <c r="J2171" s="5">
        <v>39.377419354838715</v>
      </c>
      <c r="K2171" s="5">
        <v>39.183870967741939</v>
      </c>
      <c r="L2171" s="5">
        <v>41.412903225806453</v>
      </c>
      <c r="M2171" s="5">
        <v>46.2</v>
      </c>
      <c r="N2171" s="5">
        <v>50.716129032258067</v>
      </c>
      <c r="O2171" s="5">
        <v>55.187096774193549</v>
      </c>
      <c r="P2171" s="5">
        <v>58.174193548387102</v>
      </c>
      <c r="Q2171" s="5">
        <v>61.006451612903227</v>
      </c>
      <c r="R2171" s="5">
        <v>62.464516129032262</v>
      </c>
      <c r="S2171" s="5">
        <v>62.538709677419355</v>
      </c>
      <c r="T2171" s="5">
        <v>61.935483870967744</v>
      </c>
      <c r="U2171" s="5">
        <v>59.880645161290325</v>
      </c>
      <c r="V2171" s="5">
        <v>54.732258064516131</v>
      </c>
      <c r="W2171" s="5">
        <v>50.835483870967742</v>
      </c>
      <c r="X2171" s="5">
        <v>48.50322580645161</v>
      </c>
      <c r="Y2171" s="5">
        <v>46.770967741935486</v>
      </c>
      <c r="Z2171" s="5">
        <v>45.306451612903224</v>
      </c>
      <c r="AA2171" s="5">
        <v>44.396774193548389</v>
      </c>
      <c r="AB2171" s="5">
        <v>43.729032258064514</v>
      </c>
    </row>
    <row r="2172" spans="1:28">
      <c r="A2172" s="2" t="s">
        <v>305</v>
      </c>
      <c r="B2172" s="2" t="s">
        <v>83</v>
      </c>
      <c r="C2172" s="2" t="s">
        <v>371</v>
      </c>
      <c r="D2172" s="2" t="str">
        <f t="shared" si="33"/>
        <v>South Dakota - Huron-Nov</v>
      </c>
      <c r="E2172" s="5">
        <v>27.486666666666668</v>
      </c>
      <c r="F2172" s="5">
        <v>27.316666666666666</v>
      </c>
      <c r="G2172" s="5">
        <v>27.113333333333333</v>
      </c>
      <c r="H2172" s="5">
        <v>26.613333333333333</v>
      </c>
      <c r="I2172" s="5">
        <v>26.15</v>
      </c>
      <c r="J2172" s="5">
        <v>25.623333333333335</v>
      </c>
      <c r="K2172" s="5">
        <v>26.74</v>
      </c>
      <c r="L2172" s="5">
        <v>27.893333333333331</v>
      </c>
      <c r="M2172" s="5">
        <v>29.013333333333332</v>
      </c>
      <c r="N2172" s="5">
        <v>32.203333333333333</v>
      </c>
      <c r="O2172" s="5">
        <v>35.406666666666666</v>
      </c>
      <c r="P2172" s="5">
        <v>38.596666666666671</v>
      </c>
      <c r="Q2172" s="5">
        <v>40.293333333333329</v>
      </c>
      <c r="R2172" s="5">
        <v>41.95</v>
      </c>
      <c r="S2172" s="5">
        <v>43.646666666666668</v>
      </c>
      <c r="T2172" s="5">
        <v>40.92</v>
      </c>
      <c r="U2172" s="5">
        <v>38.159999999999997</v>
      </c>
      <c r="V2172" s="5">
        <v>35.453333333333333</v>
      </c>
      <c r="W2172" s="5">
        <v>33.770000000000003</v>
      </c>
      <c r="X2172" s="5">
        <v>32.130000000000003</v>
      </c>
      <c r="Y2172" s="5">
        <v>30.453333333333333</v>
      </c>
      <c r="Z2172" s="5">
        <v>29.21</v>
      </c>
      <c r="AA2172" s="5">
        <v>27.97</v>
      </c>
      <c r="AB2172" s="5">
        <v>26.733333333333334</v>
      </c>
    </row>
    <row r="2173" spans="1:28">
      <c r="A2173" s="2" t="s">
        <v>305</v>
      </c>
      <c r="B2173" s="2" t="s">
        <v>84</v>
      </c>
      <c r="C2173" s="2" t="s">
        <v>372</v>
      </c>
      <c r="D2173" s="2" t="str">
        <f t="shared" si="33"/>
        <v>South Dakota - Huron-Dec</v>
      </c>
      <c r="E2173" s="5">
        <v>14.69032258064516</v>
      </c>
      <c r="F2173" s="5">
        <v>14.274193548387096</v>
      </c>
      <c r="G2173" s="5">
        <v>13.86774193548387</v>
      </c>
      <c r="H2173" s="5">
        <v>13.390322580645162</v>
      </c>
      <c r="I2173" s="5">
        <v>12.929032258064517</v>
      </c>
      <c r="J2173" s="5">
        <v>12.464516129032257</v>
      </c>
      <c r="K2173" s="5">
        <v>12.912903225806453</v>
      </c>
      <c r="L2173" s="5">
        <v>13.458064516129031</v>
      </c>
      <c r="M2173" s="5">
        <v>13.951612903225806</v>
      </c>
      <c r="N2173" s="5">
        <v>16.664516129032258</v>
      </c>
      <c r="O2173" s="5">
        <v>19.387096774193548</v>
      </c>
      <c r="P2173" s="5">
        <v>22.083870967741937</v>
      </c>
      <c r="Q2173" s="5">
        <v>23.035483870967742</v>
      </c>
      <c r="R2173" s="5">
        <v>23.964516129032258</v>
      </c>
      <c r="S2173" s="5">
        <v>24.909677419354839</v>
      </c>
      <c r="T2173" s="5">
        <v>22.85483870967742</v>
      </c>
      <c r="U2173" s="5">
        <v>20.809677419354838</v>
      </c>
      <c r="V2173" s="5">
        <v>18.761290322580646</v>
      </c>
      <c r="W2173" s="5">
        <v>17.641935483870967</v>
      </c>
      <c r="X2173" s="5">
        <v>16.541935483870965</v>
      </c>
      <c r="Y2173" s="5">
        <v>15.419354838709678</v>
      </c>
      <c r="Z2173" s="5">
        <v>15.016129032258064</v>
      </c>
      <c r="AA2173" s="5">
        <v>14.570967741935483</v>
      </c>
      <c r="AB2173" s="5">
        <v>14.151612903225805</v>
      </c>
    </row>
    <row r="2174" spans="1:28">
      <c r="A2174" s="2" t="s">
        <v>306</v>
      </c>
      <c r="B2174" s="2" t="s">
        <v>73</v>
      </c>
      <c r="C2174" s="2" t="s">
        <v>361</v>
      </c>
      <c r="D2174" s="2" t="str">
        <f t="shared" si="33"/>
        <v>South Dakota - Pierre-Jan</v>
      </c>
      <c r="E2174" s="5">
        <v>11.80967741935484</v>
      </c>
      <c r="F2174" s="5">
        <v>11.209677419354838</v>
      </c>
      <c r="G2174" s="5">
        <v>11.1</v>
      </c>
      <c r="H2174" s="5">
        <v>10.738709677419354</v>
      </c>
      <c r="I2174" s="5">
        <v>9.9064516129032274</v>
      </c>
      <c r="J2174" s="5">
        <v>9.2677419354838708</v>
      </c>
      <c r="K2174" s="5">
        <v>9.064516129032258</v>
      </c>
      <c r="L2174" s="5">
        <v>8.9129032258064527</v>
      </c>
      <c r="M2174" s="5">
        <v>9.2258064516129039</v>
      </c>
      <c r="N2174" s="5">
        <v>11.4</v>
      </c>
      <c r="O2174" s="5">
        <v>13.612903225806452</v>
      </c>
      <c r="P2174" s="5">
        <v>16.135483870967743</v>
      </c>
      <c r="Q2174" s="5">
        <v>17.996774193548386</v>
      </c>
      <c r="R2174" s="5">
        <v>19.79032258064516</v>
      </c>
      <c r="S2174" s="5">
        <v>20.809677419354838</v>
      </c>
      <c r="T2174" s="5">
        <v>20.754838709677419</v>
      </c>
      <c r="U2174" s="5">
        <v>19.809677419354838</v>
      </c>
      <c r="V2174" s="5">
        <v>17.774193548387096</v>
      </c>
      <c r="W2174" s="5">
        <v>16.451612903225808</v>
      </c>
      <c r="X2174" s="5">
        <v>15.85483870967742</v>
      </c>
      <c r="Y2174" s="5">
        <v>15.487096774193549</v>
      </c>
      <c r="Z2174" s="5">
        <v>14.738709677419354</v>
      </c>
      <c r="AA2174" s="5">
        <v>13.841935483870968</v>
      </c>
      <c r="AB2174" s="5">
        <v>13.22258064516129</v>
      </c>
    </row>
    <row r="2175" spans="1:28">
      <c r="A2175" s="2" t="s">
        <v>306</v>
      </c>
      <c r="B2175" s="2" t="s">
        <v>74</v>
      </c>
      <c r="C2175" s="2" t="s">
        <v>362</v>
      </c>
      <c r="D2175" s="2" t="str">
        <f t="shared" si="33"/>
        <v>South Dakota - Pierre-Feb</v>
      </c>
      <c r="E2175" s="5">
        <v>17.042857142857141</v>
      </c>
      <c r="F2175" s="5">
        <v>16.696428571428573</v>
      </c>
      <c r="G2175" s="5">
        <v>16.321428571428573</v>
      </c>
      <c r="H2175" s="5">
        <v>16.132142857142856</v>
      </c>
      <c r="I2175" s="5">
        <v>15.985714285714286</v>
      </c>
      <c r="J2175" s="5">
        <v>15.760714285714286</v>
      </c>
      <c r="K2175" s="5">
        <v>16.332142857142859</v>
      </c>
      <c r="L2175" s="5">
        <v>16.95</v>
      </c>
      <c r="M2175" s="5">
        <v>17.542857142857141</v>
      </c>
      <c r="N2175" s="5">
        <v>19.635714285714283</v>
      </c>
      <c r="O2175" s="5">
        <v>21.682142857142857</v>
      </c>
      <c r="P2175" s="5">
        <v>23.774999999999999</v>
      </c>
      <c r="Q2175" s="5">
        <v>24.796428571428571</v>
      </c>
      <c r="R2175" s="5">
        <v>25.785714285714285</v>
      </c>
      <c r="S2175" s="5">
        <v>26.782142857142855</v>
      </c>
      <c r="T2175" s="5">
        <v>26.035714285714285</v>
      </c>
      <c r="U2175" s="5">
        <v>25.24642857142857</v>
      </c>
      <c r="V2175" s="5">
        <v>24.49642857142857</v>
      </c>
      <c r="W2175" s="5">
        <v>22.832142857142856</v>
      </c>
      <c r="X2175" s="5">
        <v>21.207142857142856</v>
      </c>
      <c r="Y2175" s="5">
        <v>19.546428571428571</v>
      </c>
      <c r="Z2175" s="5">
        <v>19.021428571428572</v>
      </c>
      <c r="AA2175" s="5">
        <v>18.49642857142857</v>
      </c>
      <c r="AB2175" s="5">
        <v>17.946428571428573</v>
      </c>
    </row>
    <row r="2176" spans="1:28">
      <c r="A2176" s="2" t="s">
        <v>306</v>
      </c>
      <c r="B2176" s="2" t="s">
        <v>75</v>
      </c>
      <c r="C2176" s="2" t="s">
        <v>363</v>
      </c>
      <c r="D2176" s="2" t="str">
        <f t="shared" si="33"/>
        <v>South Dakota - Pierre-Mar</v>
      </c>
      <c r="E2176" s="5">
        <v>32.596774193548384</v>
      </c>
      <c r="F2176" s="5">
        <v>32.022580645161291</v>
      </c>
      <c r="G2176" s="5">
        <v>31.429032258064513</v>
      </c>
      <c r="H2176" s="5">
        <v>30.925806451612903</v>
      </c>
      <c r="I2176" s="5">
        <v>30.448387096774194</v>
      </c>
      <c r="J2176" s="5">
        <v>29.925806451612903</v>
      </c>
      <c r="K2176" s="5">
        <v>30.841935483870969</v>
      </c>
      <c r="L2176" s="5">
        <v>31.816129032258065</v>
      </c>
      <c r="M2176" s="5">
        <v>32.806451612903224</v>
      </c>
      <c r="N2176" s="5">
        <v>35.338709677419352</v>
      </c>
      <c r="O2176" s="5">
        <v>37.864516129032253</v>
      </c>
      <c r="P2176" s="5">
        <v>40.409677419354843</v>
      </c>
      <c r="Q2176" s="5">
        <v>41.677419354838712</v>
      </c>
      <c r="R2176" s="5">
        <v>43.009677419354837</v>
      </c>
      <c r="S2176" s="5">
        <v>44.267741935483869</v>
      </c>
      <c r="T2176" s="5">
        <v>43.79354838709677</v>
      </c>
      <c r="U2176" s="5">
        <v>43.316129032258061</v>
      </c>
      <c r="V2176" s="5">
        <v>42.832258064516125</v>
      </c>
      <c r="W2176" s="5">
        <v>40.700000000000003</v>
      </c>
      <c r="X2176" s="5">
        <v>38.635483870967747</v>
      </c>
      <c r="Y2176" s="5">
        <v>36.548387096774192</v>
      </c>
      <c r="Z2176" s="5">
        <v>35.596774193548384</v>
      </c>
      <c r="AA2176" s="5">
        <v>34.62580645161291</v>
      </c>
      <c r="AB2176" s="5">
        <v>33.674193548387102</v>
      </c>
    </row>
    <row r="2177" spans="1:28">
      <c r="A2177" s="2" t="s">
        <v>306</v>
      </c>
      <c r="B2177" s="2" t="s">
        <v>76</v>
      </c>
      <c r="C2177" s="2" t="s">
        <v>364</v>
      </c>
      <c r="D2177" s="2" t="str">
        <f t="shared" si="33"/>
        <v>South Dakota - Pierre-Apr</v>
      </c>
      <c r="E2177" s="5">
        <v>39.383333333333333</v>
      </c>
      <c r="F2177" s="5">
        <v>38.56</v>
      </c>
      <c r="G2177" s="5">
        <v>37.733333333333334</v>
      </c>
      <c r="H2177" s="5">
        <v>37.229999999999997</v>
      </c>
      <c r="I2177" s="5">
        <v>36.743333333333332</v>
      </c>
      <c r="J2177" s="5">
        <v>36.25333333333333</v>
      </c>
      <c r="K2177" s="5">
        <v>38.909999999999997</v>
      </c>
      <c r="L2177" s="5">
        <v>41.543333333333329</v>
      </c>
      <c r="M2177" s="5">
        <v>44.173333333333332</v>
      </c>
      <c r="N2177" s="5">
        <v>46.776666666666664</v>
      </c>
      <c r="O2177" s="5">
        <v>49.31</v>
      </c>
      <c r="P2177" s="5">
        <v>51.903333333333329</v>
      </c>
      <c r="Q2177" s="5">
        <v>52.86</v>
      </c>
      <c r="R2177" s="5">
        <v>53.793333333333329</v>
      </c>
      <c r="S2177" s="5">
        <v>54.743333333333332</v>
      </c>
      <c r="T2177" s="5">
        <v>54.216666666666669</v>
      </c>
      <c r="U2177" s="5">
        <v>53.68</v>
      </c>
      <c r="V2177" s="5">
        <v>53.136666666666663</v>
      </c>
      <c r="W2177" s="5">
        <v>49.89</v>
      </c>
      <c r="X2177" s="5">
        <v>46.68333333333333</v>
      </c>
      <c r="Y2177" s="5">
        <v>43.45</v>
      </c>
      <c r="Z2177" s="5">
        <v>42.413333333333334</v>
      </c>
      <c r="AA2177" s="5">
        <v>41.396666666666668</v>
      </c>
      <c r="AB2177" s="5">
        <v>40.363333333333337</v>
      </c>
    </row>
    <row r="2178" spans="1:28">
      <c r="A2178" s="2" t="s">
        <v>306</v>
      </c>
      <c r="B2178" s="2" t="s">
        <v>77</v>
      </c>
      <c r="C2178" s="2" t="s">
        <v>365</v>
      </c>
      <c r="D2178" s="2" t="str">
        <f t="shared" si="33"/>
        <v>South Dakota - Pierre-May</v>
      </c>
      <c r="E2178" s="5">
        <v>51.480645161290326</v>
      </c>
      <c r="F2178" s="5">
        <v>50.267741935483869</v>
      </c>
      <c r="G2178" s="5">
        <v>49.00322580645161</v>
      </c>
      <c r="H2178" s="5">
        <v>48.654838709677421</v>
      </c>
      <c r="I2178" s="5">
        <v>48.351612903225806</v>
      </c>
      <c r="J2178" s="5">
        <v>48.016129032258064</v>
      </c>
      <c r="K2178" s="5">
        <v>51.21290322580645</v>
      </c>
      <c r="L2178" s="5">
        <v>54.438709677419354</v>
      </c>
      <c r="M2178" s="5">
        <v>57.661290322580648</v>
      </c>
      <c r="N2178" s="5">
        <v>60.112903225806448</v>
      </c>
      <c r="O2178" s="5">
        <v>62.570967741935483</v>
      </c>
      <c r="P2178" s="5">
        <v>65.032258064516128</v>
      </c>
      <c r="Q2178" s="5">
        <v>66.177419354838705</v>
      </c>
      <c r="R2178" s="5">
        <v>67.316129032258075</v>
      </c>
      <c r="S2178" s="5">
        <v>68.458064516129028</v>
      </c>
      <c r="T2178" s="5">
        <v>68.312903225806451</v>
      </c>
      <c r="U2178" s="5">
        <v>68.161290322580641</v>
      </c>
      <c r="V2178" s="5">
        <v>68.025806451612908</v>
      </c>
      <c r="W2178" s="5">
        <v>64.554838709677426</v>
      </c>
      <c r="X2178" s="5">
        <v>61.112903225806448</v>
      </c>
      <c r="Y2178" s="5">
        <v>57.683870967741939</v>
      </c>
      <c r="Z2178" s="5">
        <v>56.183870967741939</v>
      </c>
      <c r="AA2178" s="5">
        <v>54.670967741935485</v>
      </c>
      <c r="AB2178" s="5">
        <v>53.183870967741939</v>
      </c>
    </row>
    <row r="2179" spans="1:28">
      <c r="A2179" s="2" t="s">
        <v>306</v>
      </c>
      <c r="B2179" s="2" t="s">
        <v>78</v>
      </c>
      <c r="C2179" s="2" t="s">
        <v>366</v>
      </c>
      <c r="D2179" s="2" t="str">
        <f t="shared" ref="D2179:D2242" si="34">CONCATENATE(A2179,"-",B2179)</f>
        <v>South Dakota - Pierre-Jun</v>
      </c>
      <c r="E2179" s="5">
        <v>60.756666666666668</v>
      </c>
      <c r="F2179" s="5">
        <v>59.92</v>
      </c>
      <c r="G2179" s="5">
        <v>59.056666666666665</v>
      </c>
      <c r="H2179" s="5">
        <v>58.89</v>
      </c>
      <c r="I2179" s="5">
        <v>58.673333333333332</v>
      </c>
      <c r="J2179" s="5">
        <v>58.473333333333336</v>
      </c>
      <c r="K2179" s="5">
        <v>61.7</v>
      </c>
      <c r="L2179" s="5">
        <v>64.856666666666669</v>
      </c>
      <c r="M2179" s="5">
        <v>68.076666666666668</v>
      </c>
      <c r="N2179" s="5">
        <v>70.433333333333337</v>
      </c>
      <c r="O2179" s="5">
        <v>72.77</v>
      </c>
      <c r="P2179" s="5">
        <v>75.11333333333333</v>
      </c>
      <c r="Q2179" s="5">
        <v>76.206666666666663</v>
      </c>
      <c r="R2179" s="5">
        <v>77.306666666666658</v>
      </c>
      <c r="S2179" s="5">
        <v>78.400000000000006</v>
      </c>
      <c r="T2179" s="5">
        <v>78.11</v>
      </c>
      <c r="U2179" s="5">
        <v>77.84</v>
      </c>
      <c r="V2179" s="5">
        <v>77.553333333333327</v>
      </c>
      <c r="W2179" s="5">
        <v>74.153333333333336</v>
      </c>
      <c r="X2179" s="5">
        <v>70.833333333333329</v>
      </c>
      <c r="Y2179" s="5">
        <v>67.523333333333341</v>
      </c>
      <c r="Z2179" s="5">
        <v>65.706666666666663</v>
      </c>
      <c r="AA2179" s="5">
        <v>63.9</v>
      </c>
      <c r="AB2179" s="5">
        <v>62.1</v>
      </c>
    </row>
    <row r="2180" spans="1:28">
      <c r="A2180" s="2" t="s">
        <v>306</v>
      </c>
      <c r="B2180" s="2" t="s">
        <v>79</v>
      </c>
      <c r="C2180" s="2" t="s">
        <v>367</v>
      </c>
      <c r="D2180" s="2" t="str">
        <f t="shared" si="34"/>
        <v>South Dakota - Pierre-Jul</v>
      </c>
      <c r="E2180" s="5">
        <v>69.345161290322579</v>
      </c>
      <c r="F2180" s="5">
        <v>68.187096774193549</v>
      </c>
      <c r="G2180" s="5">
        <v>64.529032258064518</v>
      </c>
      <c r="H2180" s="5">
        <v>64.041935483870972</v>
      </c>
      <c r="I2180" s="5">
        <v>63.564516129032256</v>
      </c>
      <c r="J2180" s="5">
        <v>63.061290322580646</v>
      </c>
      <c r="K2180" s="5">
        <v>66.532258064516128</v>
      </c>
      <c r="L2180" s="5">
        <v>70.051612903225802</v>
      </c>
      <c r="M2180" s="5">
        <v>73.554838709677412</v>
      </c>
      <c r="N2180" s="5">
        <v>76.42258064516129</v>
      </c>
      <c r="O2180" s="5">
        <v>79.3</v>
      </c>
      <c r="P2180" s="5">
        <v>82.164516129032251</v>
      </c>
      <c r="Q2180" s="5">
        <v>83.332258064516139</v>
      </c>
      <c r="R2180" s="5">
        <v>84.516129032258064</v>
      </c>
      <c r="S2180" s="5">
        <v>85.693548387096769</v>
      </c>
      <c r="T2180" s="5">
        <v>85.219354838709677</v>
      </c>
      <c r="U2180" s="5">
        <v>84.735483870967741</v>
      </c>
      <c r="V2180" s="5">
        <v>84.261290322580649</v>
      </c>
      <c r="W2180" s="5">
        <v>80.49354838709678</v>
      </c>
      <c r="X2180" s="5">
        <v>76.741935483870961</v>
      </c>
      <c r="Y2180" s="5">
        <v>73.058064516129036</v>
      </c>
      <c r="Z2180" s="5">
        <v>71.403225806451616</v>
      </c>
      <c r="AA2180" s="5">
        <v>69.745161290322571</v>
      </c>
      <c r="AB2180" s="5">
        <v>68.109677419354838</v>
      </c>
    </row>
    <row r="2181" spans="1:28">
      <c r="A2181" s="2" t="s">
        <v>306</v>
      </c>
      <c r="B2181" s="2" t="s">
        <v>80</v>
      </c>
      <c r="C2181" s="2" t="s">
        <v>368</v>
      </c>
      <c r="D2181" s="2" t="str">
        <f t="shared" si="34"/>
        <v>South Dakota - Pierre-Aug</v>
      </c>
      <c r="E2181" s="5">
        <v>64.990322580645156</v>
      </c>
      <c r="F2181" s="5">
        <v>64.348387096774189</v>
      </c>
      <c r="G2181" s="5">
        <v>65.096774193548384</v>
      </c>
      <c r="H2181" s="5">
        <v>63.841935483870962</v>
      </c>
      <c r="I2181" s="5">
        <v>63.054838709677419</v>
      </c>
      <c r="J2181" s="5">
        <v>62.167741935483875</v>
      </c>
      <c r="K2181" s="5">
        <v>64.309677419354841</v>
      </c>
      <c r="L2181" s="5">
        <v>69.096774193548384</v>
      </c>
      <c r="M2181" s="5">
        <v>73.564516129032256</v>
      </c>
      <c r="N2181" s="5">
        <v>77.351612903225814</v>
      </c>
      <c r="O2181" s="5">
        <v>80.58064516129032</v>
      </c>
      <c r="P2181" s="5">
        <v>83.209677419354833</v>
      </c>
      <c r="Q2181" s="5">
        <v>85.841935483870969</v>
      </c>
      <c r="R2181" s="5">
        <v>87.487096774193546</v>
      </c>
      <c r="S2181" s="5">
        <v>88.338709677419359</v>
      </c>
      <c r="T2181" s="5">
        <v>88.277419354838713</v>
      </c>
      <c r="U2181" s="5">
        <v>87.822580645161295</v>
      </c>
      <c r="V2181" s="5">
        <v>86.361290322580643</v>
      </c>
      <c r="W2181" s="5">
        <v>82.890322580645162</v>
      </c>
      <c r="X2181" s="5">
        <v>77.49677419354839</v>
      </c>
      <c r="Y2181" s="5">
        <v>73.870967741935488</v>
      </c>
      <c r="Z2181" s="5">
        <v>71.403225806451616</v>
      </c>
      <c r="AA2181" s="5">
        <v>69.745161290322571</v>
      </c>
      <c r="AB2181" s="5">
        <v>68.554838709677412</v>
      </c>
    </row>
    <row r="2182" spans="1:28">
      <c r="A2182" s="2" t="s">
        <v>306</v>
      </c>
      <c r="B2182" s="2" t="s">
        <v>81</v>
      </c>
      <c r="C2182" s="2" t="s">
        <v>369</v>
      </c>
      <c r="D2182" s="2" t="str">
        <f t="shared" si="34"/>
        <v>South Dakota - Pierre-Sep</v>
      </c>
      <c r="E2182" s="5">
        <v>55.363333333333337</v>
      </c>
      <c r="F2182" s="5">
        <v>53.74666666666667</v>
      </c>
      <c r="G2182" s="5">
        <v>52.976666666666667</v>
      </c>
      <c r="H2182" s="5">
        <v>52.32</v>
      </c>
      <c r="I2182" s="5">
        <v>51.596666666666671</v>
      </c>
      <c r="J2182" s="5">
        <v>50.476666666666667</v>
      </c>
      <c r="K2182" s="5">
        <v>50.903333333333329</v>
      </c>
      <c r="L2182" s="5">
        <v>55.58</v>
      </c>
      <c r="M2182" s="5">
        <v>60.023333333333333</v>
      </c>
      <c r="N2182" s="5">
        <v>64.293333333333337</v>
      </c>
      <c r="O2182" s="5">
        <v>67.84</v>
      </c>
      <c r="P2182" s="5">
        <v>70.78</v>
      </c>
      <c r="Q2182" s="5">
        <v>72.83</v>
      </c>
      <c r="R2182" s="5">
        <v>74.843333333333334</v>
      </c>
      <c r="S2182" s="5">
        <v>75.656666666666666</v>
      </c>
      <c r="T2182" s="5">
        <v>76.206666666666663</v>
      </c>
      <c r="U2182" s="5">
        <v>75.59</v>
      </c>
      <c r="V2182" s="5">
        <v>73.706666666666663</v>
      </c>
      <c r="W2182" s="5">
        <v>68.186666666666667</v>
      </c>
      <c r="X2182" s="5">
        <v>63.913333333333334</v>
      </c>
      <c r="Y2182" s="5">
        <v>61.61</v>
      </c>
      <c r="Z2182" s="5">
        <v>59.823333333333338</v>
      </c>
      <c r="AA2182" s="5">
        <v>58.076666666666668</v>
      </c>
      <c r="AB2182" s="5">
        <v>56.603333333333332</v>
      </c>
    </row>
    <row r="2183" spans="1:28">
      <c r="A2183" s="2" t="s">
        <v>306</v>
      </c>
      <c r="B2183" s="2" t="s">
        <v>82</v>
      </c>
      <c r="C2183" s="2" t="s">
        <v>370</v>
      </c>
      <c r="D2183" s="2" t="str">
        <f t="shared" si="34"/>
        <v>South Dakota - Pierre-Oct</v>
      </c>
      <c r="E2183" s="5">
        <v>43.570967741935483</v>
      </c>
      <c r="F2183" s="5">
        <v>42.648387096774194</v>
      </c>
      <c r="G2183" s="5">
        <v>41.738709677419358</v>
      </c>
      <c r="H2183" s="5">
        <v>41.019354838709674</v>
      </c>
      <c r="I2183" s="5">
        <v>40.358064516129026</v>
      </c>
      <c r="J2183" s="5">
        <v>39.635483870967747</v>
      </c>
      <c r="K2183" s="5">
        <v>41.71290322580645</v>
      </c>
      <c r="L2183" s="5">
        <v>43.845161290322579</v>
      </c>
      <c r="M2183" s="5">
        <v>45.964516129032262</v>
      </c>
      <c r="N2183" s="5">
        <v>50.009677419354837</v>
      </c>
      <c r="O2183" s="5">
        <v>54.087096774193547</v>
      </c>
      <c r="P2183" s="5">
        <v>58.135483870967747</v>
      </c>
      <c r="Q2183" s="5">
        <v>59.664516129032258</v>
      </c>
      <c r="R2183" s="5">
        <v>61.170967741935485</v>
      </c>
      <c r="S2183" s="5">
        <v>62.70967741935484</v>
      </c>
      <c r="T2183" s="5">
        <v>60.4</v>
      </c>
      <c r="U2183" s="5">
        <v>58.045161290322582</v>
      </c>
      <c r="V2183" s="5">
        <v>55.735483870967741</v>
      </c>
      <c r="W2183" s="5">
        <v>52.858064516129026</v>
      </c>
      <c r="X2183" s="5">
        <v>49.990322580645163</v>
      </c>
      <c r="Y2183" s="5">
        <v>47.148387096774194</v>
      </c>
      <c r="Z2183" s="5">
        <v>46.122580645161285</v>
      </c>
      <c r="AA2183" s="5">
        <v>45.122580645161285</v>
      </c>
      <c r="AB2183" s="5">
        <v>44.106451612903221</v>
      </c>
    </row>
    <row r="2184" spans="1:28">
      <c r="A2184" s="2" t="s">
        <v>306</v>
      </c>
      <c r="B2184" s="2" t="s">
        <v>83</v>
      </c>
      <c r="C2184" s="2" t="s">
        <v>371</v>
      </c>
      <c r="D2184" s="2" t="str">
        <f t="shared" si="34"/>
        <v>South Dakota - Pierre-Nov</v>
      </c>
      <c r="E2184" s="5">
        <v>30.993333333333332</v>
      </c>
      <c r="F2184" s="5">
        <v>30.55</v>
      </c>
      <c r="G2184" s="5">
        <v>30.123333333333335</v>
      </c>
      <c r="H2184" s="5">
        <v>29.86</v>
      </c>
      <c r="I2184" s="5">
        <v>29.623333333333335</v>
      </c>
      <c r="J2184" s="5">
        <v>29.353333333333335</v>
      </c>
      <c r="K2184" s="5">
        <v>29.903333333333332</v>
      </c>
      <c r="L2184" s="5">
        <v>30.42</v>
      </c>
      <c r="M2184" s="5">
        <v>30.95</v>
      </c>
      <c r="N2184" s="5">
        <v>34.29</v>
      </c>
      <c r="O2184" s="5">
        <v>37.656666666666666</v>
      </c>
      <c r="P2184" s="5">
        <v>41</v>
      </c>
      <c r="Q2184" s="5">
        <v>42.59</v>
      </c>
      <c r="R2184" s="5">
        <v>44.176666666666662</v>
      </c>
      <c r="S2184" s="5">
        <v>45.783333333333331</v>
      </c>
      <c r="T2184" s="5">
        <v>42.846666666666671</v>
      </c>
      <c r="U2184" s="5">
        <v>39.956666666666671</v>
      </c>
      <c r="V2184" s="5">
        <v>37.03</v>
      </c>
      <c r="W2184" s="5">
        <v>35.633333333333333</v>
      </c>
      <c r="X2184" s="5">
        <v>34.299999999999997</v>
      </c>
      <c r="Y2184" s="5">
        <v>32.926666666666662</v>
      </c>
      <c r="Z2184" s="5">
        <v>32.423333333333332</v>
      </c>
      <c r="AA2184" s="5">
        <v>31.956666666666667</v>
      </c>
      <c r="AB2184" s="5">
        <v>31.47</v>
      </c>
    </row>
    <row r="2185" spans="1:28">
      <c r="A2185" s="2" t="s">
        <v>306</v>
      </c>
      <c r="B2185" s="2" t="s">
        <v>84</v>
      </c>
      <c r="C2185" s="2" t="s">
        <v>372</v>
      </c>
      <c r="D2185" s="2" t="str">
        <f t="shared" si="34"/>
        <v>South Dakota - Pierre-Dec</v>
      </c>
      <c r="E2185" s="5">
        <v>21.796774193548387</v>
      </c>
      <c r="F2185" s="5">
        <v>21.883870967741935</v>
      </c>
      <c r="G2185" s="5">
        <v>21.416129032258063</v>
      </c>
      <c r="H2185" s="5">
        <v>21.14516129032258</v>
      </c>
      <c r="I2185" s="5">
        <v>20.57741935483871</v>
      </c>
      <c r="J2185" s="5">
        <v>20.158064516129031</v>
      </c>
      <c r="K2185" s="5">
        <v>19.970967741935485</v>
      </c>
      <c r="L2185" s="5">
        <v>19.022580645161291</v>
      </c>
      <c r="M2185" s="5">
        <v>19.445161290322581</v>
      </c>
      <c r="N2185" s="5">
        <v>22.412903225806449</v>
      </c>
      <c r="O2185" s="5">
        <v>24.877419354838711</v>
      </c>
      <c r="P2185" s="5">
        <v>27.409677419354839</v>
      </c>
      <c r="Q2185" s="5">
        <v>29.77741935483871</v>
      </c>
      <c r="R2185" s="5">
        <v>31.864516129032257</v>
      </c>
      <c r="S2185" s="5">
        <v>33.148387096774194</v>
      </c>
      <c r="T2185" s="5">
        <v>33.332258064516125</v>
      </c>
      <c r="U2185" s="5">
        <v>30.606451612903225</v>
      </c>
      <c r="V2185" s="5">
        <v>28.061290322580643</v>
      </c>
      <c r="W2185" s="5">
        <v>26.235483870967741</v>
      </c>
      <c r="X2185" s="5">
        <v>25.1</v>
      </c>
      <c r="Y2185" s="5">
        <v>23.851612903225806</v>
      </c>
      <c r="Z2185" s="5">
        <v>23.380645161290321</v>
      </c>
      <c r="AA2185" s="5">
        <v>22.509677419354837</v>
      </c>
      <c r="AB2185" s="5">
        <v>21.606451612903225</v>
      </c>
    </row>
    <row r="2186" spans="1:28">
      <c r="A2186" s="2" t="s">
        <v>307</v>
      </c>
      <c r="B2186" s="2" t="s">
        <v>73</v>
      </c>
      <c r="C2186" s="2" t="s">
        <v>361</v>
      </c>
      <c r="D2186" s="2" t="str">
        <f t="shared" si="34"/>
        <v>South Dakota - Rapid City-Jan</v>
      </c>
      <c r="E2186" s="5">
        <v>15.448387096774193</v>
      </c>
      <c r="F2186" s="5">
        <v>15.416129032258064</v>
      </c>
      <c r="G2186" s="5">
        <v>15.441935483870967</v>
      </c>
      <c r="H2186" s="5">
        <v>15.896774193548387</v>
      </c>
      <c r="I2186" s="5">
        <v>16.287096774193547</v>
      </c>
      <c r="J2186" s="5">
        <v>16.287096774193547</v>
      </c>
      <c r="K2186" s="5">
        <v>16.280645161290323</v>
      </c>
      <c r="L2186" s="5">
        <v>16.338709677419356</v>
      </c>
      <c r="M2186" s="5">
        <v>17.754838709677419</v>
      </c>
      <c r="N2186" s="5">
        <v>20.219354838709677</v>
      </c>
      <c r="O2186" s="5">
        <v>23.3</v>
      </c>
      <c r="P2186" s="5">
        <v>25.680645161290322</v>
      </c>
      <c r="Q2186" s="5">
        <v>26.506451612903227</v>
      </c>
      <c r="R2186" s="5">
        <v>26.9</v>
      </c>
      <c r="S2186" s="5">
        <v>26.725806451612904</v>
      </c>
      <c r="T2186" s="5">
        <v>24.490322580645163</v>
      </c>
      <c r="U2186" s="5">
        <v>21.503225806451614</v>
      </c>
      <c r="V2186" s="5">
        <v>19.57741935483871</v>
      </c>
      <c r="W2186" s="5">
        <v>18.519354838709678</v>
      </c>
      <c r="X2186" s="5">
        <v>17.835483870967742</v>
      </c>
      <c r="Y2186" s="5">
        <v>16.7</v>
      </c>
      <c r="Z2186" s="5">
        <v>16.116129032258065</v>
      </c>
      <c r="AA2186" s="5">
        <v>15.441935483870967</v>
      </c>
      <c r="AB2186" s="5">
        <v>15.235483870967743</v>
      </c>
    </row>
    <row r="2187" spans="1:28">
      <c r="A2187" s="2" t="s">
        <v>307</v>
      </c>
      <c r="B2187" s="2" t="s">
        <v>74</v>
      </c>
      <c r="C2187" s="2" t="s">
        <v>362</v>
      </c>
      <c r="D2187" s="2" t="str">
        <f t="shared" si="34"/>
        <v>South Dakota - Rapid City-Feb</v>
      </c>
      <c r="E2187" s="5">
        <v>20.782142857142855</v>
      </c>
      <c r="F2187" s="5">
        <v>20.185714285714287</v>
      </c>
      <c r="G2187" s="5">
        <v>20.178571428571427</v>
      </c>
      <c r="H2187" s="5">
        <v>20.149999999999999</v>
      </c>
      <c r="I2187" s="5">
        <v>20.160714285714285</v>
      </c>
      <c r="J2187" s="5">
        <v>20.660714285714285</v>
      </c>
      <c r="K2187" s="5">
        <v>21.167857142857144</v>
      </c>
      <c r="L2187" s="5">
        <v>21.782142857142855</v>
      </c>
      <c r="M2187" s="5">
        <v>25.157142857142855</v>
      </c>
      <c r="N2187" s="5">
        <v>28.528571428571428</v>
      </c>
      <c r="O2187" s="5">
        <v>31.903571428571428</v>
      </c>
      <c r="P2187" s="5">
        <v>32.907142857142858</v>
      </c>
      <c r="Q2187" s="5">
        <v>33.946428571428569</v>
      </c>
      <c r="R2187" s="5">
        <v>34.953571428571429</v>
      </c>
      <c r="S2187" s="5">
        <v>33.646428571428572</v>
      </c>
      <c r="T2187" s="5">
        <v>32.375</v>
      </c>
      <c r="U2187" s="5">
        <v>31.053571428571427</v>
      </c>
      <c r="V2187" s="5">
        <v>28.642857142857142</v>
      </c>
      <c r="W2187" s="5">
        <v>26.192857142857143</v>
      </c>
      <c r="X2187" s="5">
        <v>23.796428571428571</v>
      </c>
      <c r="Y2187" s="5">
        <v>23.12142857142857</v>
      </c>
      <c r="Z2187" s="5">
        <v>22.471428571428572</v>
      </c>
      <c r="AA2187" s="5">
        <v>21.817857142857143</v>
      </c>
      <c r="AB2187" s="5">
        <v>21.36785714285714</v>
      </c>
    </row>
    <row r="2188" spans="1:28">
      <c r="A2188" s="2" t="s">
        <v>307</v>
      </c>
      <c r="B2188" s="2" t="s">
        <v>75</v>
      </c>
      <c r="C2188" s="2" t="s">
        <v>363</v>
      </c>
      <c r="D2188" s="2" t="str">
        <f t="shared" si="34"/>
        <v>South Dakota - Rapid City-Mar</v>
      </c>
      <c r="E2188" s="5">
        <v>27.812903225806455</v>
      </c>
      <c r="F2188" s="5">
        <v>27.322580645161292</v>
      </c>
      <c r="G2188" s="5">
        <v>27.458064516129035</v>
      </c>
      <c r="H2188" s="5">
        <v>26.667741935483871</v>
      </c>
      <c r="I2188" s="5">
        <v>26.096774193548388</v>
      </c>
      <c r="J2188" s="5">
        <v>26.13225806451613</v>
      </c>
      <c r="K2188" s="5">
        <v>26.925806451612903</v>
      </c>
      <c r="L2188" s="5">
        <v>29.406451612903226</v>
      </c>
      <c r="M2188" s="5">
        <v>32.280645161290323</v>
      </c>
      <c r="N2188" s="5">
        <v>34.603225806451611</v>
      </c>
      <c r="O2188" s="5">
        <v>36.696774193548386</v>
      </c>
      <c r="P2188" s="5">
        <v>38.835483870967742</v>
      </c>
      <c r="Q2188" s="5">
        <v>40.264516129032259</v>
      </c>
      <c r="R2188" s="5">
        <v>41.13225806451613</v>
      </c>
      <c r="S2188" s="5">
        <v>41.62903225806452</v>
      </c>
      <c r="T2188" s="5">
        <v>41.21290322580645</v>
      </c>
      <c r="U2188" s="5">
        <v>39.658064516129038</v>
      </c>
      <c r="V2188" s="5">
        <v>36.299999999999997</v>
      </c>
      <c r="W2188" s="5">
        <v>33.722580645161294</v>
      </c>
      <c r="X2188" s="5">
        <v>31.770967741935483</v>
      </c>
      <c r="Y2188" s="5">
        <v>30.129032258064516</v>
      </c>
      <c r="Z2188" s="5">
        <v>29.970967741935485</v>
      </c>
      <c r="AA2188" s="5">
        <v>29.648387096774194</v>
      </c>
      <c r="AB2188" s="5">
        <v>28.9</v>
      </c>
    </row>
    <row r="2189" spans="1:28">
      <c r="A2189" s="2" t="s">
        <v>307</v>
      </c>
      <c r="B2189" s="2" t="s">
        <v>76</v>
      </c>
      <c r="C2189" s="2" t="s">
        <v>364</v>
      </c>
      <c r="D2189" s="2" t="str">
        <f t="shared" si="34"/>
        <v>South Dakota - Rapid City-Apr</v>
      </c>
      <c r="E2189" s="5">
        <v>39.43</v>
      </c>
      <c r="F2189" s="5">
        <v>38.796666666666667</v>
      </c>
      <c r="G2189" s="5">
        <v>38.203333333333333</v>
      </c>
      <c r="H2189" s="5">
        <v>37.64</v>
      </c>
      <c r="I2189" s="5">
        <v>37.06</v>
      </c>
      <c r="J2189" s="5">
        <v>39.72</v>
      </c>
      <c r="K2189" s="5">
        <v>42.473333333333336</v>
      </c>
      <c r="L2189" s="5">
        <v>45.18333333333333</v>
      </c>
      <c r="M2189" s="5">
        <v>47.76</v>
      </c>
      <c r="N2189" s="5">
        <v>50.303333333333327</v>
      </c>
      <c r="O2189" s="5">
        <v>52.883333333333333</v>
      </c>
      <c r="P2189" s="5">
        <v>54.353333333333332</v>
      </c>
      <c r="Q2189" s="5">
        <v>55.823333333333338</v>
      </c>
      <c r="R2189" s="5">
        <v>57.293333333333329</v>
      </c>
      <c r="S2189" s="5">
        <v>57.06</v>
      </c>
      <c r="T2189" s="5">
        <v>56.833333333333336</v>
      </c>
      <c r="U2189" s="5">
        <v>56.59</v>
      </c>
      <c r="V2189" s="5">
        <v>53.006666666666668</v>
      </c>
      <c r="W2189" s="5">
        <v>49.393333333333331</v>
      </c>
      <c r="X2189" s="5">
        <v>45.776666666666664</v>
      </c>
      <c r="Y2189" s="5">
        <v>44.193333333333335</v>
      </c>
      <c r="Z2189" s="5">
        <v>42.616666666666667</v>
      </c>
      <c r="AA2189" s="5">
        <v>41.05</v>
      </c>
      <c r="AB2189" s="5">
        <v>40.426666666666662</v>
      </c>
    </row>
    <row r="2190" spans="1:28">
      <c r="A2190" s="2" t="s">
        <v>307</v>
      </c>
      <c r="B2190" s="2" t="s">
        <v>77</v>
      </c>
      <c r="C2190" s="2" t="s">
        <v>365</v>
      </c>
      <c r="D2190" s="2" t="str">
        <f t="shared" si="34"/>
        <v>South Dakota - Rapid City-May</v>
      </c>
      <c r="E2190" s="5">
        <v>46.470967741935482</v>
      </c>
      <c r="F2190" s="5">
        <v>45.554838709677419</v>
      </c>
      <c r="G2190" s="5">
        <v>45.038709677419355</v>
      </c>
      <c r="H2190" s="5">
        <v>44.538709677419355</v>
      </c>
      <c r="I2190" s="5">
        <v>44.029032258064518</v>
      </c>
      <c r="J2190" s="5">
        <v>47.20967741935484</v>
      </c>
      <c r="K2190" s="5">
        <v>50.432258064516134</v>
      </c>
      <c r="L2190" s="5">
        <v>53.641935483870974</v>
      </c>
      <c r="M2190" s="5">
        <v>55.62580645161291</v>
      </c>
      <c r="N2190" s="5">
        <v>57.664516129032258</v>
      </c>
      <c r="O2190" s="5">
        <v>59.638709677419357</v>
      </c>
      <c r="P2190" s="5">
        <v>60.70967741935484</v>
      </c>
      <c r="Q2190" s="5">
        <v>61.812903225806451</v>
      </c>
      <c r="R2190" s="5">
        <v>62.87096774193548</v>
      </c>
      <c r="S2190" s="5">
        <v>62.58387096774193</v>
      </c>
      <c r="T2190" s="5">
        <v>62.303225806451614</v>
      </c>
      <c r="U2190" s="5">
        <v>62.019354838709674</v>
      </c>
      <c r="V2190" s="5">
        <v>58.903225806451616</v>
      </c>
      <c r="W2190" s="5">
        <v>55.803225806451614</v>
      </c>
      <c r="X2190" s="5">
        <v>52.664516129032258</v>
      </c>
      <c r="Y2190" s="5">
        <v>51.245161290322578</v>
      </c>
      <c r="Z2190" s="5">
        <v>49.816129032258061</v>
      </c>
      <c r="AA2190" s="5">
        <v>48.393548387096779</v>
      </c>
      <c r="AB2190" s="5">
        <v>47.477419354838709</v>
      </c>
    </row>
    <row r="2191" spans="1:28">
      <c r="A2191" s="2" t="s">
        <v>307</v>
      </c>
      <c r="B2191" s="2" t="s">
        <v>78</v>
      </c>
      <c r="C2191" s="2" t="s">
        <v>366</v>
      </c>
      <c r="D2191" s="2" t="str">
        <f t="shared" si="34"/>
        <v>South Dakota - Rapid City-Jun</v>
      </c>
      <c r="E2191" s="5">
        <v>54.736666666666665</v>
      </c>
      <c r="F2191" s="5">
        <v>54.16</v>
      </c>
      <c r="G2191" s="5">
        <v>53.74666666666667</v>
      </c>
      <c r="H2191" s="5">
        <v>53.356666666666669</v>
      </c>
      <c r="I2191" s="5">
        <v>52.92</v>
      </c>
      <c r="J2191" s="5">
        <v>56.466666666666669</v>
      </c>
      <c r="K2191" s="5">
        <v>60.136666666666663</v>
      </c>
      <c r="L2191" s="5">
        <v>63.74</v>
      </c>
      <c r="M2191" s="5">
        <v>65.873333333333335</v>
      </c>
      <c r="N2191" s="5">
        <v>68.05</v>
      </c>
      <c r="O2191" s="5">
        <v>70.176666666666677</v>
      </c>
      <c r="P2191" s="5">
        <v>70.709999999999994</v>
      </c>
      <c r="Q2191" s="5">
        <v>71.256666666666661</v>
      </c>
      <c r="R2191" s="5">
        <v>71.790000000000006</v>
      </c>
      <c r="S2191" s="5">
        <v>71.11666666666666</v>
      </c>
      <c r="T2191" s="5">
        <v>70.476666666666674</v>
      </c>
      <c r="U2191" s="5">
        <v>69.803333333333327</v>
      </c>
      <c r="V2191" s="5">
        <v>66.773333333333341</v>
      </c>
      <c r="W2191" s="5">
        <v>63.72</v>
      </c>
      <c r="X2191" s="5">
        <v>60.67</v>
      </c>
      <c r="Y2191" s="5">
        <v>59.326666666666668</v>
      </c>
      <c r="Z2191" s="5">
        <v>57.956666666666671</v>
      </c>
      <c r="AA2191" s="5">
        <v>56.613333333333337</v>
      </c>
      <c r="AB2191" s="5">
        <v>56.01</v>
      </c>
    </row>
    <row r="2192" spans="1:28">
      <c r="A2192" s="2" t="s">
        <v>307</v>
      </c>
      <c r="B2192" s="2" t="s">
        <v>79</v>
      </c>
      <c r="C2192" s="2" t="s">
        <v>367</v>
      </c>
      <c r="D2192" s="2" t="str">
        <f t="shared" si="34"/>
        <v>South Dakota - Rapid City-Jul</v>
      </c>
      <c r="E2192" s="5">
        <v>65.283870967741933</v>
      </c>
      <c r="F2192" s="5">
        <v>64.554838709677426</v>
      </c>
      <c r="G2192" s="5">
        <v>62.087096774193547</v>
      </c>
      <c r="H2192" s="5">
        <v>61.58387096774193</v>
      </c>
      <c r="I2192" s="5">
        <v>61.106451612903221</v>
      </c>
      <c r="J2192" s="5">
        <v>64.096774193548384</v>
      </c>
      <c r="K2192" s="5">
        <v>67.093548387096774</v>
      </c>
      <c r="L2192" s="5">
        <v>70.122580645161293</v>
      </c>
      <c r="M2192" s="5">
        <v>72.548387096774192</v>
      </c>
      <c r="N2192" s="5">
        <v>75.012903225806454</v>
      </c>
      <c r="O2192" s="5">
        <v>77.441935483870964</v>
      </c>
      <c r="P2192" s="5">
        <v>78.606451612903228</v>
      </c>
      <c r="Q2192" s="5">
        <v>79.774193548387103</v>
      </c>
      <c r="R2192" s="5">
        <v>80.941935483870964</v>
      </c>
      <c r="S2192" s="5">
        <v>80.732258064516117</v>
      </c>
      <c r="T2192" s="5">
        <v>80.529032258064518</v>
      </c>
      <c r="U2192" s="5">
        <v>80.322580645161295</v>
      </c>
      <c r="V2192" s="5">
        <v>76.780645161290323</v>
      </c>
      <c r="W2192" s="5">
        <v>73.190322580645159</v>
      </c>
      <c r="X2192" s="5">
        <v>69.635483870967732</v>
      </c>
      <c r="Y2192" s="5">
        <v>67.890322580645162</v>
      </c>
      <c r="Z2192" s="5">
        <v>66.238709677419351</v>
      </c>
      <c r="AA2192" s="5">
        <v>64.541935483870972</v>
      </c>
      <c r="AB2192" s="5">
        <v>63.838709677419352</v>
      </c>
    </row>
    <row r="2193" spans="1:28">
      <c r="A2193" s="2" t="s">
        <v>307</v>
      </c>
      <c r="B2193" s="2" t="s">
        <v>80</v>
      </c>
      <c r="C2193" s="2" t="s">
        <v>368</v>
      </c>
      <c r="D2193" s="2" t="str">
        <f t="shared" si="34"/>
        <v>South Dakota - Rapid City-Aug</v>
      </c>
      <c r="E2193" s="5">
        <v>61.654838709677421</v>
      </c>
      <c r="F2193" s="5">
        <v>60.841935483870962</v>
      </c>
      <c r="G2193" s="5">
        <v>61.929032258064517</v>
      </c>
      <c r="H2193" s="5">
        <v>61.012903225806454</v>
      </c>
      <c r="I2193" s="5">
        <v>60.106451612903221</v>
      </c>
      <c r="J2193" s="5">
        <v>63.761290322580642</v>
      </c>
      <c r="K2193" s="5">
        <v>67.409677419354836</v>
      </c>
      <c r="L2193" s="5">
        <v>71.061290322580646</v>
      </c>
      <c r="M2193" s="5">
        <v>74.032258064516128</v>
      </c>
      <c r="N2193" s="5">
        <v>77.038709677419348</v>
      </c>
      <c r="O2193" s="5">
        <v>79.99677419354839</v>
      </c>
      <c r="P2193" s="5">
        <v>81.41612903225807</v>
      </c>
      <c r="Q2193" s="5">
        <v>82.845161290322579</v>
      </c>
      <c r="R2193" s="5">
        <v>84.261290322580649</v>
      </c>
      <c r="S2193" s="5">
        <v>83.309677419354841</v>
      </c>
      <c r="T2193" s="5">
        <v>82.364516129032268</v>
      </c>
      <c r="U2193" s="5">
        <v>81.432258064516134</v>
      </c>
      <c r="V2193" s="5">
        <v>77.654838709677421</v>
      </c>
      <c r="W2193" s="5">
        <v>73.841935483870969</v>
      </c>
      <c r="X2193" s="5">
        <v>70.08709677419354</v>
      </c>
      <c r="Y2193" s="5">
        <v>68.4258064516129</v>
      </c>
      <c r="Z2193" s="5">
        <v>66.832258064516139</v>
      </c>
      <c r="AA2193" s="5">
        <v>65.203225806451613</v>
      </c>
      <c r="AB2193" s="5">
        <v>64.380645161290317</v>
      </c>
    </row>
    <row r="2194" spans="1:28">
      <c r="A2194" s="2" t="s">
        <v>307</v>
      </c>
      <c r="B2194" s="2" t="s">
        <v>81</v>
      </c>
      <c r="C2194" s="2" t="s">
        <v>369</v>
      </c>
      <c r="D2194" s="2" t="str">
        <f t="shared" si="34"/>
        <v>South Dakota - Rapid City-Sep</v>
      </c>
      <c r="E2194" s="5">
        <v>51.083333333333336</v>
      </c>
      <c r="F2194" s="5">
        <v>50.33</v>
      </c>
      <c r="G2194" s="5">
        <v>50.13</v>
      </c>
      <c r="H2194" s="5">
        <v>49.783333333333331</v>
      </c>
      <c r="I2194" s="5">
        <v>49.14</v>
      </c>
      <c r="J2194" s="5">
        <v>49.466666666666669</v>
      </c>
      <c r="K2194" s="5">
        <v>53.06333333333334</v>
      </c>
      <c r="L2194" s="5">
        <v>57.856666666666669</v>
      </c>
      <c r="M2194" s="5">
        <v>62.463333333333338</v>
      </c>
      <c r="N2194" s="5">
        <v>66.273333333333341</v>
      </c>
      <c r="O2194" s="5">
        <v>68.686666666666667</v>
      </c>
      <c r="P2194" s="5">
        <v>70.123333333333321</v>
      </c>
      <c r="Q2194" s="5">
        <v>71.783333333333331</v>
      </c>
      <c r="R2194" s="5">
        <v>72.603333333333325</v>
      </c>
      <c r="S2194" s="5">
        <v>73.066666666666663</v>
      </c>
      <c r="T2194" s="5">
        <v>72.306666666666658</v>
      </c>
      <c r="U2194" s="5">
        <v>69.893333333333345</v>
      </c>
      <c r="V2194" s="5">
        <v>64.556666666666672</v>
      </c>
      <c r="W2194" s="5">
        <v>60.193333333333335</v>
      </c>
      <c r="X2194" s="5">
        <v>58</v>
      </c>
      <c r="Y2194" s="5">
        <v>54.776666666666664</v>
      </c>
      <c r="Z2194" s="5">
        <v>53.106666666666669</v>
      </c>
      <c r="AA2194" s="5">
        <v>52.68333333333333</v>
      </c>
      <c r="AB2194" s="5">
        <v>51.806666666666665</v>
      </c>
    </row>
    <row r="2195" spans="1:28">
      <c r="A2195" s="2" t="s">
        <v>307</v>
      </c>
      <c r="B2195" s="2" t="s">
        <v>82</v>
      </c>
      <c r="C2195" s="2" t="s">
        <v>370</v>
      </c>
      <c r="D2195" s="2" t="str">
        <f t="shared" si="34"/>
        <v>South Dakota - Rapid City-Oct</v>
      </c>
      <c r="E2195" s="5">
        <v>41.261290322580642</v>
      </c>
      <c r="F2195" s="5">
        <v>40.564516129032256</v>
      </c>
      <c r="G2195" s="5">
        <v>40.1</v>
      </c>
      <c r="H2195" s="5">
        <v>39.661290322580648</v>
      </c>
      <c r="I2195" s="5">
        <v>39.193548387096776</v>
      </c>
      <c r="J2195" s="5">
        <v>41.445161290322581</v>
      </c>
      <c r="K2195" s="5">
        <v>43.677419354838712</v>
      </c>
      <c r="L2195" s="5">
        <v>45.990322580645163</v>
      </c>
      <c r="M2195" s="5">
        <v>50.090322580645157</v>
      </c>
      <c r="N2195" s="5">
        <v>54.180645161290322</v>
      </c>
      <c r="O2195" s="5">
        <v>58.29032258064516</v>
      </c>
      <c r="P2195" s="5">
        <v>59.093548387096774</v>
      </c>
      <c r="Q2195" s="5">
        <v>59.91935483870968</v>
      </c>
      <c r="R2195" s="5">
        <v>60.70645161290323</v>
      </c>
      <c r="S2195" s="5">
        <v>58.535483870967738</v>
      </c>
      <c r="T2195" s="5">
        <v>56.358064516129026</v>
      </c>
      <c r="U2195" s="5">
        <v>54.190322580645166</v>
      </c>
      <c r="V2195" s="5">
        <v>51.103225806451611</v>
      </c>
      <c r="W2195" s="5">
        <v>48.00322580645161</v>
      </c>
      <c r="X2195" s="5">
        <v>44.92258064516129</v>
      </c>
      <c r="Y2195" s="5">
        <v>43.961290322580645</v>
      </c>
      <c r="Z2195" s="5">
        <v>43.00322580645161</v>
      </c>
      <c r="AA2195" s="5">
        <v>42.064516129032256</v>
      </c>
      <c r="AB2195" s="5">
        <v>41.41612903225807</v>
      </c>
    </row>
    <row r="2196" spans="1:28">
      <c r="A2196" s="2" t="s">
        <v>307</v>
      </c>
      <c r="B2196" s="2" t="s">
        <v>83</v>
      </c>
      <c r="C2196" s="2" t="s">
        <v>371</v>
      </c>
      <c r="D2196" s="2" t="str">
        <f t="shared" si="34"/>
        <v>South Dakota - Rapid City-Nov</v>
      </c>
      <c r="E2196" s="5">
        <v>28.806666666666668</v>
      </c>
      <c r="F2196" s="5">
        <v>28.453333333333333</v>
      </c>
      <c r="G2196" s="5">
        <v>28.266666666666666</v>
      </c>
      <c r="H2196" s="5">
        <v>28.08</v>
      </c>
      <c r="I2196" s="5">
        <v>27.866666666666667</v>
      </c>
      <c r="J2196" s="5">
        <v>28.386666666666667</v>
      </c>
      <c r="K2196" s="5">
        <v>28.953333333333333</v>
      </c>
      <c r="L2196" s="5">
        <v>29.49</v>
      </c>
      <c r="M2196" s="5">
        <v>32.299999999999997</v>
      </c>
      <c r="N2196" s="5">
        <v>35.14</v>
      </c>
      <c r="O2196" s="5">
        <v>37.956666666666671</v>
      </c>
      <c r="P2196" s="5">
        <v>38.923333333333332</v>
      </c>
      <c r="Q2196" s="5">
        <v>39.836666666666666</v>
      </c>
      <c r="R2196" s="5">
        <v>40.806666666666665</v>
      </c>
      <c r="S2196" s="5">
        <v>39.020000000000003</v>
      </c>
      <c r="T2196" s="5">
        <v>37.24666666666667</v>
      </c>
      <c r="U2196" s="5">
        <v>35.456666666666671</v>
      </c>
      <c r="V2196" s="5">
        <v>33.99</v>
      </c>
      <c r="W2196" s="5">
        <v>32.533333333333331</v>
      </c>
      <c r="X2196" s="5">
        <v>31.05</v>
      </c>
      <c r="Y2196" s="5">
        <v>30.553333333333335</v>
      </c>
      <c r="Z2196" s="5">
        <v>30.073333333333334</v>
      </c>
      <c r="AA2196" s="5">
        <v>29.596666666666668</v>
      </c>
      <c r="AB2196" s="5">
        <v>29.216666666666665</v>
      </c>
    </row>
    <row r="2197" spans="1:28">
      <c r="A2197" s="2" t="s">
        <v>307</v>
      </c>
      <c r="B2197" s="2" t="s">
        <v>84</v>
      </c>
      <c r="C2197" s="2" t="s">
        <v>372</v>
      </c>
      <c r="D2197" s="2" t="str">
        <f t="shared" si="34"/>
        <v>South Dakota - Rapid City-Dec</v>
      </c>
      <c r="E2197" s="5">
        <v>24.06451612903226</v>
      </c>
      <c r="F2197" s="5">
        <v>24.267741935483869</v>
      </c>
      <c r="G2197" s="5">
        <v>25.42258064516129</v>
      </c>
      <c r="H2197" s="5">
        <v>25.477419354838709</v>
      </c>
      <c r="I2197" s="5">
        <v>24.570967741935487</v>
      </c>
      <c r="J2197" s="5">
        <v>24.583870967741937</v>
      </c>
      <c r="K2197" s="5">
        <v>24.461290322580645</v>
      </c>
      <c r="L2197" s="5">
        <v>25.674193548387095</v>
      </c>
      <c r="M2197" s="5">
        <v>29.574193548387097</v>
      </c>
      <c r="N2197" s="5">
        <v>33.183870967741939</v>
      </c>
      <c r="O2197" s="5">
        <v>35.306451612903224</v>
      </c>
      <c r="P2197" s="5">
        <v>36.945161290322581</v>
      </c>
      <c r="Q2197" s="5">
        <v>37.845161290322579</v>
      </c>
      <c r="R2197" s="5">
        <v>37.935483870967744</v>
      </c>
      <c r="S2197" s="5">
        <v>36.938709677419354</v>
      </c>
      <c r="T2197" s="5">
        <v>33.041935483870965</v>
      </c>
      <c r="U2197" s="5">
        <v>29.029032258064515</v>
      </c>
      <c r="V2197" s="5">
        <v>27.287096774193547</v>
      </c>
      <c r="W2197" s="5">
        <v>26.648387096774194</v>
      </c>
      <c r="X2197" s="5">
        <v>25.874193548387098</v>
      </c>
      <c r="Y2197" s="5">
        <v>24.319354838709678</v>
      </c>
      <c r="Z2197" s="5">
        <v>24.480645161290322</v>
      </c>
      <c r="AA2197" s="5">
        <v>23.874193548387098</v>
      </c>
      <c r="AB2197" s="5">
        <v>23.770967741935483</v>
      </c>
    </row>
    <row r="2198" spans="1:28">
      <c r="A2198" s="2" t="s">
        <v>308</v>
      </c>
      <c r="B2198" s="2" t="s">
        <v>73</v>
      </c>
      <c r="C2198" s="2" t="s">
        <v>361</v>
      </c>
      <c r="D2198" s="2" t="str">
        <f t="shared" si="34"/>
        <v>South Dakota - Sioux Falls-Jan</v>
      </c>
      <c r="E2198" s="5">
        <v>10.564516129032258</v>
      </c>
      <c r="F2198" s="5">
        <v>9.8322580645161288</v>
      </c>
      <c r="G2198" s="5">
        <v>9.5677419354838715</v>
      </c>
      <c r="H2198" s="5">
        <v>9.3096774193548395</v>
      </c>
      <c r="I2198" s="5">
        <v>9.0193548387096776</v>
      </c>
      <c r="J2198" s="5">
        <v>9.3290322580645153</v>
      </c>
      <c r="K2198" s="5">
        <v>9.1870967741935488</v>
      </c>
      <c r="L2198" s="5">
        <v>9.0161290322580641</v>
      </c>
      <c r="M2198" s="5">
        <v>10.393548387096773</v>
      </c>
      <c r="N2198" s="5">
        <v>13.325806451612904</v>
      </c>
      <c r="O2198" s="5">
        <v>15.8</v>
      </c>
      <c r="P2198" s="5">
        <v>17.767741935483869</v>
      </c>
      <c r="Q2198" s="5">
        <v>19.348387096774193</v>
      </c>
      <c r="R2198" s="5">
        <v>20.538709677419355</v>
      </c>
      <c r="S2198" s="5">
        <v>21.009677419354837</v>
      </c>
      <c r="T2198" s="5">
        <v>20.261290322580646</v>
      </c>
      <c r="U2198" s="5">
        <v>18.232258064516131</v>
      </c>
      <c r="V2198" s="5">
        <v>16.409677419354839</v>
      </c>
      <c r="W2198" s="5">
        <v>15.151612903225805</v>
      </c>
      <c r="X2198" s="5">
        <v>14.312903225806451</v>
      </c>
      <c r="Y2198" s="5">
        <v>13.383870967741935</v>
      </c>
      <c r="Z2198" s="5">
        <v>12.72258064516129</v>
      </c>
      <c r="AA2198" s="5">
        <v>11.951612903225806</v>
      </c>
      <c r="AB2198" s="5">
        <v>10.738709677419354</v>
      </c>
    </row>
    <row r="2199" spans="1:28">
      <c r="A2199" s="2" t="s">
        <v>308</v>
      </c>
      <c r="B2199" s="2" t="s">
        <v>74</v>
      </c>
      <c r="C2199" s="2" t="s">
        <v>362</v>
      </c>
      <c r="D2199" s="2" t="str">
        <f t="shared" si="34"/>
        <v>South Dakota - Sioux Falls-Feb</v>
      </c>
      <c r="E2199" s="5">
        <v>17.103571428571428</v>
      </c>
      <c r="F2199" s="5">
        <v>16.135714285714286</v>
      </c>
      <c r="G2199" s="5">
        <v>15.328571428571427</v>
      </c>
      <c r="H2199" s="5">
        <v>15.164285714285715</v>
      </c>
      <c r="I2199" s="5">
        <v>14.603571428571428</v>
      </c>
      <c r="J2199" s="5">
        <v>14.278571428571428</v>
      </c>
      <c r="K2199" s="5">
        <v>14.071428571428571</v>
      </c>
      <c r="L2199" s="5">
        <v>14.114285714285714</v>
      </c>
      <c r="M2199" s="5">
        <v>15.49642857142857</v>
      </c>
      <c r="N2199" s="5">
        <v>18.232142857142858</v>
      </c>
      <c r="O2199" s="5">
        <v>20.832142857142856</v>
      </c>
      <c r="P2199" s="5">
        <v>22.37857142857143</v>
      </c>
      <c r="Q2199" s="5">
        <v>24.035714285714285</v>
      </c>
      <c r="R2199" s="5">
        <v>25.167857142857144</v>
      </c>
      <c r="S2199" s="5">
        <v>26.167857142857144</v>
      </c>
      <c r="T2199" s="5">
        <v>26.682142857142857</v>
      </c>
      <c r="U2199" s="5">
        <v>26.160714285714285</v>
      </c>
      <c r="V2199" s="5">
        <v>24.614285714285717</v>
      </c>
      <c r="W2199" s="5">
        <v>22.792857142857144</v>
      </c>
      <c r="X2199" s="5">
        <v>21.45</v>
      </c>
      <c r="Y2199" s="5">
        <v>20.642857142857142</v>
      </c>
      <c r="Z2199" s="5">
        <v>20.153571428571428</v>
      </c>
      <c r="AA2199" s="5">
        <v>19.607142857142858</v>
      </c>
      <c r="AB2199" s="5">
        <v>18.960714285714285</v>
      </c>
    </row>
    <row r="2200" spans="1:28">
      <c r="A2200" s="2" t="s">
        <v>308</v>
      </c>
      <c r="B2200" s="2" t="s">
        <v>75</v>
      </c>
      <c r="C2200" s="2" t="s">
        <v>363</v>
      </c>
      <c r="D2200" s="2" t="str">
        <f t="shared" si="34"/>
        <v>South Dakota - Sioux Falls-Mar</v>
      </c>
      <c r="E2200" s="5">
        <v>27.454838709677421</v>
      </c>
      <c r="F2200" s="5">
        <v>26.812903225806455</v>
      </c>
      <c r="G2200" s="5">
        <v>26.135483870967743</v>
      </c>
      <c r="H2200" s="5">
        <v>25.622580645161289</v>
      </c>
      <c r="I2200" s="5">
        <v>25.125806451612902</v>
      </c>
      <c r="J2200" s="5">
        <v>24.590322580645161</v>
      </c>
      <c r="K2200" s="5">
        <v>25.819354838709678</v>
      </c>
      <c r="L2200" s="5">
        <v>27.058064516129029</v>
      </c>
      <c r="M2200" s="5">
        <v>28.338709677419356</v>
      </c>
      <c r="N2200" s="5">
        <v>30.554838709677419</v>
      </c>
      <c r="O2200" s="5">
        <v>32.793548387096777</v>
      </c>
      <c r="P2200" s="5">
        <v>35.016129032258064</v>
      </c>
      <c r="Q2200" s="5">
        <v>35.91612903225807</v>
      </c>
      <c r="R2200" s="5">
        <v>36.835483870967742</v>
      </c>
      <c r="S2200" s="5">
        <v>37.751612903225805</v>
      </c>
      <c r="T2200" s="5">
        <v>37.158064516129038</v>
      </c>
      <c r="U2200" s="5">
        <v>36.554838709677419</v>
      </c>
      <c r="V2200" s="5">
        <v>35.967741935483872</v>
      </c>
      <c r="W2200" s="5">
        <v>34.232258064516131</v>
      </c>
      <c r="X2200" s="5">
        <v>32.574193548387093</v>
      </c>
      <c r="Y2200" s="5">
        <v>30.85483870967742</v>
      </c>
      <c r="Z2200" s="5">
        <v>30.048387096774192</v>
      </c>
      <c r="AA2200" s="5">
        <v>29.261290322580646</v>
      </c>
      <c r="AB2200" s="5">
        <v>28.477419354838709</v>
      </c>
    </row>
    <row r="2201" spans="1:28">
      <c r="A2201" s="2" t="s">
        <v>308</v>
      </c>
      <c r="B2201" s="2" t="s">
        <v>76</v>
      </c>
      <c r="C2201" s="2" t="s">
        <v>364</v>
      </c>
      <c r="D2201" s="2" t="str">
        <f t="shared" si="34"/>
        <v>South Dakota - Sioux Falls-Apr</v>
      </c>
      <c r="E2201" s="5">
        <v>39.856666666666669</v>
      </c>
      <c r="F2201" s="5">
        <v>39.409999999999997</v>
      </c>
      <c r="G2201" s="5">
        <v>38.896666666666668</v>
      </c>
      <c r="H2201" s="5">
        <v>38.229999999999997</v>
      </c>
      <c r="I2201" s="5">
        <v>37.613333333333337</v>
      </c>
      <c r="J2201" s="5">
        <v>36.93333333333333</v>
      </c>
      <c r="K2201" s="5">
        <v>39.513333333333335</v>
      </c>
      <c r="L2201" s="5">
        <v>42.09</v>
      </c>
      <c r="M2201" s="5">
        <v>44.673333333333332</v>
      </c>
      <c r="N2201" s="5">
        <v>47.226666666666667</v>
      </c>
      <c r="O2201" s="5">
        <v>49.826666666666668</v>
      </c>
      <c r="P2201" s="5">
        <v>52.383333333333333</v>
      </c>
      <c r="Q2201" s="5">
        <v>53.53</v>
      </c>
      <c r="R2201" s="5">
        <v>54.66</v>
      </c>
      <c r="S2201" s="5">
        <v>55.8</v>
      </c>
      <c r="T2201" s="5">
        <v>54.78</v>
      </c>
      <c r="U2201" s="5">
        <v>53.79</v>
      </c>
      <c r="V2201" s="5">
        <v>52.773333333333333</v>
      </c>
      <c r="W2201" s="5">
        <v>50.403333333333329</v>
      </c>
      <c r="X2201" s="5">
        <v>47.95</v>
      </c>
      <c r="Y2201" s="5">
        <v>45.386666666666663</v>
      </c>
      <c r="Z2201" s="5">
        <v>43.72</v>
      </c>
      <c r="AA2201" s="5">
        <v>42.216666666666669</v>
      </c>
      <c r="AB2201" s="5">
        <v>40.81</v>
      </c>
    </row>
    <row r="2202" spans="1:28">
      <c r="A2202" s="2" t="s">
        <v>308</v>
      </c>
      <c r="B2202" s="2" t="s">
        <v>77</v>
      </c>
      <c r="C2202" s="2" t="s">
        <v>365</v>
      </c>
      <c r="D2202" s="2" t="str">
        <f t="shared" si="34"/>
        <v>South Dakota - Sioux Falls-May</v>
      </c>
      <c r="E2202" s="5">
        <v>53.648387096774194</v>
      </c>
      <c r="F2202" s="5">
        <v>52.858064516129026</v>
      </c>
      <c r="G2202" s="5">
        <v>52.006451612903227</v>
      </c>
      <c r="H2202" s="5">
        <v>51.574193548387093</v>
      </c>
      <c r="I2202" s="5">
        <v>51.196774193548386</v>
      </c>
      <c r="J2202" s="5">
        <v>50.79032258064516</v>
      </c>
      <c r="K2202" s="5">
        <v>54.232258064516131</v>
      </c>
      <c r="L2202" s="5">
        <v>57.658064516129038</v>
      </c>
      <c r="M2202" s="5">
        <v>61.087096774193547</v>
      </c>
      <c r="N2202" s="5">
        <v>62.987096774193546</v>
      </c>
      <c r="O2202" s="5">
        <v>64.896774193548382</v>
      </c>
      <c r="P2202" s="5">
        <v>66.796774193548387</v>
      </c>
      <c r="Q2202" s="5">
        <v>67.887096774193552</v>
      </c>
      <c r="R2202" s="5">
        <v>68.987096774193546</v>
      </c>
      <c r="S2202" s="5">
        <v>70.08387096774193</v>
      </c>
      <c r="T2202" s="5">
        <v>69.212903225806443</v>
      </c>
      <c r="U2202" s="5">
        <v>68.358064516129033</v>
      </c>
      <c r="V2202" s="5">
        <v>67.487096774193546</v>
      </c>
      <c r="W2202" s="5">
        <v>64.441935483870964</v>
      </c>
      <c r="X2202" s="5">
        <v>61.406451612903226</v>
      </c>
      <c r="Y2202" s="5">
        <v>58.383870967741942</v>
      </c>
      <c r="Z2202" s="5">
        <v>57.13225806451613</v>
      </c>
      <c r="AA2202" s="5">
        <v>55.906451612903226</v>
      </c>
      <c r="AB2202" s="5">
        <v>54.677419354838712</v>
      </c>
    </row>
    <row r="2203" spans="1:28">
      <c r="A2203" s="2" t="s">
        <v>308</v>
      </c>
      <c r="B2203" s="2" t="s">
        <v>78</v>
      </c>
      <c r="C2203" s="2" t="s">
        <v>366</v>
      </c>
      <c r="D2203" s="2" t="str">
        <f t="shared" si="34"/>
        <v>South Dakota - Sioux Falls-Jun</v>
      </c>
      <c r="E2203" s="5">
        <v>62.556666666666665</v>
      </c>
      <c r="F2203" s="5">
        <v>61.283333333333331</v>
      </c>
      <c r="G2203" s="5">
        <v>60.68666666666666</v>
      </c>
      <c r="H2203" s="5">
        <v>59.67</v>
      </c>
      <c r="I2203" s="5">
        <v>58.993333333333332</v>
      </c>
      <c r="J2203" s="5">
        <v>59.476666666666667</v>
      </c>
      <c r="K2203" s="5">
        <v>62.73</v>
      </c>
      <c r="L2203" s="5">
        <v>65.893333333333331</v>
      </c>
      <c r="M2203" s="5">
        <v>68.646666666666675</v>
      </c>
      <c r="N2203" s="5">
        <v>71.08</v>
      </c>
      <c r="O2203" s="5">
        <v>72.906666666666666</v>
      </c>
      <c r="P2203" s="5">
        <v>74.62</v>
      </c>
      <c r="Q2203" s="5">
        <v>76.39</v>
      </c>
      <c r="R2203" s="5">
        <v>77.686666666666667</v>
      </c>
      <c r="S2203" s="5">
        <v>78.760000000000005</v>
      </c>
      <c r="T2203" s="5">
        <v>78.436666666666667</v>
      </c>
      <c r="U2203" s="5">
        <v>77.989999999999995</v>
      </c>
      <c r="V2203" s="5">
        <v>77.33</v>
      </c>
      <c r="W2203" s="5">
        <v>75.186666666666667</v>
      </c>
      <c r="X2203" s="5">
        <v>72.146666666666675</v>
      </c>
      <c r="Y2203" s="5">
        <v>69.296666666666667</v>
      </c>
      <c r="Z2203" s="5">
        <v>67.36333333333333</v>
      </c>
      <c r="AA2203" s="5">
        <v>65.77</v>
      </c>
      <c r="AB2203" s="5">
        <v>64.436666666666667</v>
      </c>
    </row>
    <row r="2204" spans="1:28">
      <c r="A2204" s="2" t="s">
        <v>308</v>
      </c>
      <c r="B2204" s="2" t="s">
        <v>79</v>
      </c>
      <c r="C2204" s="2" t="s">
        <v>367</v>
      </c>
      <c r="D2204" s="2" t="str">
        <f t="shared" si="34"/>
        <v>South Dakota - Sioux Falls-Jul</v>
      </c>
      <c r="E2204" s="5">
        <v>72.048387096774192</v>
      </c>
      <c r="F2204" s="5">
        <v>70.599999999999994</v>
      </c>
      <c r="G2204" s="5">
        <v>67.445161290322588</v>
      </c>
      <c r="H2204" s="5">
        <v>66.825806451612905</v>
      </c>
      <c r="I2204" s="5">
        <v>65.951612903225808</v>
      </c>
      <c r="J2204" s="5">
        <v>66.112903225806448</v>
      </c>
      <c r="K2204" s="5">
        <v>69.777419354838713</v>
      </c>
      <c r="L2204" s="5">
        <v>74.164516129032251</v>
      </c>
      <c r="M2204" s="5">
        <v>78.370967741935488</v>
      </c>
      <c r="N2204" s="5">
        <v>81.277419354838713</v>
      </c>
      <c r="O2204" s="5">
        <v>83.883870967741942</v>
      </c>
      <c r="P2204" s="5">
        <v>85.880645161290332</v>
      </c>
      <c r="Q2204" s="5">
        <v>87.429032258064524</v>
      </c>
      <c r="R2204" s="5">
        <v>88.564516129032256</v>
      </c>
      <c r="S2204" s="5">
        <v>89.116129032258058</v>
      </c>
      <c r="T2204" s="5">
        <v>88.870967741935488</v>
      </c>
      <c r="U2204" s="5">
        <v>88.138709677419357</v>
      </c>
      <c r="V2204" s="5">
        <v>86.677419354838705</v>
      </c>
      <c r="W2204" s="5">
        <v>83.909677419354836</v>
      </c>
      <c r="X2204" s="5">
        <v>80.264516129032259</v>
      </c>
      <c r="Y2204" s="5">
        <v>76.545161290322582</v>
      </c>
      <c r="Z2204" s="5">
        <v>74.464516129032262</v>
      </c>
      <c r="AA2204" s="5">
        <v>72.606451612903228</v>
      </c>
      <c r="AB2204" s="5">
        <v>71.241935483870961</v>
      </c>
    </row>
    <row r="2205" spans="1:28">
      <c r="A2205" s="2" t="s">
        <v>308</v>
      </c>
      <c r="B2205" s="2" t="s">
        <v>80</v>
      </c>
      <c r="C2205" s="2" t="s">
        <v>368</v>
      </c>
      <c r="D2205" s="2" t="str">
        <f t="shared" si="34"/>
        <v>South Dakota - Sioux Falls-Aug</v>
      </c>
      <c r="E2205" s="5">
        <v>60.338709677419352</v>
      </c>
      <c r="F2205" s="5">
        <v>59.332258064516125</v>
      </c>
      <c r="G2205" s="5">
        <v>60.380645161290325</v>
      </c>
      <c r="H2205" s="5">
        <v>59.783870967741933</v>
      </c>
      <c r="I2205" s="5">
        <v>59.183870967741939</v>
      </c>
      <c r="J2205" s="5">
        <v>58.616129032258058</v>
      </c>
      <c r="K2205" s="5">
        <v>61.935483870967744</v>
      </c>
      <c r="L2205" s="5">
        <v>65.374193548387098</v>
      </c>
      <c r="M2205" s="5">
        <v>68.774193548387103</v>
      </c>
      <c r="N2205" s="5">
        <v>71.548387096774192</v>
      </c>
      <c r="O2205" s="5">
        <v>74.351612903225814</v>
      </c>
      <c r="P2205" s="5">
        <v>77.112903225806448</v>
      </c>
      <c r="Q2205" s="5">
        <v>78.180645161290315</v>
      </c>
      <c r="R2205" s="5">
        <v>79.238709677419351</v>
      </c>
      <c r="S2205" s="5">
        <v>80.283870967741947</v>
      </c>
      <c r="T2205" s="5">
        <v>79.567741935483866</v>
      </c>
      <c r="U2205" s="5">
        <v>78.874193548387098</v>
      </c>
      <c r="V2205" s="5">
        <v>78.141935483870967</v>
      </c>
      <c r="W2205" s="5">
        <v>74.541935483870972</v>
      </c>
      <c r="X2205" s="5">
        <v>71</v>
      </c>
      <c r="Y2205" s="5">
        <v>67.467741935483872</v>
      </c>
      <c r="Z2205" s="5">
        <v>65.932258064516134</v>
      </c>
      <c r="AA2205" s="5">
        <v>64.383870967741942</v>
      </c>
      <c r="AB2205" s="5">
        <v>62.890322580645162</v>
      </c>
    </row>
    <row r="2206" spans="1:28">
      <c r="A2206" s="2" t="s">
        <v>308</v>
      </c>
      <c r="B2206" s="2" t="s">
        <v>81</v>
      </c>
      <c r="C2206" s="2" t="s">
        <v>369</v>
      </c>
      <c r="D2206" s="2" t="str">
        <f t="shared" si="34"/>
        <v>South Dakota - Sioux Falls-Sep</v>
      </c>
      <c r="E2206" s="5">
        <v>54.95</v>
      </c>
      <c r="F2206" s="5">
        <v>53.973333333333336</v>
      </c>
      <c r="G2206" s="5">
        <v>53.00333333333333</v>
      </c>
      <c r="H2206" s="5">
        <v>52.443333333333335</v>
      </c>
      <c r="I2206" s="5">
        <v>51.916666666666664</v>
      </c>
      <c r="J2206" s="5">
        <v>51.306666666666665</v>
      </c>
      <c r="K2206" s="5">
        <v>54.333333333333336</v>
      </c>
      <c r="L2206" s="5">
        <v>57.31333333333334</v>
      </c>
      <c r="M2206" s="5">
        <v>60.346666666666671</v>
      </c>
      <c r="N2206" s="5">
        <v>62.953333333333333</v>
      </c>
      <c r="O2206" s="5">
        <v>65.536666666666662</v>
      </c>
      <c r="P2206" s="5">
        <v>68.150000000000006</v>
      </c>
      <c r="Q2206" s="5">
        <v>69.183333333333337</v>
      </c>
      <c r="R2206" s="5">
        <v>70.203333333333333</v>
      </c>
      <c r="S2206" s="5">
        <v>71.233333333333334</v>
      </c>
      <c r="T2206" s="5">
        <v>70.123333333333321</v>
      </c>
      <c r="U2206" s="5">
        <v>68.993333333333339</v>
      </c>
      <c r="V2206" s="5">
        <v>67.853333333333325</v>
      </c>
      <c r="W2206" s="5">
        <v>64.88</v>
      </c>
      <c r="X2206" s="5">
        <v>61.963333333333338</v>
      </c>
      <c r="Y2206" s="5">
        <v>59.03</v>
      </c>
      <c r="Z2206" s="5">
        <v>57.93333333333333</v>
      </c>
      <c r="AA2206" s="5">
        <v>56.876666666666665</v>
      </c>
      <c r="AB2206" s="5">
        <v>55.843333333333334</v>
      </c>
    </row>
    <row r="2207" spans="1:28">
      <c r="A2207" s="2" t="s">
        <v>308</v>
      </c>
      <c r="B2207" s="2" t="s">
        <v>82</v>
      </c>
      <c r="C2207" s="2" t="s">
        <v>370</v>
      </c>
      <c r="D2207" s="2" t="str">
        <f t="shared" si="34"/>
        <v>South Dakota - Sioux Falls-Oct</v>
      </c>
      <c r="E2207" s="5">
        <v>43.054838709677419</v>
      </c>
      <c r="F2207" s="5">
        <v>42.087096774193547</v>
      </c>
      <c r="G2207" s="5">
        <v>41.08064516129032</v>
      </c>
      <c r="H2207" s="5">
        <v>40.351612903225806</v>
      </c>
      <c r="I2207" s="5">
        <v>39.693548387096776</v>
      </c>
      <c r="J2207" s="5">
        <v>38.99677419354839</v>
      </c>
      <c r="K2207" s="5">
        <v>41.229032258064514</v>
      </c>
      <c r="L2207" s="5">
        <v>43.477419354838709</v>
      </c>
      <c r="M2207" s="5">
        <v>45.745161290322578</v>
      </c>
      <c r="N2207" s="5">
        <v>49.109677419354838</v>
      </c>
      <c r="O2207" s="5">
        <v>52.477419354838709</v>
      </c>
      <c r="P2207" s="5">
        <v>55.822580645161288</v>
      </c>
      <c r="Q2207" s="5">
        <v>57.241935483870968</v>
      </c>
      <c r="R2207" s="5">
        <v>58.654838709677421</v>
      </c>
      <c r="S2207" s="5">
        <v>60.070967741935483</v>
      </c>
      <c r="T2207" s="5">
        <v>57.687096774193549</v>
      </c>
      <c r="U2207" s="5">
        <v>55.345161290322579</v>
      </c>
      <c r="V2207" s="5">
        <v>52.970967741935482</v>
      </c>
      <c r="W2207" s="5">
        <v>50.87096774193548</v>
      </c>
      <c r="X2207" s="5">
        <v>48.861290322580643</v>
      </c>
      <c r="Y2207" s="5">
        <v>46.803225806451614</v>
      </c>
      <c r="Z2207" s="5">
        <v>45.780645161290323</v>
      </c>
      <c r="AA2207" s="5">
        <v>44.783870967741933</v>
      </c>
      <c r="AB2207" s="5">
        <v>43.780645161290323</v>
      </c>
    </row>
    <row r="2208" spans="1:28">
      <c r="A2208" s="2" t="s">
        <v>308</v>
      </c>
      <c r="B2208" s="2" t="s">
        <v>83</v>
      </c>
      <c r="C2208" s="2" t="s">
        <v>371</v>
      </c>
      <c r="D2208" s="2" t="str">
        <f t="shared" si="34"/>
        <v>South Dakota - Sioux Falls-Nov</v>
      </c>
      <c r="E2208" s="5">
        <v>30.01</v>
      </c>
      <c r="F2208" s="5">
        <v>29.323333333333334</v>
      </c>
      <c r="G2208" s="5">
        <v>28.626666666666665</v>
      </c>
      <c r="H2208" s="5">
        <v>28.326666666666664</v>
      </c>
      <c r="I2208" s="5">
        <v>28.016666666666666</v>
      </c>
      <c r="J2208" s="5">
        <v>27.703333333333333</v>
      </c>
      <c r="K2208" s="5">
        <v>28.806666666666668</v>
      </c>
      <c r="L2208" s="5">
        <v>29.886666666666667</v>
      </c>
      <c r="M2208" s="5">
        <v>30.966666666666665</v>
      </c>
      <c r="N2208" s="5">
        <v>33.523333333333333</v>
      </c>
      <c r="O2208" s="5">
        <v>36.053333333333327</v>
      </c>
      <c r="P2208" s="5">
        <v>38.61</v>
      </c>
      <c r="Q2208" s="5">
        <v>40</v>
      </c>
      <c r="R2208" s="5">
        <v>41.34</v>
      </c>
      <c r="S2208" s="5">
        <v>42.726666666666667</v>
      </c>
      <c r="T2208" s="5">
        <v>40.49</v>
      </c>
      <c r="U2208" s="5">
        <v>38.229999999999997</v>
      </c>
      <c r="V2208" s="5">
        <v>35.99666666666667</v>
      </c>
      <c r="W2208" s="5">
        <v>34.836666666666666</v>
      </c>
      <c r="X2208" s="5">
        <v>33.706666666666671</v>
      </c>
      <c r="Y2208" s="5">
        <v>32.56666666666667</v>
      </c>
      <c r="Z2208" s="5">
        <v>31.776666666666664</v>
      </c>
      <c r="AA2208" s="5">
        <v>31.01</v>
      </c>
      <c r="AB2208" s="5">
        <v>30.216666666666665</v>
      </c>
    </row>
    <row r="2209" spans="1:28">
      <c r="A2209" s="2" t="s">
        <v>308</v>
      </c>
      <c r="B2209" s="2" t="s">
        <v>84</v>
      </c>
      <c r="C2209" s="2" t="s">
        <v>372</v>
      </c>
      <c r="D2209" s="2" t="str">
        <f t="shared" si="34"/>
        <v>South Dakota - Sioux Falls-Dec</v>
      </c>
      <c r="E2209" s="5">
        <v>16.693548387096776</v>
      </c>
      <c r="F2209" s="5">
        <v>16.496774193548386</v>
      </c>
      <c r="G2209" s="5">
        <v>16.003225806451614</v>
      </c>
      <c r="H2209" s="5">
        <v>16.103225806451611</v>
      </c>
      <c r="I2209" s="5">
        <v>16.496774193548386</v>
      </c>
      <c r="J2209" s="5">
        <v>16.390322580645162</v>
      </c>
      <c r="K2209" s="5">
        <v>16.635483870967743</v>
      </c>
      <c r="L2209" s="5">
        <v>16.654838709677417</v>
      </c>
      <c r="M2209" s="5">
        <v>18.035483870967742</v>
      </c>
      <c r="N2209" s="5">
        <v>19.638709677419353</v>
      </c>
      <c r="O2209" s="5">
        <v>21.464516129032258</v>
      </c>
      <c r="P2209" s="5">
        <v>23.061290322580643</v>
      </c>
      <c r="Q2209" s="5">
        <v>24.106451612903225</v>
      </c>
      <c r="R2209" s="5">
        <v>24.925806451612903</v>
      </c>
      <c r="S2209" s="5">
        <v>24.938709677419357</v>
      </c>
      <c r="T2209" s="5">
        <v>24.554838709677419</v>
      </c>
      <c r="U2209" s="5">
        <v>22.687096774193545</v>
      </c>
      <c r="V2209" s="5">
        <v>20.925806451612903</v>
      </c>
      <c r="W2209" s="5">
        <v>20.248387096774195</v>
      </c>
      <c r="X2209" s="5">
        <v>19.177419354838708</v>
      </c>
      <c r="Y2209" s="5">
        <v>17.77741935483871</v>
      </c>
      <c r="Z2209" s="5">
        <v>16.690322580645162</v>
      </c>
      <c r="AA2209" s="5">
        <v>16.419354838709676</v>
      </c>
      <c r="AB2209" s="5">
        <v>16.206451612903226</v>
      </c>
    </row>
    <row r="2210" spans="1:28">
      <c r="A2210" s="2" t="s">
        <v>309</v>
      </c>
      <c r="B2210" s="2" t="s">
        <v>73</v>
      </c>
      <c r="C2210" s="2" t="s">
        <v>361</v>
      </c>
      <c r="D2210" s="2" t="str">
        <f t="shared" si="34"/>
        <v>Tennessee - Bristol-Jan</v>
      </c>
      <c r="E2210" s="5">
        <v>33.516129032258064</v>
      </c>
      <c r="F2210" s="5">
        <v>33.58064516129032</v>
      </c>
      <c r="G2210" s="5">
        <v>33.338709677419352</v>
      </c>
      <c r="H2210" s="5">
        <v>33.029032258064518</v>
      </c>
      <c r="I2210" s="5">
        <v>32.87096774193548</v>
      </c>
      <c r="J2210" s="5">
        <v>32.603225806451611</v>
      </c>
      <c r="K2210" s="5">
        <v>32.5</v>
      </c>
      <c r="L2210" s="5">
        <v>32.28709677419355</v>
      </c>
      <c r="M2210" s="5">
        <v>32.951612903225808</v>
      </c>
      <c r="N2210" s="5">
        <v>34.348387096774189</v>
      </c>
      <c r="O2210" s="5">
        <v>36.200000000000003</v>
      </c>
      <c r="P2210" s="5">
        <v>37.880645161290325</v>
      </c>
      <c r="Q2210" s="5">
        <v>39.803225806451614</v>
      </c>
      <c r="R2210" s="5">
        <v>40.903225806451616</v>
      </c>
      <c r="S2210" s="5">
        <v>41.522580645161291</v>
      </c>
      <c r="T2210" s="5">
        <v>41.322580645161288</v>
      </c>
      <c r="U2210" s="5">
        <v>40.135483870967747</v>
      </c>
      <c r="V2210" s="5">
        <v>37.967741935483872</v>
      </c>
      <c r="W2210" s="5">
        <v>36.70967741935484</v>
      </c>
      <c r="X2210" s="5">
        <v>35.590322580645157</v>
      </c>
      <c r="Y2210" s="5">
        <v>34.783870967741933</v>
      </c>
      <c r="Z2210" s="5">
        <v>34.42258064516129</v>
      </c>
      <c r="AA2210" s="5">
        <v>34.029032258064518</v>
      </c>
      <c r="AB2210" s="5">
        <v>33.71290322580645</v>
      </c>
    </row>
    <row r="2211" spans="1:28">
      <c r="A2211" s="2" t="s">
        <v>309</v>
      </c>
      <c r="B2211" s="2" t="s">
        <v>74</v>
      </c>
      <c r="C2211" s="2" t="s">
        <v>362</v>
      </c>
      <c r="D2211" s="2" t="str">
        <f t="shared" si="34"/>
        <v>Tennessee - Bristol-Feb</v>
      </c>
      <c r="E2211" s="5">
        <v>32.107142857142854</v>
      </c>
      <c r="F2211" s="5">
        <v>31.671428571428571</v>
      </c>
      <c r="G2211" s="5">
        <v>31.274999999999999</v>
      </c>
      <c r="H2211" s="5">
        <v>30.824999999999999</v>
      </c>
      <c r="I2211" s="5">
        <v>30.935714285714287</v>
      </c>
      <c r="J2211" s="5">
        <v>30.614285714285717</v>
      </c>
      <c r="K2211" s="5">
        <v>30.1</v>
      </c>
      <c r="L2211" s="5">
        <v>30.353571428571428</v>
      </c>
      <c r="M2211" s="5">
        <v>32.49285714285714</v>
      </c>
      <c r="N2211" s="5">
        <v>35.589285714285715</v>
      </c>
      <c r="O2211" s="5">
        <v>38.267857142857146</v>
      </c>
      <c r="P2211" s="5">
        <v>40.771428571428565</v>
      </c>
      <c r="Q2211" s="5">
        <v>42.942857142857143</v>
      </c>
      <c r="R2211" s="5">
        <v>43.93571428571429</v>
      </c>
      <c r="S2211" s="5">
        <v>44.307142857142857</v>
      </c>
      <c r="T2211" s="5">
        <v>44.38928571428572</v>
      </c>
      <c r="U2211" s="5">
        <v>43.424999999999997</v>
      </c>
      <c r="V2211" s="5">
        <v>42.278571428571425</v>
      </c>
      <c r="W2211" s="5">
        <v>40.046428571428571</v>
      </c>
      <c r="X2211" s="5">
        <v>38.307142857142857</v>
      </c>
      <c r="Y2211" s="5">
        <v>36.907142857142858</v>
      </c>
      <c r="Z2211" s="5">
        <v>35.567857142857143</v>
      </c>
      <c r="AA2211" s="5">
        <v>34.592857142857142</v>
      </c>
      <c r="AB2211" s="5">
        <v>33.514285714285712</v>
      </c>
    </row>
    <row r="2212" spans="1:28">
      <c r="A2212" s="2" t="s">
        <v>309</v>
      </c>
      <c r="B2212" s="2" t="s">
        <v>75</v>
      </c>
      <c r="C2212" s="2" t="s">
        <v>363</v>
      </c>
      <c r="D2212" s="2" t="str">
        <f t="shared" si="34"/>
        <v>Tennessee - Bristol-Mar</v>
      </c>
      <c r="E2212" s="5">
        <v>43.274193548387096</v>
      </c>
      <c r="F2212" s="5">
        <v>42.487096774193546</v>
      </c>
      <c r="G2212" s="5">
        <v>41.741935483870968</v>
      </c>
      <c r="H2212" s="5">
        <v>40.932258064516134</v>
      </c>
      <c r="I2212" s="5">
        <v>40.335483870967742</v>
      </c>
      <c r="J2212" s="5">
        <v>39.796774193548387</v>
      </c>
      <c r="K2212" s="5">
        <v>39.203225806451613</v>
      </c>
      <c r="L2212" s="5">
        <v>41.974193548387099</v>
      </c>
      <c r="M2212" s="5">
        <v>44.741935483870968</v>
      </c>
      <c r="N2212" s="5">
        <v>47.512903225806454</v>
      </c>
      <c r="O2212" s="5">
        <v>49.964516129032262</v>
      </c>
      <c r="P2212" s="5">
        <v>52.383870967741942</v>
      </c>
      <c r="Q2212" s="5">
        <v>54.829032258064515</v>
      </c>
      <c r="R2212" s="5">
        <v>55.535483870967738</v>
      </c>
      <c r="S2212" s="5">
        <v>56.309677419354834</v>
      </c>
      <c r="T2212" s="5">
        <v>57.038709677419355</v>
      </c>
      <c r="U2212" s="5">
        <v>55.445161290322581</v>
      </c>
      <c r="V2212" s="5">
        <v>53.9</v>
      </c>
      <c r="W2212" s="5">
        <v>52.238709677419358</v>
      </c>
      <c r="X2212" s="5">
        <v>50.438709677419354</v>
      </c>
      <c r="Y2212" s="5">
        <v>48.690322580645166</v>
      </c>
      <c r="Z2212" s="5">
        <v>46.92258064516129</v>
      </c>
      <c r="AA2212" s="5">
        <v>45.703225806451613</v>
      </c>
      <c r="AB2212" s="5">
        <v>44.493548387096773</v>
      </c>
    </row>
    <row r="2213" spans="1:28">
      <c r="A2213" s="2" t="s">
        <v>309</v>
      </c>
      <c r="B2213" s="2" t="s">
        <v>76</v>
      </c>
      <c r="C2213" s="2" t="s">
        <v>364</v>
      </c>
      <c r="D2213" s="2" t="str">
        <f t="shared" si="34"/>
        <v>Tennessee - Bristol-Apr</v>
      </c>
      <c r="E2213" s="5">
        <v>50.106666666666669</v>
      </c>
      <c r="F2213" s="5">
        <v>48.556666666666665</v>
      </c>
      <c r="G2213" s="5">
        <v>47.393333333333331</v>
      </c>
      <c r="H2213" s="5">
        <v>46.493333333333332</v>
      </c>
      <c r="I2213" s="5">
        <v>45.346666666666671</v>
      </c>
      <c r="J2213" s="5">
        <v>44.636666666666663</v>
      </c>
      <c r="K2213" s="5">
        <v>45.096666666666671</v>
      </c>
      <c r="L2213" s="5">
        <v>48.93666666666666</v>
      </c>
      <c r="M2213" s="5">
        <v>52.68666666666666</v>
      </c>
      <c r="N2213" s="5">
        <v>55.896666666666668</v>
      </c>
      <c r="O2213" s="5">
        <v>59.476666666666667</v>
      </c>
      <c r="P2213" s="5">
        <v>61.48</v>
      </c>
      <c r="Q2213" s="5">
        <v>62.75333333333333</v>
      </c>
      <c r="R2213" s="5">
        <v>64.33</v>
      </c>
      <c r="S2213" s="5">
        <v>64.91</v>
      </c>
      <c r="T2213" s="5">
        <v>65.63666666666667</v>
      </c>
      <c r="U2213" s="5">
        <v>65.193333333333328</v>
      </c>
      <c r="V2213" s="5">
        <v>63.4</v>
      </c>
      <c r="W2213" s="5">
        <v>60.276666666666664</v>
      </c>
      <c r="X2213" s="5">
        <v>57.143333333333331</v>
      </c>
      <c r="Y2213" s="5">
        <v>55.26</v>
      </c>
      <c r="Z2213" s="5">
        <v>53.51</v>
      </c>
      <c r="AA2213" s="5">
        <v>52.276666666666664</v>
      </c>
      <c r="AB2213" s="5">
        <v>51.176666666666662</v>
      </c>
    </row>
    <row r="2214" spans="1:28">
      <c r="A2214" s="2" t="s">
        <v>309</v>
      </c>
      <c r="B2214" s="2" t="s">
        <v>77</v>
      </c>
      <c r="C2214" s="2" t="s">
        <v>365</v>
      </c>
      <c r="D2214" s="2" t="str">
        <f t="shared" si="34"/>
        <v>Tennessee - Bristol-May</v>
      </c>
      <c r="E2214" s="5">
        <v>54.548387096774192</v>
      </c>
      <c r="F2214" s="5">
        <v>53.887096774193552</v>
      </c>
      <c r="G2214" s="5">
        <v>53.296774193548387</v>
      </c>
      <c r="H2214" s="5">
        <v>52.641935483870974</v>
      </c>
      <c r="I2214" s="5">
        <v>52.974193548387099</v>
      </c>
      <c r="J2214" s="5">
        <v>53.306451612903224</v>
      </c>
      <c r="K2214" s="5">
        <v>53.635483870967747</v>
      </c>
      <c r="L2214" s="5">
        <v>56.970967741935482</v>
      </c>
      <c r="M2214" s="5">
        <v>60.29354838709677</v>
      </c>
      <c r="N2214" s="5">
        <v>63.619354838709675</v>
      </c>
      <c r="O2214" s="5">
        <v>65.206451612903223</v>
      </c>
      <c r="P2214" s="5">
        <v>66.770967741935493</v>
      </c>
      <c r="Q2214" s="5">
        <v>68.351612903225814</v>
      </c>
      <c r="R2214" s="5">
        <v>69</v>
      </c>
      <c r="S2214" s="5">
        <v>69.645161290322577</v>
      </c>
      <c r="T2214" s="5">
        <v>70.3</v>
      </c>
      <c r="U2214" s="5">
        <v>69.154838709677421</v>
      </c>
      <c r="V2214" s="5">
        <v>67.990322580645156</v>
      </c>
      <c r="W2214" s="5">
        <v>66.754838709677429</v>
      </c>
      <c r="X2214" s="5">
        <v>64.248387096774195</v>
      </c>
      <c r="Y2214" s="5">
        <v>61.774193548387096</v>
      </c>
      <c r="Z2214" s="5">
        <v>59.341935483870962</v>
      </c>
      <c r="AA2214" s="5">
        <v>57.841935483870962</v>
      </c>
      <c r="AB2214" s="5">
        <v>56.319354838709678</v>
      </c>
    </row>
    <row r="2215" spans="1:28">
      <c r="A2215" s="2" t="s">
        <v>309</v>
      </c>
      <c r="B2215" s="2" t="s">
        <v>78</v>
      </c>
      <c r="C2215" s="2" t="s">
        <v>366</v>
      </c>
      <c r="D2215" s="2" t="str">
        <f t="shared" si="34"/>
        <v>Tennessee - Bristol-Jun</v>
      </c>
      <c r="E2215" s="5">
        <v>63.303333333333327</v>
      </c>
      <c r="F2215" s="5">
        <v>62.643333333333331</v>
      </c>
      <c r="G2215" s="5">
        <v>62.06</v>
      </c>
      <c r="H2215" s="5">
        <v>61.38</v>
      </c>
      <c r="I2215" s="5">
        <v>62</v>
      </c>
      <c r="J2215" s="5">
        <v>62.576666666666668</v>
      </c>
      <c r="K2215" s="5">
        <v>63.19</v>
      </c>
      <c r="L2215" s="5">
        <v>66.476666666666659</v>
      </c>
      <c r="M2215" s="5">
        <v>69.733333333333334</v>
      </c>
      <c r="N2215" s="5">
        <v>73.023333333333326</v>
      </c>
      <c r="O2215" s="5">
        <v>74.766666666666666</v>
      </c>
      <c r="P2215" s="5">
        <v>76.526666666666671</v>
      </c>
      <c r="Q2215" s="5">
        <v>78.266666666666666</v>
      </c>
      <c r="R2215" s="5">
        <v>78.726666666666674</v>
      </c>
      <c r="S2215" s="5">
        <v>79.153333333333336</v>
      </c>
      <c r="T2215" s="5">
        <v>79.58</v>
      </c>
      <c r="U2215" s="5">
        <v>77.86333333333333</v>
      </c>
      <c r="V2215" s="5">
        <v>76.13333333333334</v>
      </c>
      <c r="W2215" s="5">
        <v>74.336666666666659</v>
      </c>
      <c r="X2215" s="5">
        <v>71.856666666666655</v>
      </c>
      <c r="Y2215" s="5">
        <v>69.44</v>
      </c>
      <c r="Z2215" s="5">
        <v>67.03</v>
      </c>
      <c r="AA2215" s="5">
        <v>65.83</v>
      </c>
      <c r="AB2215" s="5">
        <v>64.686666666666667</v>
      </c>
    </row>
    <row r="2216" spans="1:28">
      <c r="A2216" s="2" t="s">
        <v>309</v>
      </c>
      <c r="B2216" s="2" t="s">
        <v>79</v>
      </c>
      <c r="C2216" s="2" t="s">
        <v>367</v>
      </c>
      <c r="D2216" s="2" t="str">
        <f t="shared" si="34"/>
        <v>Tennessee - Bristol-Jul</v>
      </c>
      <c r="E2216" s="5">
        <v>69.664516129032251</v>
      </c>
      <c r="F2216" s="5">
        <v>68.816129032258075</v>
      </c>
      <c r="G2216" s="5">
        <v>65.803225806451621</v>
      </c>
      <c r="H2216" s="5">
        <v>65.490322580645156</v>
      </c>
      <c r="I2216" s="5">
        <v>65.116129032258058</v>
      </c>
      <c r="J2216" s="5">
        <v>65.012903225806454</v>
      </c>
      <c r="K2216" s="5">
        <v>66.974193548387092</v>
      </c>
      <c r="L2216" s="5">
        <v>69.983870967741936</v>
      </c>
      <c r="M2216" s="5">
        <v>73.816129032258075</v>
      </c>
      <c r="N2216" s="5">
        <v>77.393548387096772</v>
      </c>
      <c r="O2216" s="5">
        <v>80.5</v>
      </c>
      <c r="P2216" s="5">
        <v>81.903225806451616</v>
      </c>
      <c r="Q2216" s="5">
        <v>83.906451612903226</v>
      </c>
      <c r="R2216" s="5">
        <v>84.896774193548396</v>
      </c>
      <c r="S2216" s="5">
        <v>85.196774193548379</v>
      </c>
      <c r="T2216" s="5">
        <v>83.351612903225814</v>
      </c>
      <c r="U2216" s="5">
        <v>81.07741935483871</v>
      </c>
      <c r="V2216" s="5">
        <v>78.99677419354839</v>
      </c>
      <c r="W2216" s="5">
        <v>77.180645161290315</v>
      </c>
      <c r="X2216" s="5">
        <v>74.038709677419348</v>
      </c>
      <c r="Y2216" s="5">
        <v>71.522580645161284</v>
      </c>
      <c r="Z2216" s="5">
        <v>70.225806451612897</v>
      </c>
      <c r="AA2216" s="5">
        <v>69.164516129032251</v>
      </c>
      <c r="AB2216" s="5">
        <v>68.435483870967744</v>
      </c>
    </row>
    <row r="2217" spans="1:28">
      <c r="A2217" s="2" t="s">
        <v>309</v>
      </c>
      <c r="B2217" s="2" t="s">
        <v>80</v>
      </c>
      <c r="C2217" s="2" t="s">
        <v>368</v>
      </c>
      <c r="D2217" s="2" t="str">
        <f t="shared" si="34"/>
        <v>Tennessee - Bristol-Aug</v>
      </c>
      <c r="E2217" s="5">
        <v>64.961290322580638</v>
      </c>
      <c r="F2217" s="5">
        <v>64.319354838709685</v>
      </c>
      <c r="G2217" s="5">
        <v>66.041935483870972</v>
      </c>
      <c r="H2217" s="5">
        <v>65.612903225806448</v>
      </c>
      <c r="I2217" s="5">
        <v>65.303225806451621</v>
      </c>
      <c r="J2217" s="5">
        <v>64.829032258064515</v>
      </c>
      <c r="K2217" s="5">
        <v>65.680645161290315</v>
      </c>
      <c r="L2217" s="5">
        <v>68.141935483870967</v>
      </c>
      <c r="M2217" s="5">
        <v>71.609677419354838</v>
      </c>
      <c r="N2217" s="5">
        <v>74.983870967741936</v>
      </c>
      <c r="O2217" s="5">
        <v>77.322580645161295</v>
      </c>
      <c r="P2217" s="5">
        <v>79.370967741935488</v>
      </c>
      <c r="Q2217" s="5">
        <v>81.00322580645161</v>
      </c>
      <c r="R2217" s="5">
        <v>82.132258064516122</v>
      </c>
      <c r="S2217" s="5">
        <v>82.980645161290326</v>
      </c>
      <c r="T2217" s="5">
        <v>83.054838709677412</v>
      </c>
      <c r="U2217" s="5">
        <v>81.819354838709685</v>
      </c>
      <c r="V2217" s="5">
        <v>79.258064516129039</v>
      </c>
      <c r="W2217" s="5">
        <v>76.938709677419354</v>
      </c>
      <c r="X2217" s="5">
        <v>73.770967741935493</v>
      </c>
      <c r="Y2217" s="5">
        <v>71.887096774193552</v>
      </c>
      <c r="Z2217" s="5">
        <v>70.445161290322588</v>
      </c>
      <c r="AA2217" s="5">
        <v>68.938709677419354</v>
      </c>
      <c r="AB2217" s="5">
        <v>67.977419354838716</v>
      </c>
    </row>
    <row r="2218" spans="1:28">
      <c r="A2218" s="2" t="s">
        <v>309</v>
      </c>
      <c r="B2218" s="2" t="s">
        <v>81</v>
      </c>
      <c r="C2218" s="2" t="s">
        <v>369</v>
      </c>
      <c r="D2218" s="2" t="str">
        <f t="shared" si="34"/>
        <v>Tennessee - Bristol-Sep</v>
      </c>
      <c r="E2218" s="5">
        <v>62.00333333333333</v>
      </c>
      <c r="F2218" s="5">
        <v>61.4</v>
      </c>
      <c r="G2218" s="5">
        <v>60.783333333333331</v>
      </c>
      <c r="H2218" s="5">
        <v>60.136666666666663</v>
      </c>
      <c r="I2218" s="5">
        <v>59.966666666666669</v>
      </c>
      <c r="J2218" s="5">
        <v>59.81333333333334</v>
      </c>
      <c r="K2218" s="5">
        <v>59.633333333333333</v>
      </c>
      <c r="L2218" s="5">
        <v>62.36</v>
      </c>
      <c r="M2218" s="5">
        <v>65.123333333333335</v>
      </c>
      <c r="N2218" s="5">
        <v>67.876666666666665</v>
      </c>
      <c r="O2218" s="5">
        <v>70.006666666666661</v>
      </c>
      <c r="P2218" s="5">
        <v>72.13333333333334</v>
      </c>
      <c r="Q2218" s="5">
        <v>74.28</v>
      </c>
      <c r="R2218" s="5">
        <v>74.696666666666673</v>
      </c>
      <c r="S2218" s="5">
        <v>75.09</v>
      </c>
      <c r="T2218" s="5">
        <v>75.506666666666661</v>
      </c>
      <c r="U2218" s="5">
        <v>73.313333333333333</v>
      </c>
      <c r="V2218" s="5">
        <v>71.103333333333325</v>
      </c>
      <c r="W2218" s="5">
        <v>68.853333333333325</v>
      </c>
      <c r="X2218" s="5">
        <v>67.25333333333333</v>
      </c>
      <c r="Y2218" s="5">
        <v>65.676666666666662</v>
      </c>
      <c r="Z2218" s="5">
        <v>64.123333333333335</v>
      </c>
      <c r="AA2218" s="5">
        <v>63.22</v>
      </c>
      <c r="AB2218" s="5">
        <v>62.283333333333331</v>
      </c>
    </row>
    <row r="2219" spans="1:28">
      <c r="A2219" s="2" t="s">
        <v>309</v>
      </c>
      <c r="B2219" s="2" t="s">
        <v>82</v>
      </c>
      <c r="C2219" s="2" t="s">
        <v>370</v>
      </c>
      <c r="D2219" s="2" t="str">
        <f t="shared" si="34"/>
        <v>Tennessee - Bristol-Oct</v>
      </c>
      <c r="E2219" s="5">
        <v>49.216129032258067</v>
      </c>
      <c r="F2219" s="5">
        <v>48.438709677419354</v>
      </c>
      <c r="G2219" s="5">
        <v>47.690322580645166</v>
      </c>
      <c r="H2219" s="5">
        <v>46.893548387096779</v>
      </c>
      <c r="I2219" s="5">
        <v>46.335483870967742</v>
      </c>
      <c r="J2219" s="5">
        <v>45.806451612903224</v>
      </c>
      <c r="K2219" s="5">
        <v>45.235483870967741</v>
      </c>
      <c r="L2219" s="5">
        <v>48.78709677419355</v>
      </c>
      <c r="M2219" s="5">
        <v>52.303225806451614</v>
      </c>
      <c r="N2219" s="5">
        <v>55.861290322580643</v>
      </c>
      <c r="O2219" s="5">
        <v>59.032258064516128</v>
      </c>
      <c r="P2219" s="5">
        <v>62.193548387096776</v>
      </c>
      <c r="Q2219" s="5">
        <v>65.374193548387098</v>
      </c>
      <c r="R2219" s="5">
        <v>65.977419354838702</v>
      </c>
      <c r="S2219" s="5">
        <v>66.554838709677412</v>
      </c>
      <c r="T2219" s="5">
        <v>67.167741935483861</v>
      </c>
      <c r="U2219" s="5">
        <v>64.306451612903231</v>
      </c>
      <c r="V2219" s="5">
        <v>61.461290322580645</v>
      </c>
      <c r="W2219" s="5">
        <v>58.590322580645157</v>
      </c>
      <c r="X2219" s="5">
        <v>56.661290322580648</v>
      </c>
      <c r="Y2219" s="5">
        <v>54.758064516129032</v>
      </c>
      <c r="Z2219" s="5">
        <v>52.851612903225806</v>
      </c>
      <c r="AA2219" s="5">
        <v>51.7</v>
      </c>
      <c r="AB2219" s="5">
        <v>50.558064516129029</v>
      </c>
    </row>
    <row r="2220" spans="1:28">
      <c r="A2220" s="2" t="s">
        <v>309</v>
      </c>
      <c r="B2220" s="2" t="s">
        <v>83</v>
      </c>
      <c r="C2220" s="2" t="s">
        <v>371</v>
      </c>
      <c r="D2220" s="2" t="str">
        <f t="shared" si="34"/>
        <v>Tennessee - Bristol-Nov</v>
      </c>
      <c r="E2220" s="5">
        <v>43.356666666666669</v>
      </c>
      <c r="F2220" s="5">
        <v>42.716666666666669</v>
      </c>
      <c r="G2220" s="5">
        <v>41.886666666666663</v>
      </c>
      <c r="H2220" s="5">
        <v>41.3</v>
      </c>
      <c r="I2220" s="5">
        <v>40.81</v>
      </c>
      <c r="J2220" s="5">
        <v>40.21</v>
      </c>
      <c r="K2220" s="5">
        <v>39.89</v>
      </c>
      <c r="L2220" s="5">
        <v>40.383333333333333</v>
      </c>
      <c r="M2220" s="5">
        <v>43.586666666666666</v>
      </c>
      <c r="N2220" s="5">
        <v>46.763333333333335</v>
      </c>
      <c r="O2220" s="5">
        <v>50.103333333333332</v>
      </c>
      <c r="P2220" s="5">
        <v>52.94</v>
      </c>
      <c r="Q2220" s="5">
        <v>54.43666666666666</v>
      </c>
      <c r="R2220" s="5">
        <v>55.406666666666666</v>
      </c>
      <c r="S2220" s="5">
        <v>55.43333333333333</v>
      </c>
      <c r="T2220" s="5">
        <v>54.763333333333335</v>
      </c>
      <c r="U2220" s="5">
        <v>53.09</v>
      </c>
      <c r="V2220" s="5">
        <v>50.27</v>
      </c>
      <c r="W2220" s="5">
        <v>48.476666666666667</v>
      </c>
      <c r="X2220" s="5">
        <v>47.31333333333334</v>
      </c>
      <c r="Y2220" s="5">
        <v>46.356666666666669</v>
      </c>
      <c r="Z2220" s="5">
        <v>45.226666666666667</v>
      </c>
      <c r="AA2220" s="5">
        <v>44.206666666666671</v>
      </c>
      <c r="AB2220" s="5">
        <v>43.396666666666668</v>
      </c>
    </row>
    <row r="2221" spans="1:28">
      <c r="A2221" s="2" t="s">
        <v>309</v>
      </c>
      <c r="B2221" s="2" t="s">
        <v>84</v>
      </c>
      <c r="C2221" s="2" t="s">
        <v>372</v>
      </c>
      <c r="D2221" s="2" t="str">
        <f t="shared" si="34"/>
        <v>Tennessee - Bristol-Dec</v>
      </c>
      <c r="E2221" s="5">
        <v>35.738709677419358</v>
      </c>
      <c r="F2221" s="5">
        <v>35.274193548387096</v>
      </c>
      <c r="G2221" s="5">
        <v>34.858064516129026</v>
      </c>
      <c r="H2221" s="5">
        <v>34.37096774193548</v>
      </c>
      <c r="I2221" s="5">
        <v>33.9</v>
      </c>
      <c r="J2221" s="5">
        <v>33.512903225806454</v>
      </c>
      <c r="K2221" s="5">
        <v>33.019354838709681</v>
      </c>
      <c r="L2221" s="5">
        <v>34.609677419354838</v>
      </c>
      <c r="M2221" s="5">
        <v>36.20967741935484</v>
      </c>
      <c r="N2221" s="5">
        <v>37.829032258064515</v>
      </c>
      <c r="O2221" s="5">
        <v>40.396774193548389</v>
      </c>
      <c r="P2221" s="5">
        <v>42.967741935483872</v>
      </c>
      <c r="Q2221" s="5">
        <v>45.564516129032256</v>
      </c>
      <c r="R2221" s="5">
        <v>46.174193548387102</v>
      </c>
      <c r="S2221" s="5">
        <v>46.754838709677422</v>
      </c>
      <c r="T2221" s="5">
        <v>47.37419354838709</v>
      </c>
      <c r="U2221" s="5">
        <v>45.758064516129032</v>
      </c>
      <c r="V2221" s="5">
        <v>44.148387096774194</v>
      </c>
      <c r="W2221" s="5">
        <v>42.538709677419355</v>
      </c>
      <c r="X2221" s="5">
        <v>41.119354838709675</v>
      </c>
      <c r="Y2221" s="5">
        <v>39.722580645161294</v>
      </c>
      <c r="Z2221" s="5">
        <v>38.306451612903224</v>
      </c>
      <c r="AA2221" s="5">
        <v>37.474193548387099</v>
      </c>
      <c r="AB2221" s="5">
        <v>36.63225806451613</v>
      </c>
    </row>
    <row r="2222" spans="1:28">
      <c r="A2222" s="2" t="s">
        <v>310</v>
      </c>
      <c r="B2222" s="2" t="s">
        <v>73</v>
      </c>
      <c r="C2222" s="2" t="s">
        <v>361</v>
      </c>
      <c r="D2222" s="2" t="str">
        <f t="shared" si="34"/>
        <v>Tennessee - Chattanooga-Jan</v>
      </c>
      <c r="E2222" s="5">
        <v>31.877419354838711</v>
      </c>
      <c r="F2222" s="5">
        <v>30.806451612903224</v>
      </c>
      <c r="G2222" s="5">
        <v>30.596774193548388</v>
      </c>
      <c r="H2222" s="5">
        <v>30.025806451612901</v>
      </c>
      <c r="I2222" s="5">
        <v>29.70967741935484</v>
      </c>
      <c r="J2222" s="5">
        <v>29.522580645161291</v>
      </c>
      <c r="K2222" s="5">
        <v>29.07741935483871</v>
      </c>
      <c r="L2222" s="5">
        <v>28.625806451612902</v>
      </c>
      <c r="M2222" s="5">
        <v>30.425806451612903</v>
      </c>
      <c r="N2222" s="5">
        <v>32.729032258064514</v>
      </c>
      <c r="O2222" s="5">
        <v>35.238709677419358</v>
      </c>
      <c r="P2222" s="5">
        <v>37.396774193548389</v>
      </c>
      <c r="Q2222" s="5">
        <v>38.770967741935486</v>
      </c>
      <c r="R2222" s="5">
        <v>40.91935483870968</v>
      </c>
      <c r="S2222" s="5">
        <v>41.774193548387096</v>
      </c>
      <c r="T2222" s="5">
        <v>41.806451612903224</v>
      </c>
      <c r="U2222" s="5">
        <v>41.645161290322584</v>
      </c>
      <c r="V2222" s="5">
        <v>40.13225806451613</v>
      </c>
      <c r="W2222" s="5">
        <v>38.677419354838712</v>
      </c>
      <c r="X2222" s="5">
        <v>37.08387096774193</v>
      </c>
      <c r="Y2222" s="5">
        <v>35.245161290322578</v>
      </c>
      <c r="Z2222" s="5">
        <v>34.161290322580648</v>
      </c>
      <c r="AA2222" s="5">
        <v>33.483870967741936</v>
      </c>
      <c r="AB2222" s="5">
        <v>32.509677419354837</v>
      </c>
    </row>
    <row r="2223" spans="1:28">
      <c r="A2223" s="2" t="s">
        <v>310</v>
      </c>
      <c r="B2223" s="2" t="s">
        <v>74</v>
      </c>
      <c r="C2223" s="2" t="s">
        <v>362</v>
      </c>
      <c r="D2223" s="2" t="str">
        <f t="shared" si="34"/>
        <v>Tennessee - Chattanooga-Feb</v>
      </c>
      <c r="E2223" s="5">
        <v>39.664285714285711</v>
      </c>
      <c r="F2223" s="5">
        <v>38.760714285714286</v>
      </c>
      <c r="G2223" s="5">
        <v>38.396428571428565</v>
      </c>
      <c r="H2223" s="5">
        <v>37.93571428571429</v>
      </c>
      <c r="I2223" s="5">
        <v>38.035714285714285</v>
      </c>
      <c r="J2223" s="5">
        <v>37.964285714285715</v>
      </c>
      <c r="K2223" s="5">
        <v>37.753571428571426</v>
      </c>
      <c r="L2223" s="5">
        <v>37.61071428571428</v>
      </c>
      <c r="M2223" s="5">
        <v>39.089285714285715</v>
      </c>
      <c r="N2223" s="5">
        <v>40.825000000000003</v>
      </c>
      <c r="O2223" s="5">
        <v>43.296428571428571</v>
      </c>
      <c r="P2223" s="5">
        <v>45.825000000000003</v>
      </c>
      <c r="Q2223" s="5">
        <v>47.442857142857143</v>
      </c>
      <c r="R2223" s="5">
        <v>48.864285714285714</v>
      </c>
      <c r="S2223" s="5">
        <v>50.335714285714289</v>
      </c>
      <c r="T2223" s="5">
        <v>50.828571428571429</v>
      </c>
      <c r="U2223" s="5">
        <v>50.653571428571425</v>
      </c>
      <c r="V2223" s="5">
        <v>48.971428571428575</v>
      </c>
      <c r="W2223" s="5">
        <v>47.414285714285711</v>
      </c>
      <c r="X2223" s="5">
        <v>45.346428571428575</v>
      </c>
      <c r="Y2223" s="5">
        <v>44.010714285714286</v>
      </c>
      <c r="Z2223" s="5">
        <v>42.5</v>
      </c>
      <c r="AA2223" s="5">
        <v>41.917857142857144</v>
      </c>
      <c r="AB2223" s="5">
        <v>40.782142857142858</v>
      </c>
    </row>
    <row r="2224" spans="1:28">
      <c r="A2224" s="2" t="s">
        <v>310</v>
      </c>
      <c r="B2224" s="2" t="s">
        <v>75</v>
      </c>
      <c r="C2224" s="2" t="s">
        <v>363</v>
      </c>
      <c r="D2224" s="2" t="str">
        <f t="shared" si="34"/>
        <v>Tennessee - Chattanooga-Mar</v>
      </c>
      <c r="E2224" s="5">
        <v>46.8</v>
      </c>
      <c r="F2224" s="5">
        <v>46.096774193548384</v>
      </c>
      <c r="G2224" s="5">
        <v>45.458064516129035</v>
      </c>
      <c r="H2224" s="5">
        <v>44.809677419354834</v>
      </c>
      <c r="I2224" s="5">
        <v>44.58064516129032</v>
      </c>
      <c r="J2224" s="5">
        <v>43.670967741935485</v>
      </c>
      <c r="K2224" s="5">
        <v>43.638709677419357</v>
      </c>
      <c r="L2224" s="5">
        <v>44.261290322580642</v>
      </c>
      <c r="M2224" s="5">
        <v>47.025806451612901</v>
      </c>
      <c r="N2224" s="5">
        <v>49.896774193548389</v>
      </c>
      <c r="O2224" s="5">
        <v>52.987096774193546</v>
      </c>
      <c r="P2224" s="5">
        <v>56.064516129032256</v>
      </c>
      <c r="Q2224" s="5">
        <v>58.158064516129038</v>
      </c>
      <c r="R2224" s="5">
        <v>60.187096774193549</v>
      </c>
      <c r="S2224" s="5">
        <v>61.229032258064514</v>
      </c>
      <c r="T2224" s="5">
        <v>61.796774193548387</v>
      </c>
      <c r="U2224" s="5">
        <v>61.7</v>
      </c>
      <c r="V2224" s="5">
        <v>60.396774193548389</v>
      </c>
      <c r="W2224" s="5">
        <v>58.29032258064516</v>
      </c>
      <c r="X2224" s="5">
        <v>55.525806451612901</v>
      </c>
      <c r="Y2224" s="5">
        <v>52.893548387096779</v>
      </c>
      <c r="Z2224" s="5">
        <v>50.651612903225811</v>
      </c>
      <c r="AA2224" s="5">
        <v>49.20967741935484</v>
      </c>
      <c r="AB2224" s="5">
        <v>48.225806451612904</v>
      </c>
    </row>
    <row r="2225" spans="1:28">
      <c r="A2225" s="2" t="s">
        <v>310</v>
      </c>
      <c r="B2225" s="2" t="s">
        <v>76</v>
      </c>
      <c r="C2225" s="2" t="s">
        <v>364</v>
      </c>
      <c r="D2225" s="2" t="str">
        <f t="shared" si="34"/>
        <v>Tennessee - Chattanooga-Apr</v>
      </c>
      <c r="E2225" s="5">
        <v>54.303333333333327</v>
      </c>
      <c r="F2225" s="5">
        <v>53.526666666666664</v>
      </c>
      <c r="G2225" s="5">
        <v>52.75</v>
      </c>
      <c r="H2225" s="5">
        <v>51.976666666666667</v>
      </c>
      <c r="I2225" s="5">
        <v>51.96</v>
      </c>
      <c r="J2225" s="5">
        <v>51.906666666666666</v>
      </c>
      <c r="K2225" s="5">
        <v>51.853333333333332</v>
      </c>
      <c r="L2225" s="5">
        <v>55.263333333333335</v>
      </c>
      <c r="M2225" s="5">
        <v>58.636666666666663</v>
      </c>
      <c r="N2225" s="5">
        <v>62.056666666666665</v>
      </c>
      <c r="O2225" s="5">
        <v>64.476666666666659</v>
      </c>
      <c r="P2225" s="5">
        <v>66.86333333333333</v>
      </c>
      <c r="Q2225" s="5">
        <v>69.306666666666658</v>
      </c>
      <c r="R2225" s="5">
        <v>70.233333333333334</v>
      </c>
      <c r="S2225" s="5">
        <v>71.166666666666671</v>
      </c>
      <c r="T2225" s="5">
        <v>72.093333333333334</v>
      </c>
      <c r="U2225" s="5">
        <v>71.053333333333327</v>
      </c>
      <c r="V2225" s="5">
        <v>70.00333333333333</v>
      </c>
      <c r="W2225" s="5">
        <v>68.853333333333325</v>
      </c>
      <c r="X2225" s="5">
        <v>65.103333333333325</v>
      </c>
      <c r="Y2225" s="5">
        <v>61.39</v>
      </c>
      <c r="Z2225" s="5">
        <v>57.766666666666666</v>
      </c>
      <c r="AA2225" s="5">
        <v>56.613333333333337</v>
      </c>
      <c r="AB2225" s="5">
        <v>55.43</v>
      </c>
    </row>
    <row r="2226" spans="1:28">
      <c r="A2226" s="2" t="s">
        <v>310</v>
      </c>
      <c r="B2226" s="2" t="s">
        <v>77</v>
      </c>
      <c r="C2226" s="2" t="s">
        <v>365</v>
      </c>
      <c r="D2226" s="2" t="str">
        <f t="shared" si="34"/>
        <v>Tennessee - Chattanooga-May</v>
      </c>
      <c r="E2226" s="5">
        <v>61.332258064516125</v>
      </c>
      <c r="F2226" s="5">
        <v>60.738709677419358</v>
      </c>
      <c r="G2226" s="5">
        <v>59.851612903225806</v>
      </c>
      <c r="H2226" s="5">
        <v>59.164516129032258</v>
      </c>
      <c r="I2226" s="5">
        <v>58.70967741935484</v>
      </c>
      <c r="J2226" s="5">
        <v>57.961290322580645</v>
      </c>
      <c r="K2226" s="5">
        <v>58.593548387096774</v>
      </c>
      <c r="L2226" s="5">
        <v>61.754838709677422</v>
      </c>
      <c r="M2226" s="5">
        <v>65.261290322580649</v>
      </c>
      <c r="N2226" s="5">
        <v>68.548387096774192</v>
      </c>
      <c r="O2226" s="5">
        <v>71.522580645161284</v>
      </c>
      <c r="P2226" s="5">
        <v>73.796774193548387</v>
      </c>
      <c r="Q2226" s="5">
        <v>75.164516129032251</v>
      </c>
      <c r="R2226" s="5">
        <v>75.609677419354838</v>
      </c>
      <c r="S2226" s="5">
        <v>75.654838709677421</v>
      </c>
      <c r="T2226" s="5">
        <v>75.806451612903231</v>
      </c>
      <c r="U2226" s="5">
        <v>75.735483870967741</v>
      </c>
      <c r="V2226" s="5">
        <v>74.648387096774186</v>
      </c>
      <c r="W2226" s="5">
        <v>73.048387096774192</v>
      </c>
      <c r="X2226" s="5">
        <v>69.651612903225796</v>
      </c>
      <c r="Y2226" s="5">
        <v>67.377419354838707</v>
      </c>
      <c r="Z2226" s="5">
        <v>65.616129032258058</v>
      </c>
      <c r="AA2226" s="5">
        <v>64.235483870967741</v>
      </c>
      <c r="AB2226" s="5">
        <v>62.987096774193546</v>
      </c>
    </row>
    <row r="2227" spans="1:28">
      <c r="A2227" s="2" t="s">
        <v>310</v>
      </c>
      <c r="B2227" s="2" t="s">
        <v>78</v>
      </c>
      <c r="C2227" s="2" t="s">
        <v>366</v>
      </c>
      <c r="D2227" s="2" t="str">
        <f t="shared" si="34"/>
        <v>Tennessee - Chattanooga-Jun</v>
      </c>
      <c r="E2227" s="5">
        <v>67.936666666666667</v>
      </c>
      <c r="F2227" s="5">
        <v>66.8</v>
      </c>
      <c r="G2227" s="5">
        <v>66.176666666666662</v>
      </c>
      <c r="H2227" s="5">
        <v>65.666666666666671</v>
      </c>
      <c r="I2227" s="5">
        <v>65.233333333333334</v>
      </c>
      <c r="J2227" s="5">
        <v>65.22</v>
      </c>
      <c r="K2227" s="5">
        <v>66.88</v>
      </c>
      <c r="L2227" s="5">
        <v>69.92</v>
      </c>
      <c r="M2227" s="5">
        <v>73.516666666666666</v>
      </c>
      <c r="N2227" s="5">
        <v>76.986666666666665</v>
      </c>
      <c r="O2227" s="5">
        <v>79.44</v>
      </c>
      <c r="P2227" s="5">
        <v>81.466666666666669</v>
      </c>
      <c r="Q2227" s="5">
        <v>82.993333333333339</v>
      </c>
      <c r="R2227" s="5">
        <v>83.603333333333325</v>
      </c>
      <c r="S2227" s="5">
        <v>84.103333333333325</v>
      </c>
      <c r="T2227" s="5">
        <v>83.716666666666669</v>
      </c>
      <c r="U2227" s="5">
        <v>83.15</v>
      </c>
      <c r="V2227" s="5">
        <v>81.09</v>
      </c>
      <c r="W2227" s="5">
        <v>79.956666666666663</v>
      </c>
      <c r="X2227" s="5">
        <v>77.196666666666673</v>
      </c>
      <c r="Y2227" s="5">
        <v>73.63666666666667</v>
      </c>
      <c r="Z2227" s="5">
        <v>71.316666666666663</v>
      </c>
      <c r="AA2227" s="5">
        <v>69.86</v>
      </c>
      <c r="AB2227" s="5">
        <v>68.583333333333329</v>
      </c>
    </row>
    <row r="2228" spans="1:28">
      <c r="A2228" s="2" t="s">
        <v>310</v>
      </c>
      <c r="B2228" s="2" t="s">
        <v>79</v>
      </c>
      <c r="C2228" s="2" t="s">
        <v>367</v>
      </c>
      <c r="D2228" s="2" t="str">
        <f t="shared" si="34"/>
        <v>Tennessee - Chattanooga-Jul</v>
      </c>
      <c r="E2228" s="5">
        <v>75.335483870967749</v>
      </c>
      <c r="F2228" s="5">
        <v>74.387096774193552</v>
      </c>
      <c r="G2228" s="5">
        <v>71.287096774193557</v>
      </c>
      <c r="H2228" s="5">
        <v>70.599999999999994</v>
      </c>
      <c r="I2228" s="5">
        <v>70.041935483870972</v>
      </c>
      <c r="J2228" s="5">
        <v>69.7</v>
      </c>
      <c r="K2228" s="5">
        <v>70.906451612903226</v>
      </c>
      <c r="L2228" s="5">
        <v>73.667741935483861</v>
      </c>
      <c r="M2228" s="5">
        <v>76.745161290322571</v>
      </c>
      <c r="N2228" s="5">
        <v>79.599999999999994</v>
      </c>
      <c r="O2228" s="5">
        <v>81.809677419354841</v>
      </c>
      <c r="P2228" s="5">
        <v>84.058064516129036</v>
      </c>
      <c r="Q2228" s="5">
        <v>85.280645161290323</v>
      </c>
      <c r="R2228" s="5">
        <v>86.41612903225807</v>
      </c>
      <c r="S2228" s="5">
        <v>86.251612903225819</v>
      </c>
      <c r="T2228" s="5">
        <v>86.032258064516128</v>
      </c>
      <c r="U2228" s="5">
        <v>85.609677419354838</v>
      </c>
      <c r="V2228" s="5">
        <v>84.887096774193552</v>
      </c>
      <c r="W2228" s="5">
        <v>83.229032258064507</v>
      </c>
      <c r="X2228" s="5">
        <v>80.529032258064518</v>
      </c>
      <c r="Y2228" s="5">
        <v>78.58709677419354</v>
      </c>
      <c r="Z2228" s="5">
        <v>76.296774193548387</v>
      </c>
      <c r="AA2228" s="5">
        <v>74.987096774193546</v>
      </c>
      <c r="AB2228" s="5">
        <v>74.103225806451604</v>
      </c>
    </row>
    <row r="2229" spans="1:28">
      <c r="A2229" s="2" t="s">
        <v>310</v>
      </c>
      <c r="B2229" s="2" t="s">
        <v>80</v>
      </c>
      <c r="C2229" s="2" t="s">
        <v>368</v>
      </c>
      <c r="D2229" s="2" t="str">
        <f t="shared" si="34"/>
        <v>Tennessee - Chattanooga-Aug</v>
      </c>
      <c r="E2229" s="5">
        <v>71.296774193548387</v>
      </c>
      <c r="F2229" s="5">
        <v>70.283870967741947</v>
      </c>
      <c r="G2229" s="5">
        <v>72.193548387096769</v>
      </c>
      <c r="H2229" s="5">
        <v>71.322580645161295</v>
      </c>
      <c r="I2229" s="5">
        <v>70.977419354838716</v>
      </c>
      <c r="J2229" s="5">
        <v>70.596774193548384</v>
      </c>
      <c r="K2229" s="5">
        <v>71.254838709677429</v>
      </c>
      <c r="L2229" s="5">
        <v>74.561290322580646</v>
      </c>
      <c r="M2229" s="5">
        <v>78.335483870967749</v>
      </c>
      <c r="N2229" s="5">
        <v>81.42258064516129</v>
      </c>
      <c r="O2229" s="5">
        <v>84.441935483870964</v>
      </c>
      <c r="P2229" s="5">
        <v>86.738709677419351</v>
      </c>
      <c r="Q2229" s="5">
        <v>88.07741935483871</v>
      </c>
      <c r="R2229" s="5">
        <v>88.541935483870972</v>
      </c>
      <c r="S2229" s="5">
        <v>88.883870967741942</v>
      </c>
      <c r="T2229" s="5">
        <v>87.803225806451621</v>
      </c>
      <c r="U2229" s="5">
        <v>87.645161290322577</v>
      </c>
      <c r="V2229" s="5">
        <v>86.193548387096769</v>
      </c>
      <c r="W2229" s="5">
        <v>84.261290322580649</v>
      </c>
      <c r="X2229" s="5">
        <v>81.016129032258064</v>
      </c>
      <c r="Y2229" s="5">
        <v>78.803225806451621</v>
      </c>
      <c r="Z2229" s="5">
        <v>77.309677419354841</v>
      </c>
      <c r="AA2229" s="5">
        <v>75.654838709677421</v>
      </c>
      <c r="AB2229" s="5">
        <v>74.390322580645162</v>
      </c>
    </row>
    <row r="2230" spans="1:28">
      <c r="A2230" s="2" t="s">
        <v>310</v>
      </c>
      <c r="B2230" s="2" t="s">
        <v>81</v>
      </c>
      <c r="C2230" s="2" t="s">
        <v>369</v>
      </c>
      <c r="D2230" s="2" t="str">
        <f t="shared" si="34"/>
        <v>Tennessee - Chattanooga-Sep</v>
      </c>
      <c r="E2230" s="5">
        <v>66.583333333333329</v>
      </c>
      <c r="F2230" s="5">
        <v>66.306666666666672</v>
      </c>
      <c r="G2230" s="5">
        <v>65.906666666666666</v>
      </c>
      <c r="H2230" s="5">
        <v>65.349999999999994</v>
      </c>
      <c r="I2230" s="5">
        <v>64.813333333333333</v>
      </c>
      <c r="J2230" s="5">
        <v>64.356666666666669</v>
      </c>
      <c r="K2230" s="5">
        <v>64.456666666666663</v>
      </c>
      <c r="L2230" s="5">
        <v>66.61</v>
      </c>
      <c r="M2230" s="5">
        <v>69.78</v>
      </c>
      <c r="N2230" s="5">
        <v>72.89</v>
      </c>
      <c r="O2230" s="5">
        <v>75.16</v>
      </c>
      <c r="P2230" s="5">
        <v>77.306666666666658</v>
      </c>
      <c r="Q2230" s="5">
        <v>78.903333333333336</v>
      </c>
      <c r="R2230" s="5">
        <v>79.873333333333321</v>
      </c>
      <c r="S2230" s="5">
        <v>79.566666666666663</v>
      </c>
      <c r="T2230" s="5">
        <v>80.00333333333333</v>
      </c>
      <c r="U2230" s="5">
        <v>79.22</v>
      </c>
      <c r="V2230" s="5">
        <v>77.87</v>
      </c>
      <c r="W2230" s="5">
        <v>75.273333333333326</v>
      </c>
      <c r="X2230" s="5">
        <v>72.459999999999994</v>
      </c>
      <c r="Y2230" s="5">
        <v>70.453333333333333</v>
      </c>
      <c r="Z2230" s="5">
        <v>69.14</v>
      </c>
      <c r="AA2230" s="5">
        <v>68.143333333333331</v>
      </c>
      <c r="AB2230" s="5">
        <v>66.896666666666675</v>
      </c>
    </row>
    <row r="2231" spans="1:28">
      <c r="A2231" s="2" t="s">
        <v>310</v>
      </c>
      <c r="B2231" s="2" t="s">
        <v>82</v>
      </c>
      <c r="C2231" s="2" t="s">
        <v>370</v>
      </c>
      <c r="D2231" s="2" t="str">
        <f t="shared" si="34"/>
        <v>Tennessee - Chattanooga-Oct</v>
      </c>
      <c r="E2231" s="5">
        <v>52.032258064516128</v>
      </c>
      <c r="F2231" s="5">
        <v>51.28709677419355</v>
      </c>
      <c r="G2231" s="5">
        <v>50.606451612903221</v>
      </c>
      <c r="H2231" s="5">
        <v>49.835483870967742</v>
      </c>
      <c r="I2231" s="5">
        <v>49.62903225806452</v>
      </c>
      <c r="J2231" s="5">
        <v>49.438709677419354</v>
      </c>
      <c r="K2231" s="5">
        <v>49.241935483870968</v>
      </c>
      <c r="L2231" s="5">
        <v>52.258064516129032</v>
      </c>
      <c r="M2231" s="5">
        <v>55.222580645161294</v>
      </c>
      <c r="N2231" s="5">
        <v>58.225806451612904</v>
      </c>
      <c r="O2231" s="5">
        <v>61.616129032258058</v>
      </c>
      <c r="P2231" s="5">
        <v>64.970967741935482</v>
      </c>
      <c r="Q2231" s="5">
        <v>68.354838709677423</v>
      </c>
      <c r="R2231" s="5">
        <v>69.258064516129039</v>
      </c>
      <c r="S2231" s="5">
        <v>70.222580645161287</v>
      </c>
      <c r="T2231" s="5">
        <v>71.138709677419357</v>
      </c>
      <c r="U2231" s="5">
        <v>68.58387096774193</v>
      </c>
      <c r="V2231" s="5">
        <v>66.070967741935476</v>
      </c>
      <c r="W2231" s="5">
        <v>63.506451612903227</v>
      </c>
      <c r="X2231" s="5">
        <v>61.006451612903227</v>
      </c>
      <c r="Y2231" s="5">
        <v>58.529032258064518</v>
      </c>
      <c r="Z2231" s="5">
        <v>56.041935483870965</v>
      </c>
      <c r="AA2231" s="5">
        <v>54.725806451612904</v>
      </c>
      <c r="AB2231" s="5">
        <v>53.364516129032253</v>
      </c>
    </row>
    <row r="2232" spans="1:28">
      <c r="A2232" s="2" t="s">
        <v>310</v>
      </c>
      <c r="B2232" s="2" t="s">
        <v>83</v>
      </c>
      <c r="C2232" s="2" t="s">
        <v>371</v>
      </c>
      <c r="D2232" s="2" t="str">
        <f t="shared" si="34"/>
        <v>Tennessee - Chattanooga-Nov</v>
      </c>
      <c r="E2232" s="5">
        <v>45.636666666666663</v>
      </c>
      <c r="F2232" s="5">
        <v>44.966666666666669</v>
      </c>
      <c r="G2232" s="5">
        <v>44.353333333333332</v>
      </c>
      <c r="H2232" s="5">
        <v>43.663333333333334</v>
      </c>
      <c r="I2232" s="5">
        <v>43.346666666666671</v>
      </c>
      <c r="J2232" s="5">
        <v>43.04</v>
      </c>
      <c r="K2232" s="5">
        <v>42.716666666666669</v>
      </c>
      <c r="L2232" s="5">
        <v>44.256666666666668</v>
      </c>
      <c r="M2232" s="5">
        <v>45.773333333333333</v>
      </c>
      <c r="N2232" s="5">
        <v>47.29</v>
      </c>
      <c r="O2232" s="5">
        <v>50.2</v>
      </c>
      <c r="P2232" s="5">
        <v>53.083333333333336</v>
      </c>
      <c r="Q2232" s="5">
        <v>55.966666666666669</v>
      </c>
      <c r="R2232" s="5">
        <v>56.623333333333335</v>
      </c>
      <c r="S2232" s="5">
        <v>57.256666666666668</v>
      </c>
      <c r="T2232" s="5">
        <v>57.9</v>
      </c>
      <c r="U2232" s="5">
        <v>56.13</v>
      </c>
      <c r="V2232" s="5">
        <v>54.346666666666671</v>
      </c>
      <c r="W2232" s="5">
        <v>52.493333333333332</v>
      </c>
      <c r="X2232" s="5">
        <v>50.81333333333334</v>
      </c>
      <c r="Y2232" s="5">
        <v>49.18666666666666</v>
      </c>
      <c r="Z2232" s="5">
        <v>47.50333333333333</v>
      </c>
      <c r="AA2232" s="5">
        <v>46.65</v>
      </c>
      <c r="AB2232" s="5">
        <v>45.79</v>
      </c>
    </row>
    <row r="2233" spans="1:28">
      <c r="A2233" s="2" t="s">
        <v>310</v>
      </c>
      <c r="B2233" s="2" t="s">
        <v>84</v>
      </c>
      <c r="C2233" s="2" t="s">
        <v>372</v>
      </c>
      <c r="D2233" s="2" t="str">
        <f t="shared" si="34"/>
        <v>Tennessee - Chattanooga-Dec</v>
      </c>
      <c r="E2233" s="5">
        <v>34.945161290322581</v>
      </c>
      <c r="F2233" s="5">
        <v>34.306451612903224</v>
      </c>
      <c r="G2233" s="5">
        <v>33.63225806451613</v>
      </c>
      <c r="H2233" s="5">
        <v>32.974193548387099</v>
      </c>
      <c r="I2233" s="5">
        <v>32.696774193548386</v>
      </c>
      <c r="J2233" s="5">
        <v>32.432258064516127</v>
      </c>
      <c r="K2233" s="5">
        <v>32.13225806451613</v>
      </c>
      <c r="L2233" s="5">
        <v>34.561290322580646</v>
      </c>
      <c r="M2233" s="5">
        <v>36.987096774193546</v>
      </c>
      <c r="N2233" s="5">
        <v>39.425806451612907</v>
      </c>
      <c r="O2233" s="5">
        <v>42.745161290322578</v>
      </c>
      <c r="P2233" s="5">
        <v>46.054838709677419</v>
      </c>
      <c r="Q2233" s="5">
        <v>49.396774193548389</v>
      </c>
      <c r="R2233" s="5">
        <v>50.477419354838709</v>
      </c>
      <c r="S2233" s="5">
        <v>51.516129032258064</v>
      </c>
      <c r="T2233" s="5">
        <v>52.587096774193547</v>
      </c>
      <c r="U2233" s="5">
        <v>49.745161290322578</v>
      </c>
      <c r="V2233" s="5">
        <v>46.938709677419354</v>
      </c>
      <c r="W2233" s="5">
        <v>44.1</v>
      </c>
      <c r="X2233" s="5">
        <v>42.29032258064516</v>
      </c>
      <c r="Y2233" s="5">
        <v>40.490322580645163</v>
      </c>
      <c r="Z2233" s="5">
        <v>38.674193548387102</v>
      </c>
      <c r="AA2233" s="5">
        <v>37.635483870967747</v>
      </c>
      <c r="AB2233" s="5">
        <v>36.641935483870974</v>
      </c>
    </row>
    <row r="2234" spans="1:28">
      <c r="A2234" s="2" t="s">
        <v>311</v>
      </c>
      <c r="B2234" s="2" t="s">
        <v>73</v>
      </c>
      <c r="C2234" s="2" t="s">
        <v>361</v>
      </c>
      <c r="D2234" s="2" t="str">
        <f t="shared" si="34"/>
        <v>Tennessee - Knoxville-Jan</v>
      </c>
      <c r="E2234" s="5">
        <v>35.13225806451613</v>
      </c>
      <c r="F2234" s="5">
        <v>34.358064516129026</v>
      </c>
      <c r="G2234" s="5">
        <v>34.225806451612904</v>
      </c>
      <c r="H2234" s="5">
        <v>33.851612903225806</v>
      </c>
      <c r="I2234" s="5">
        <v>33.280645161290323</v>
      </c>
      <c r="J2234" s="5">
        <v>32.322580645161288</v>
      </c>
      <c r="K2234" s="5">
        <v>32.016129032258064</v>
      </c>
      <c r="L2234" s="5">
        <v>31.803225806451611</v>
      </c>
      <c r="M2234" s="5">
        <v>33</v>
      </c>
      <c r="N2234" s="5">
        <v>34.980645161290326</v>
      </c>
      <c r="O2234" s="5">
        <v>37.20645161290323</v>
      </c>
      <c r="P2234" s="5">
        <v>38.825806451612898</v>
      </c>
      <c r="Q2234" s="5">
        <v>40.190322580645166</v>
      </c>
      <c r="R2234" s="5">
        <v>41.477419354838709</v>
      </c>
      <c r="S2234" s="5">
        <v>42.351612903225806</v>
      </c>
      <c r="T2234" s="5">
        <v>42.822580645161288</v>
      </c>
      <c r="U2234" s="5">
        <v>41.964516129032262</v>
      </c>
      <c r="V2234" s="5">
        <v>40.451612903225808</v>
      </c>
      <c r="W2234" s="5">
        <v>39.116129032258058</v>
      </c>
      <c r="X2234" s="5">
        <v>38.506451612903227</v>
      </c>
      <c r="Y2234" s="5">
        <v>37.648387096774194</v>
      </c>
      <c r="Z2234" s="5">
        <v>36.993548387096773</v>
      </c>
      <c r="AA2234" s="5">
        <v>36.158064516129038</v>
      </c>
      <c r="AB2234" s="5">
        <v>35.670967741935485</v>
      </c>
    </row>
    <row r="2235" spans="1:28">
      <c r="A2235" s="2" t="s">
        <v>311</v>
      </c>
      <c r="B2235" s="2" t="s">
        <v>74</v>
      </c>
      <c r="C2235" s="2" t="s">
        <v>362</v>
      </c>
      <c r="D2235" s="2" t="str">
        <f t="shared" si="34"/>
        <v>Tennessee - Knoxville-Feb</v>
      </c>
      <c r="E2235" s="5">
        <v>36.042857142857144</v>
      </c>
      <c r="F2235" s="5">
        <v>35.246428571428574</v>
      </c>
      <c r="G2235" s="5">
        <v>34.635714285714286</v>
      </c>
      <c r="H2235" s="5">
        <v>33.857142857142854</v>
      </c>
      <c r="I2235" s="5">
        <v>33.182142857142857</v>
      </c>
      <c r="J2235" s="5">
        <v>32.767857142857146</v>
      </c>
      <c r="K2235" s="5">
        <v>32.428571428571431</v>
      </c>
      <c r="L2235" s="5">
        <v>32.24285714285714</v>
      </c>
      <c r="M2235" s="5">
        <v>34.878571428571426</v>
      </c>
      <c r="N2235" s="5">
        <v>37.942857142857143</v>
      </c>
      <c r="O2235" s="5">
        <v>40.68928571428571</v>
      </c>
      <c r="P2235" s="5">
        <v>43.024999999999999</v>
      </c>
      <c r="Q2235" s="5">
        <v>45.089285714285715</v>
      </c>
      <c r="R2235" s="5">
        <v>46.06071428571429</v>
      </c>
      <c r="S2235" s="5">
        <v>47.11785714285714</v>
      </c>
      <c r="T2235" s="5">
        <v>47.789285714285711</v>
      </c>
      <c r="U2235" s="5">
        <v>47.56071428571429</v>
      </c>
      <c r="V2235" s="5">
        <v>45.475000000000001</v>
      </c>
      <c r="W2235" s="5">
        <v>43.146428571428565</v>
      </c>
      <c r="X2235" s="5">
        <v>41.45</v>
      </c>
      <c r="Y2235" s="5">
        <v>40.178571428571431</v>
      </c>
      <c r="Z2235" s="5">
        <v>38.75714285714286</v>
      </c>
      <c r="AA2235" s="5">
        <v>37.646428571428565</v>
      </c>
      <c r="AB2235" s="5">
        <v>36.753571428571426</v>
      </c>
    </row>
    <row r="2236" spans="1:28">
      <c r="A2236" s="2" t="s">
        <v>311</v>
      </c>
      <c r="B2236" s="2" t="s">
        <v>75</v>
      </c>
      <c r="C2236" s="2" t="s">
        <v>363</v>
      </c>
      <c r="D2236" s="2" t="str">
        <f t="shared" si="34"/>
        <v>Tennessee - Knoxville-Mar</v>
      </c>
      <c r="E2236" s="5">
        <v>45.08064516129032</v>
      </c>
      <c r="F2236" s="5">
        <v>44.274193548387096</v>
      </c>
      <c r="G2236" s="5">
        <v>43.464516129032262</v>
      </c>
      <c r="H2236" s="5">
        <v>42.648387096774194</v>
      </c>
      <c r="I2236" s="5">
        <v>42.029032258064518</v>
      </c>
      <c r="J2236" s="5">
        <v>41.364516129032253</v>
      </c>
      <c r="K2236" s="5">
        <v>40.745161290322578</v>
      </c>
      <c r="L2236" s="5">
        <v>43.154838709677421</v>
      </c>
      <c r="M2236" s="5">
        <v>45.535483870967738</v>
      </c>
      <c r="N2236" s="5">
        <v>47.932258064516134</v>
      </c>
      <c r="O2236" s="5">
        <v>50.096774193548384</v>
      </c>
      <c r="P2236" s="5">
        <v>52.270967741935486</v>
      </c>
      <c r="Q2236" s="5">
        <v>54.441935483870971</v>
      </c>
      <c r="R2236" s="5">
        <v>55.49677419354839</v>
      </c>
      <c r="S2236" s="5">
        <v>56.548387096774192</v>
      </c>
      <c r="T2236" s="5">
        <v>57.612903225806448</v>
      </c>
      <c r="U2236" s="5">
        <v>56.216129032258067</v>
      </c>
      <c r="V2236" s="5">
        <v>54.803225806451614</v>
      </c>
      <c r="W2236" s="5">
        <v>53.306451612903224</v>
      </c>
      <c r="X2236" s="5">
        <v>51.564516129032256</v>
      </c>
      <c r="Y2236" s="5">
        <v>49.825806451612898</v>
      </c>
      <c r="Z2236" s="5">
        <v>48.122580645161285</v>
      </c>
      <c r="AA2236" s="5">
        <v>47.232258064516131</v>
      </c>
      <c r="AB2236" s="5">
        <v>46.312903225806451</v>
      </c>
    </row>
    <row r="2237" spans="1:28">
      <c r="A2237" s="2" t="s">
        <v>311</v>
      </c>
      <c r="B2237" s="2" t="s">
        <v>76</v>
      </c>
      <c r="C2237" s="2" t="s">
        <v>364</v>
      </c>
      <c r="D2237" s="2" t="str">
        <f t="shared" si="34"/>
        <v>Tennessee - Knoxville-Apr</v>
      </c>
      <c r="E2237" s="5">
        <v>54.39</v>
      </c>
      <c r="F2237" s="5">
        <v>53.75333333333333</v>
      </c>
      <c r="G2237" s="5">
        <v>53.076666666666668</v>
      </c>
      <c r="H2237" s="5">
        <v>52.4</v>
      </c>
      <c r="I2237" s="5">
        <v>51.966666666666669</v>
      </c>
      <c r="J2237" s="5">
        <v>51.57</v>
      </c>
      <c r="K2237" s="5">
        <v>51.14</v>
      </c>
      <c r="L2237" s="5">
        <v>53.893333333333331</v>
      </c>
      <c r="M2237" s="5">
        <v>56.68</v>
      </c>
      <c r="N2237" s="5">
        <v>59.43666666666666</v>
      </c>
      <c r="O2237" s="5">
        <v>61.623333333333335</v>
      </c>
      <c r="P2237" s="5">
        <v>63.85</v>
      </c>
      <c r="Q2237" s="5">
        <v>66.03</v>
      </c>
      <c r="R2237" s="5">
        <v>67.11</v>
      </c>
      <c r="S2237" s="5">
        <v>68.193333333333328</v>
      </c>
      <c r="T2237" s="5">
        <v>69.266666666666666</v>
      </c>
      <c r="U2237" s="5">
        <v>68.25333333333333</v>
      </c>
      <c r="V2237" s="5">
        <v>67.276666666666671</v>
      </c>
      <c r="W2237" s="5">
        <v>66.206666666666663</v>
      </c>
      <c r="X2237" s="5">
        <v>63.88</v>
      </c>
      <c r="Y2237" s="5">
        <v>61.556666666666665</v>
      </c>
      <c r="Z2237" s="5">
        <v>59.29</v>
      </c>
      <c r="AA2237" s="5">
        <v>57.706666666666671</v>
      </c>
      <c r="AB2237" s="5">
        <v>56.146666666666668</v>
      </c>
    </row>
    <row r="2238" spans="1:28">
      <c r="A2238" s="2" t="s">
        <v>311</v>
      </c>
      <c r="B2238" s="2" t="s">
        <v>77</v>
      </c>
      <c r="C2238" s="2" t="s">
        <v>365</v>
      </c>
      <c r="D2238" s="2" t="str">
        <f t="shared" si="34"/>
        <v>Tennessee - Knoxville-May</v>
      </c>
      <c r="E2238" s="5">
        <v>61.141935483870974</v>
      </c>
      <c r="F2238" s="5">
        <v>60.470967741935482</v>
      </c>
      <c r="G2238" s="5">
        <v>59.8</v>
      </c>
      <c r="H2238" s="5">
        <v>59.122580645161285</v>
      </c>
      <c r="I2238" s="5">
        <v>59.464516129032262</v>
      </c>
      <c r="J2238" s="5">
        <v>59.780645161290323</v>
      </c>
      <c r="K2238" s="5">
        <v>60.08064516129032</v>
      </c>
      <c r="L2238" s="5">
        <v>62.57741935483871</v>
      </c>
      <c r="M2238" s="5">
        <v>65.022580645161298</v>
      </c>
      <c r="N2238" s="5">
        <v>67.49677419354839</v>
      </c>
      <c r="O2238" s="5">
        <v>69.219354838709677</v>
      </c>
      <c r="P2238" s="5">
        <v>70.893548387096772</v>
      </c>
      <c r="Q2238" s="5">
        <v>72.619354838709668</v>
      </c>
      <c r="R2238" s="5">
        <v>72.900000000000006</v>
      </c>
      <c r="S2238" s="5">
        <v>73.164516129032251</v>
      </c>
      <c r="T2238" s="5">
        <v>73.454838709677418</v>
      </c>
      <c r="U2238" s="5">
        <v>72.441935483870964</v>
      </c>
      <c r="V2238" s="5">
        <v>71.41290322580646</v>
      </c>
      <c r="W2238" s="5">
        <v>70.332258064516139</v>
      </c>
      <c r="X2238" s="5">
        <v>68.351612903225814</v>
      </c>
      <c r="Y2238" s="5">
        <v>66.41290322580646</v>
      </c>
      <c r="Z2238" s="5">
        <v>64.474193548387092</v>
      </c>
      <c r="AA2238" s="5">
        <v>63.435483870967744</v>
      </c>
      <c r="AB2238" s="5">
        <v>62.461290322580645</v>
      </c>
    </row>
    <row r="2239" spans="1:28">
      <c r="A2239" s="2" t="s">
        <v>311</v>
      </c>
      <c r="B2239" s="2" t="s">
        <v>78</v>
      </c>
      <c r="C2239" s="2" t="s">
        <v>366</v>
      </c>
      <c r="D2239" s="2" t="str">
        <f t="shared" si="34"/>
        <v>Tennessee - Knoxville-Jun</v>
      </c>
      <c r="E2239" s="5">
        <v>67.183333333333337</v>
      </c>
      <c r="F2239" s="5">
        <v>66.493333333333325</v>
      </c>
      <c r="G2239" s="5">
        <v>65.843333333333334</v>
      </c>
      <c r="H2239" s="5">
        <v>65.126666666666665</v>
      </c>
      <c r="I2239" s="5">
        <v>65.31</v>
      </c>
      <c r="J2239" s="5">
        <v>65.456666666666663</v>
      </c>
      <c r="K2239" s="5">
        <v>65.646666666666675</v>
      </c>
      <c r="L2239" s="5">
        <v>68.680000000000007</v>
      </c>
      <c r="M2239" s="5">
        <v>71.643333333333345</v>
      </c>
      <c r="N2239" s="5">
        <v>74.67</v>
      </c>
      <c r="O2239" s="5">
        <v>76.593333333333334</v>
      </c>
      <c r="P2239" s="5">
        <v>78.513333333333335</v>
      </c>
      <c r="Q2239" s="5">
        <v>80.426666666666677</v>
      </c>
      <c r="R2239" s="5">
        <v>80.66</v>
      </c>
      <c r="S2239" s="5">
        <v>80.836666666666659</v>
      </c>
      <c r="T2239" s="5">
        <v>81.08</v>
      </c>
      <c r="U2239" s="5">
        <v>80.13</v>
      </c>
      <c r="V2239" s="5">
        <v>79.193333333333342</v>
      </c>
      <c r="W2239" s="5">
        <v>78.180000000000007</v>
      </c>
      <c r="X2239" s="5">
        <v>75.58</v>
      </c>
      <c r="Y2239" s="5">
        <v>73.099999999999994</v>
      </c>
      <c r="Z2239" s="5">
        <v>70.576666666666668</v>
      </c>
      <c r="AA2239" s="5">
        <v>69.536666666666662</v>
      </c>
      <c r="AB2239" s="5">
        <v>68.510000000000005</v>
      </c>
    </row>
    <row r="2240" spans="1:28">
      <c r="A2240" s="2" t="s">
        <v>311</v>
      </c>
      <c r="B2240" s="2" t="s">
        <v>79</v>
      </c>
      <c r="C2240" s="2" t="s">
        <v>367</v>
      </c>
      <c r="D2240" s="2" t="str">
        <f t="shared" si="34"/>
        <v>Tennessee - Knoxville-Jul</v>
      </c>
      <c r="E2240" s="5">
        <v>73.509677419354844</v>
      </c>
      <c r="F2240" s="5">
        <v>72.809677419354841</v>
      </c>
      <c r="G2240" s="5">
        <v>69.783870967741947</v>
      </c>
      <c r="H2240" s="5">
        <v>69.08387096774193</v>
      </c>
      <c r="I2240" s="5">
        <v>69.103225806451604</v>
      </c>
      <c r="J2240" s="5">
        <v>69.158064516129031</v>
      </c>
      <c r="K2240" s="5">
        <v>69.219354838709677</v>
      </c>
      <c r="L2240" s="5">
        <v>72.2</v>
      </c>
      <c r="M2240" s="5">
        <v>75.209677419354833</v>
      </c>
      <c r="N2240" s="5">
        <v>78.212903225806443</v>
      </c>
      <c r="O2240" s="5">
        <v>80.251612903225819</v>
      </c>
      <c r="P2240" s="5">
        <v>82.312903225806451</v>
      </c>
      <c r="Q2240" s="5">
        <v>84.354838709677423</v>
      </c>
      <c r="R2240" s="5">
        <v>84.687096774193549</v>
      </c>
      <c r="S2240" s="5">
        <v>85.022580645161284</v>
      </c>
      <c r="T2240" s="5">
        <v>85.348387096774204</v>
      </c>
      <c r="U2240" s="5">
        <v>83.874193548387098</v>
      </c>
      <c r="V2240" s="5">
        <v>82.409677419354836</v>
      </c>
      <c r="W2240" s="5">
        <v>80.909677419354836</v>
      </c>
      <c r="X2240" s="5">
        <v>78.535483870967738</v>
      </c>
      <c r="Y2240" s="5">
        <v>76.174193548387095</v>
      </c>
      <c r="Z2240" s="5">
        <v>73.822580645161295</v>
      </c>
      <c r="AA2240" s="5">
        <v>72.890322580645162</v>
      </c>
      <c r="AB2240" s="5">
        <v>72.058064516129036</v>
      </c>
    </row>
    <row r="2241" spans="1:28">
      <c r="A2241" s="2" t="s">
        <v>311</v>
      </c>
      <c r="B2241" s="2" t="s">
        <v>80</v>
      </c>
      <c r="C2241" s="2" t="s">
        <v>368</v>
      </c>
      <c r="D2241" s="2" t="str">
        <f t="shared" si="34"/>
        <v>Tennessee - Knoxville-Aug</v>
      </c>
      <c r="E2241" s="5">
        <v>69.599999999999994</v>
      </c>
      <c r="F2241" s="5">
        <v>68.5</v>
      </c>
      <c r="G2241" s="5">
        <v>70.709677419354833</v>
      </c>
      <c r="H2241" s="5">
        <v>70.109677419354838</v>
      </c>
      <c r="I2241" s="5">
        <v>69.590322580645164</v>
      </c>
      <c r="J2241" s="5">
        <v>69.216129032258053</v>
      </c>
      <c r="K2241" s="5">
        <v>69.470967741935482</v>
      </c>
      <c r="L2241" s="5">
        <v>71.703225806451613</v>
      </c>
      <c r="M2241" s="5">
        <v>74.780645161290323</v>
      </c>
      <c r="N2241" s="5">
        <v>77.845161290322579</v>
      </c>
      <c r="O2241" s="5">
        <v>80.245161290322571</v>
      </c>
      <c r="P2241" s="5">
        <v>82.116129032258058</v>
      </c>
      <c r="Q2241" s="5">
        <v>82.812903225806451</v>
      </c>
      <c r="R2241" s="5">
        <v>84.061290322580646</v>
      </c>
      <c r="S2241" s="5">
        <v>83.519354838709674</v>
      </c>
      <c r="T2241" s="5">
        <v>83.454838709677418</v>
      </c>
      <c r="U2241" s="5">
        <v>83.08064516129032</v>
      </c>
      <c r="V2241" s="5">
        <v>82.254838709677429</v>
      </c>
      <c r="W2241" s="5">
        <v>79.91935483870968</v>
      </c>
      <c r="X2241" s="5">
        <v>77.570967741935476</v>
      </c>
      <c r="Y2241" s="5">
        <v>75.790322580645167</v>
      </c>
      <c r="Z2241" s="5">
        <v>74.538709677419348</v>
      </c>
      <c r="AA2241" s="5">
        <v>73.332258064516139</v>
      </c>
      <c r="AB2241" s="5">
        <v>72.393548387096772</v>
      </c>
    </row>
    <row r="2242" spans="1:28">
      <c r="A2242" s="2" t="s">
        <v>311</v>
      </c>
      <c r="B2242" s="2" t="s">
        <v>81</v>
      </c>
      <c r="C2242" s="2" t="s">
        <v>369</v>
      </c>
      <c r="D2242" s="2" t="str">
        <f t="shared" si="34"/>
        <v>Tennessee - Knoxville-Sep</v>
      </c>
      <c r="E2242" s="5">
        <v>65.680000000000007</v>
      </c>
      <c r="F2242" s="5">
        <v>64.86</v>
      </c>
      <c r="G2242" s="5">
        <v>64.400000000000006</v>
      </c>
      <c r="H2242" s="5">
        <v>63.653333333333329</v>
      </c>
      <c r="I2242" s="5">
        <v>62.716666666666669</v>
      </c>
      <c r="J2242" s="5">
        <v>62.476666666666667</v>
      </c>
      <c r="K2242" s="5">
        <v>62.603333333333332</v>
      </c>
      <c r="L2242" s="5">
        <v>65.39</v>
      </c>
      <c r="M2242" s="5">
        <v>69.026666666666671</v>
      </c>
      <c r="N2242" s="5">
        <v>72.19</v>
      </c>
      <c r="O2242" s="5">
        <v>74.563333333333333</v>
      </c>
      <c r="P2242" s="5">
        <v>76.983333333333334</v>
      </c>
      <c r="Q2242" s="5">
        <v>78.733333333333334</v>
      </c>
      <c r="R2242" s="5">
        <v>79.53</v>
      </c>
      <c r="S2242" s="5">
        <v>79.819999999999993</v>
      </c>
      <c r="T2242" s="5">
        <v>79.819999999999993</v>
      </c>
      <c r="U2242" s="5">
        <v>78.906666666666666</v>
      </c>
      <c r="V2242" s="5">
        <v>76.900000000000006</v>
      </c>
      <c r="W2242" s="5">
        <v>73.88</v>
      </c>
      <c r="X2242" s="5">
        <v>71.813333333333333</v>
      </c>
      <c r="Y2242" s="5">
        <v>69.786666666666662</v>
      </c>
      <c r="Z2242" s="5">
        <v>68.343333333333334</v>
      </c>
      <c r="AA2242" s="5">
        <v>67.193333333333328</v>
      </c>
      <c r="AB2242" s="5">
        <v>66.323333333333338</v>
      </c>
    </row>
    <row r="2243" spans="1:28">
      <c r="A2243" s="2" t="s">
        <v>311</v>
      </c>
      <c r="B2243" s="2" t="s">
        <v>82</v>
      </c>
      <c r="C2243" s="2" t="s">
        <v>370</v>
      </c>
      <c r="D2243" s="2" t="str">
        <f t="shared" ref="D2243:D2306" si="35">CONCATENATE(A2243,"-",B2243)</f>
        <v>Tennessee - Knoxville-Oct</v>
      </c>
      <c r="E2243" s="5">
        <v>53.99677419354839</v>
      </c>
      <c r="F2243" s="5">
        <v>53.261290322580642</v>
      </c>
      <c r="G2243" s="5">
        <v>52.541935483870965</v>
      </c>
      <c r="H2243" s="5">
        <v>51.803225806451614</v>
      </c>
      <c r="I2243" s="5">
        <v>51.312903225806451</v>
      </c>
      <c r="J2243" s="5">
        <v>50.819354838709678</v>
      </c>
      <c r="K2243" s="5">
        <v>50.329032258064515</v>
      </c>
      <c r="L2243" s="5">
        <v>52.945161290322581</v>
      </c>
      <c r="M2243" s="5">
        <v>55.609677419354838</v>
      </c>
      <c r="N2243" s="5">
        <v>58.232258064516131</v>
      </c>
      <c r="O2243" s="5">
        <v>60.767741935483869</v>
      </c>
      <c r="P2243" s="5">
        <v>63.325806451612898</v>
      </c>
      <c r="Q2243" s="5">
        <v>65.877419354838707</v>
      </c>
      <c r="R2243" s="5">
        <v>66.748387096774181</v>
      </c>
      <c r="S2243" s="5">
        <v>67.622580645161293</v>
      </c>
      <c r="T2243" s="5">
        <v>68.50322580645161</v>
      </c>
      <c r="U2243" s="5">
        <v>66.167741935483861</v>
      </c>
      <c r="V2243" s="5">
        <v>63.880645161290325</v>
      </c>
      <c r="W2243" s="5">
        <v>61.516129032258064</v>
      </c>
      <c r="X2243" s="5">
        <v>59.858064516129026</v>
      </c>
      <c r="Y2243" s="5">
        <v>58.270967741935486</v>
      </c>
      <c r="Z2243" s="5">
        <v>56.648387096774194</v>
      </c>
      <c r="AA2243" s="5">
        <v>55.703225806451613</v>
      </c>
      <c r="AB2243" s="5">
        <v>54.770967741935486</v>
      </c>
    </row>
    <row r="2244" spans="1:28">
      <c r="A2244" s="2" t="s">
        <v>311</v>
      </c>
      <c r="B2244" s="2" t="s">
        <v>83</v>
      </c>
      <c r="C2244" s="2" t="s">
        <v>371</v>
      </c>
      <c r="D2244" s="2" t="str">
        <f t="shared" si="35"/>
        <v>Tennessee - Knoxville-Nov</v>
      </c>
      <c r="E2244" s="5">
        <v>44.463333333333338</v>
      </c>
      <c r="F2244" s="5">
        <v>43.456666666666671</v>
      </c>
      <c r="G2244" s="5">
        <v>43.033333333333331</v>
      </c>
      <c r="H2244" s="5">
        <v>42.67</v>
      </c>
      <c r="I2244" s="5">
        <v>42</v>
      </c>
      <c r="J2244" s="5">
        <v>41.93</v>
      </c>
      <c r="K2244" s="5">
        <v>41.44</v>
      </c>
      <c r="L2244" s="5">
        <v>41.71</v>
      </c>
      <c r="M2244" s="5">
        <v>44.536666666666662</v>
      </c>
      <c r="N2244" s="5">
        <v>48.273333333333333</v>
      </c>
      <c r="O2244" s="5">
        <v>51.53</v>
      </c>
      <c r="P2244" s="5">
        <v>54.25333333333333</v>
      </c>
      <c r="Q2244" s="5">
        <v>56.593333333333334</v>
      </c>
      <c r="R2244" s="5">
        <v>58.56333333333334</v>
      </c>
      <c r="S2244" s="5">
        <v>59.133333333333333</v>
      </c>
      <c r="T2244" s="5">
        <v>59.103333333333332</v>
      </c>
      <c r="U2244" s="5">
        <v>58.26</v>
      </c>
      <c r="V2244" s="5">
        <v>54.77</v>
      </c>
      <c r="W2244" s="5">
        <v>52.296666666666667</v>
      </c>
      <c r="X2244" s="5">
        <v>50.146666666666668</v>
      </c>
      <c r="Y2244" s="5">
        <v>48.203333333333333</v>
      </c>
      <c r="Z2244" s="5">
        <v>46.926666666666662</v>
      </c>
      <c r="AA2244" s="5">
        <v>45.896666666666668</v>
      </c>
      <c r="AB2244" s="5">
        <v>44.86</v>
      </c>
    </row>
    <row r="2245" spans="1:28">
      <c r="A2245" s="2" t="s">
        <v>311</v>
      </c>
      <c r="B2245" s="2" t="s">
        <v>84</v>
      </c>
      <c r="C2245" s="2" t="s">
        <v>372</v>
      </c>
      <c r="D2245" s="2" t="str">
        <f t="shared" si="35"/>
        <v>Tennessee - Knoxville-Dec</v>
      </c>
      <c r="E2245" s="5">
        <v>41.158064516129038</v>
      </c>
      <c r="F2245" s="5">
        <v>40.71290322580645</v>
      </c>
      <c r="G2245" s="5">
        <v>40.145161290322584</v>
      </c>
      <c r="H2245" s="5">
        <v>39.806451612903224</v>
      </c>
      <c r="I2245" s="5">
        <v>39.6</v>
      </c>
      <c r="J2245" s="5">
        <v>38.854838709677416</v>
      </c>
      <c r="K2245" s="5">
        <v>38.858064516129026</v>
      </c>
      <c r="L2245" s="5">
        <v>38.864516129032253</v>
      </c>
      <c r="M2245" s="5">
        <v>39.990322580645163</v>
      </c>
      <c r="N2245" s="5">
        <v>42.29354838709677</v>
      </c>
      <c r="O2245" s="5">
        <v>44.41935483870968</v>
      </c>
      <c r="P2245" s="5">
        <v>47.154838709677421</v>
      </c>
      <c r="Q2245" s="5">
        <v>49.741935483870968</v>
      </c>
      <c r="R2245" s="5">
        <v>50.880645161290325</v>
      </c>
      <c r="S2245" s="5">
        <v>51.761290322580642</v>
      </c>
      <c r="T2245" s="5">
        <v>51.654838709677421</v>
      </c>
      <c r="U2245" s="5">
        <v>50.341935483870962</v>
      </c>
      <c r="V2245" s="5">
        <v>47.483870967741936</v>
      </c>
      <c r="W2245" s="5">
        <v>46.296774193548387</v>
      </c>
      <c r="X2245" s="5">
        <v>45.1</v>
      </c>
      <c r="Y2245" s="5">
        <v>43.925806451612907</v>
      </c>
      <c r="Z2245" s="5">
        <v>42.87419354838709</v>
      </c>
      <c r="AA2245" s="5">
        <v>42.28709677419355</v>
      </c>
      <c r="AB2245" s="5">
        <v>41.193548387096776</v>
      </c>
    </row>
    <row r="2246" spans="1:28">
      <c r="A2246" s="2" t="s">
        <v>312</v>
      </c>
      <c r="B2246" s="2" t="s">
        <v>73</v>
      </c>
      <c r="C2246" s="2" t="s">
        <v>361</v>
      </c>
      <c r="D2246" s="2" t="str">
        <f t="shared" si="35"/>
        <v>Tennessee - Memphis-Jan</v>
      </c>
      <c r="E2246" s="5">
        <v>39.254838709677422</v>
      </c>
      <c r="F2246" s="5">
        <v>38.767741935483869</v>
      </c>
      <c r="G2246" s="5">
        <v>38.245161290322578</v>
      </c>
      <c r="H2246" s="5">
        <v>37.761290322580642</v>
      </c>
      <c r="I2246" s="5">
        <v>37.277419354838706</v>
      </c>
      <c r="J2246" s="5">
        <v>36.79354838709677</v>
      </c>
      <c r="K2246" s="5">
        <v>37.925806451612907</v>
      </c>
      <c r="L2246" s="5">
        <v>39.048387096774192</v>
      </c>
      <c r="M2246" s="5">
        <v>40.196774193548386</v>
      </c>
      <c r="N2246" s="5">
        <v>42.3</v>
      </c>
      <c r="O2246" s="5">
        <v>44.42258064516129</v>
      </c>
      <c r="P2246" s="5">
        <v>46.525806451612901</v>
      </c>
      <c r="Q2246" s="5">
        <v>47.296774193548387</v>
      </c>
      <c r="R2246" s="5">
        <v>48.093548387096774</v>
      </c>
      <c r="S2246" s="5">
        <v>48.86774193548387</v>
      </c>
      <c r="T2246" s="5">
        <v>47.70645161290323</v>
      </c>
      <c r="U2246" s="5">
        <v>46.574193548387093</v>
      </c>
      <c r="V2246" s="5">
        <v>45.42258064516129</v>
      </c>
      <c r="W2246" s="5">
        <v>44.238709677419358</v>
      </c>
      <c r="X2246" s="5">
        <v>43.058064516129029</v>
      </c>
      <c r="Y2246" s="5">
        <v>41.883870967741942</v>
      </c>
      <c r="Z2246" s="5">
        <v>41.296774193548387</v>
      </c>
      <c r="AA2246" s="5">
        <v>40.696774193548386</v>
      </c>
      <c r="AB2246" s="5">
        <v>40.103225806451611</v>
      </c>
    </row>
    <row r="2247" spans="1:28">
      <c r="A2247" s="2" t="s">
        <v>312</v>
      </c>
      <c r="B2247" s="2" t="s">
        <v>74</v>
      </c>
      <c r="C2247" s="2" t="s">
        <v>362</v>
      </c>
      <c r="D2247" s="2" t="str">
        <f t="shared" si="35"/>
        <v>Tennessee - Memphis-Feb</v>
      </c>
      <c r="E2247" s="5">
        <v>38.946428571428569</v>
      </c>
      <c r="F2247" s="5">
        <v>38.378571428571426</v>
      </c>
      <c r="G2247" s="5">
        <v>37.785714285714285</v>
      </c>
      <c r="H2247" s="5">
        <v>37.339285714285715</v>
      </c>
      <c r="I2247" s="5">
        <v>36.957142857142856</v>
      </c>
      <c r="J2247" s="5">
        <v>36.510714285714286</v>
      </c>
      <c r="K2247" s="5">
        <v>37.63214285714286</v>
      </c>
      <c r="L2247" s="5">
        <v>38.796428571428571</v>
      </c>
      <c r="M2247" s="5">
        <v>39.982142857142854</v>
      </c>
      <c r="N2247" s="5">
        <v>42.239285714285714</v>
      </c>
      <c r="O2247" s="5">
        <v>44.532142857142858</v>
      </c>
      <c r="P2247" s="5">
        <v>46.796428571428571</v>
      </c>
      <c r="Q2247" s="5">
        <v>47.303571428571431</v>
      </c>
      <c r="R2247" s="5">
        <v>47.807142857142857</v>
      </c>
      <c r="S2247" s="5">
        <v>48.325000000000003</v>
      </c>
      <c r="T2247" s="5">
        <v>47.18928571428571</v>
      </c>
      <c r="U2247" s="5">
        <v>46.078571428571429</v>
      </c>
      <c r="V2247" s="5">
        <v>44.946428571428569</v>
      </c>
      <c r="W2247" s="5">
        <v>43.760714285714286</v>
      </c>
      <c r="X2247" s="5">
        <v>42.61785714285714</v>
      </c>
      <c r="Y2247" s="5">
        <v>41.453571428571429</v>
      </c>
      <c r="Z2247" s="5">
        <v>40.771428571428565</v>
      </c>
      <c r="AA2247" s="5">
        <v>40.114285714285714</v>
      </c>
      <c r="AB2247" s="5">
        <v>39.417857142857144</v>
      </c>
    </row>
    <row r="2248" spans="1:28">
      <c r="A2248" s="2" t="s">
        <v>312</v>
      </c>
      <c r="B2248" s="2" t="s">
        <v>75</v>
      </c>
      <c r="C2248" s="2" t="s">
        <v>363</v>
      </c>
      <c r="D2248" s="2" t="str">
        <f t="shared" si="35"/>
        <v>Tennessee - Memphis-Mar</v>
      </c>
      <c r="E2248" s="5">
        <v>46.941935483870971</v>
      </c>
      <c r="F2248" s="5">
        <v>47.090322580645157</v>
      </c>
      <c r="G2248" s="5">
        <v>46.435483870967744</v>
      </c>
      <c r="H2248" s="5">
        <v>45.635483870967747</v>
      </c>
      <c r="I2248" s="5">
        <v>45.219354838709677</v>
      </c>
      <c r="J2248" s="5">
        <v>45.12903225806452</v>
      </c>
      <c r="K2248" s="5">
        <v>45.880645161290325</v>
      </c>
      <c r="L2248" s="5">
        <v>49</v>
      </c>
      <c r="M2248" s="5">
        <v>52.054838709677419</v>
      </c>
      <c r="N2248" s="5">
        <v>54.074193548387093</v>
      </c>
      <c r="O2248" s="5">
        <v>56.219354838709677</v>
      </c>
      <c r="P2248" s="5">
        <v>58.20645161290323</v>
      </c>
      <c r="Q2248" s="5">
        <v>59.838709677419352</v>
      </c>
      <c r="R2248" s="5">
        <v>60.848387096774189</v>
      </c>
      <c r="S2248" s="5">
        <v>61.380645161290325</v>
      </c>
      <c r="T2248" s="5">
        <v>60.638709677419357</v>
      </c>
      <c r="U2248" s="5">
        <v>59.3</v>
      </c>
      <c r="V2248" s="5">
        <v>57.232258064516131</v>
      </c>
      <c r="W2248" s="5">
        <v>55.093548387096774</v>
      </c>
      <c r="X2248" s="5">
        <v>52.761290322580642</v>
      </c>
      <c r="Y2248" s="5">
        <v>51.048387096774192</v>
      </c>
      <c r="Z2248" s="5">
        <v>49.819354838709678</v>
      </c>
      <c r="AA2248" s="5">
        <v>48.645161290322584</v>
      </c>
      <c r="AB2248" s="5">
        <v>47.606451612903221</v>
      </c>
    </row>
    <row r="2249" spans="1:28">
      <c r="A2249" s="2" t="s">
        <v>312</v>
      </c>
      <c r="B2249" s="2" t="s">
        <v>76</v>
      </c>
      <c r="C2249" s="2" t="s">
        <v>364</v>
      </c>
      <c r="D2249" s="2" t="str">
        <f t="shared" si="35"/>
        <v>Tennessee - Memphis-Apr</v>
      </c>
      <c r="E2249" s="5">
        <v>57.81333333333334</v>
      </c>
      <c r="F2249" s="5">
        <v>57.06666666666667</v>
      </c>
      <c r="G2249" s="5">
        <v>56.336666666666666</v>
      </c>
      <c r="H2249" s="5">
        <v>55.78</v>
      </c>
      <c r="I2249" s="5">
        <v>55.226666666666667</v>
      </c>
      <c r="J2249" s="5">
        <v>54.66</v>
      </c>
      <c r="K2249" s="5">
        <v>57.853333333333332</v>
      </c>
      <c r="L2249" s="5">
        <v>61.056666666666665</v>
      </c>
      <c r="M2249" s="5">
        <v>64.226666666666659</v>
      </c>
      <c r="N2249" s="5">
        <v>66.023333333333341</v>
      </c>
      <c r="O2249" s="5">
        <v>67.8</v>
      </c>
      <c r="P2249" s="5">
        <v>69.583333333333329</v>
      </c>
      <c r="Q2249" s="5">
        <v>70.096666666666664</v>
      </c>
      <c r="R2249" s="5">
        <v>70.61</v>
      </c>
      <c r="S2249" s="5">
        <v>71.123333333333321</v>
      </c>
      <c r="T2249" s="5">
        <v>69.983333333333334</v>
      </c>
      <c r="U2249" s="5">
        <v>68.896666666666675</v>
      </c>
      <c r="V2249" s="5">
        <v>67.756666666666675</v>
      </c>
      <c r="W2249" s="5">
        <v>65.83</v>
      </c>
      <c r="X2249" s="5">
        <v>63.976666666666667</v>
      </c>
      <c r="Y2249" s="5">
        <v>62.09</v>
      </c>
      <c r="Z2249" s="5">
        <v>61.023333333333333</v>
      </c>
      <c r="AA2249" s="5">
        <v>59.956666666666671</v>
      </c>
      <c r="AB2249" s="5">
        <v>58.923333333333332</v>
      </c>
    </row>
    <row r="2250" spans="1:28">
      <c r="A2250" s="2" t="s">
        <v>312</v>
      </c>
      <c r="B2250" s="2" t="s">
        <v>77</v>
      </c>
      <c r="C2250" s="2" t="s">
        <v>365</v>
      </c>
      <c r="D2250" s="2" t="str">
        <f t="shared" si="35"/>
        <v>Tennessee - Memphis-May</v>
      </c>
      <c r="E2250" s="5">
        <v>66.880645161290332</v>
      </c>
      <c r="F2250" s="5">
        <v>65.954838709677418</v>
      </c>
      <c r="G2250" s="5">
        <v>65.267741935483869</v>
      </c>
      <c r="H2250" s="5">
        <v>64.654838709677421</v>
      </c>
      <c r="I2250" s="5">
        <v>64</v>
      </c>
      <c r="J2250" s="5">
        <v>64.609677419354838</v>
      </c>
      <c r="K2250" s="5">
        <v>68.035483870967738</v>
      </c>
      <c r="L2250" s="5">
        <v>71.261290322580649</v>
      </c>
      <c r="M2250" s="5">
        <v>73.900000000000006</v>
      </c>
      <c r="N2250" s="5">
        <v>75.790322580645167</v>
      </c>
      <c r="O2250" s="5">
        <v>77.048387096774192</v>
      </c>
      <c r="P2250" s="5">
        <v>78.219354838709677</v>
      </c>
      <c r="Q2250" s="5">
        <v>79.277419354838713</v>
      </c>
      <c r="R2250" s="5">
        <v>79.480645161290326</v>
      </c>
      <c r="S2250" s="5">
        <v>79.609677419354838</v>
      </c>
      <c r="T2250" s="5">
        <v>79.196774193548379</v>
      </c>
      <c r="U2250" s="5">
        <v>78.216129032258053</v>
      </c>
      <c r="V2250" s="5">
        <v>77.303225806451621</v>
      </c>
      <c r="W2250" s="5">
        <v>74.864516129032268</v>
      </c>
      <c r="X2250" s="5">
        <v>72.293548387096777</v>
      </c>
      <c r="Y2250" s="5">
        <v>70.903225806451616</v>
      </c>
      <c r="Z2250" s="5">
        <v>69.709677419354833</v>
      </c>
      <c r="AA2250" s="5">
        <v>68.990322580645156</v>
      </c>
      <c r="AB2250" s="5">
        <v>68.135483870967732</v>
      </c>
    </row>
    <row r="2251" spans="1:28">
      <c r="A2251" s="2" t="s">
        <v>312</v>
      </c>
      <c r="B2251" s="2" t="s">
        <v>78</v>
      </c>
      <c r="C2251" s="2" t="s">
        <v>366</v>
      </c>
      <c r="D2251" s="2" t="str">
        <f t="shared" si="35"/>
        <v>Tennessee - Memphis-Jun</v>
      </c>
      <c r="E2251" s="5">
        <v>73.166666666666671</v>
      </c>
      <c r="F2251" s="5">
        <v>72.353333333333325</v>
      </c>
      <c r="G2251" s="5">
        <v>72.166666666666671</v>
      </c>
      <c r="H2251" s="5">
        <v>71.303333333333327</v>
      </c>
      <c r="I2251" s="5">
        <v>71.05</v>
      </c>
      <c r="J2251" s="5">
        <v>72.176666666666677</v>
      </c>
      <c r="K2251" s="5">
        <v>75.11333333333333</v>
      </c>
      <c r="L2251" s="5">
        <v>78.226666666666674</v>
      </c>
      <c r="M2251" s="5">
        <v>80.476666666666674</v>
      </c>
      <c r="N2251" s="5">
        <v>82.713333333333338</v>
      </c>
      <c r="O2251" s="5">
        <v>84.103333333333325</v>
      </c>
      <c r="P2251" s="5">
        <v>84.91</v>
      </c>
      <c r="Q2251" s="5">
        <v>85.52</v>
      </c>
      <c r="R2251" s="5">
        <v>86.353333333333325</v>
      </c>
      <c r="S2251" s="5">
        <v>86.416666666666671</v>
      </c>
      <c r="T2251" s="5">
        <v>85.59</v>
      </c>
      <c r="U2251" s="5">
        <v>84.696666666666673</v>
      </c>
      <c r="V2251" s="5">
        <v>82.956666666666663</v>
      </c>
      <c r="W2251" s="5">
        <v>80.926666666666677</v>
      </c>
      <c r="X2251" s="5">
        <v>78.323333333333323</v>
      </c>
      <c r="Y2251" s="5">
        <v>77.036666666666662</v>
      </c>
      <c r="Z2251" s="5">
        <v>76.026666666666671</v>
      </c>
      <c r="AA2251" s="5">
        <v>74.97</v>
      </c>
      <c r="AB2251" s="5">
        <v>74</v>
      </c>
    </row>
    <row r="2252" spans="1:28">
      <c r="A2252" s="2" t="s">
        <v>312</v>
      </c>
      <c r="B2252" s="2" t="s">
        <v>79</v>
      </c>
      <c r="C2252" s="2" t="s">
        <v>367</v>
      </c>
      <c r="D2252" s="2" t="str">
        <f t="shared" si="35"/>
        <v>Tennessee - Memphis-Jul</v>
      </c>
      <c r="E2252" s="5">
        <v>78.161290322580641</v>
      </c>
      <c r="F2252" s="5">
        <v>77.651612903225796</v>
      </c>
      <c r="G2252" s="5">
        <v>74.606451612903228</v>
      </c>
      <c r="H2252" s="5">
        <v>73.945161290322588</v>
      </c>
      <c r="I2252" s="5">
        <v>73.509677419354844</v>
      </c>
      <c r="J2252" s="5">
        <v>74.229032258064507</v>
      </c>
      <c r="K2252" s="5">
        <v>77.009677419354844</v>
      </c>
      <c r="L2252" s="5">
        <v>79.961290322580652</v>
      </c>
      <c r="M2252" s="5">
        <v>82.396774193548396</v>
      </c>
      <c r="N2252" s="5">
        <v>84.487096774193546</v>
      </c>
      <c r="O2252" s="5">
        <v>86.361290322580643</v>
      </c>
      <c r="P2252" s="5">
        <v>87.183870967741925</v>
      </c>
      <c r="Q2252" s="5">
        <v>88.274193548387103</v>
      </c>
      <c r="R2252" s="5">
        <v>88.564516129032256</v>
      </c>
      <c r="S2252" s="5">
        <v>88.625806451612902</v>
      </c>
      <c r="T2252" s="5">
        <v>88.41612903225807</v>
      </c>
      <c r="U2252" s="5">
        <v>87.277419354838713</v>
      </c>
      <c r="V2252" s="5">
        <v>85.874193548387098</v>
      </c>
      <c r="W2252" s="5">
        <v>83.806451612903231</v>
      </c>
      <c r="X2252" s="5">
        <v>81.41612903225807</v>
      </c>
      <c r="Y2252" s="5">
        <v>79.558064516129036</v>
      </c>
      <c r="Z2252" s="5">
        <v>78.680645161290315</v>
      </c>
      <c r="AA2252" s="5">
        <v>77.154838709677421</v>
      </c>
      <c r="AB2252" s="5">
        <v>76.590322580645164</v>
      </c>
    </row>
    <row r="2253" spans="1:28">
      <c r="A2253" s="2" t="s">
        <v>312</v>
      </c>
      <c r="B2253" s="2" t="s">
        <v>80</v>
      </c>
      <c r="C2253" s="2" t="s">
        <v>368</v>
      </c>
      <c r="D2253" s="2" t="str">
        <f t="shared" si="35"/>
        <v>Tennessee - Memphis-Aug</v>
      </c>
      <c r="E2253" s="5">
        <v>71.716129032258053</v>
      </c>
      <c r="F2253" s="5">
        <v>71.0741935483871</v>
      </c>
      <c r="G2253" s="5">
        <v>72.780645161290323</v>
      </c>
      <c r="H2253" s="5">
        <v>72.296774193548387</v>
      </c>
      <c r="I2253" s="5">
        <v>71.883870967741942</v>
      </c>
      <c r="J2253" s="5">
        <v>71.374193548387098</v>
      </c>
      <c r="K2253" s="5">
        <v>74.774193548387103</v>
      </c>
      <c r="L2253" s="5">
        <v>78.190322580645159</v>
      </c>
      <c r="M2253" s="5">
        <v>81.622580645161293</v>
      </c>
      <c r="N2253" s="5">
        <v>83.535483870967738</v>
      </c>
      <c r="O2253" s="5">
        <v>85.429032258064524</v>
      </c>
      <c r="P2253" s="5">
        <v>87.338709677419359</v>
      </c>
      <c r="Q2253" s="5">
        <v>87.609677419354838</v>
      </c>
      <c r="R2253" s="5">
        <v>87.809677419354841</v>
      </c>
      <c r="S2253" s="5">
        <v>88.08064516129032</v>
      </c>
      <c r="T2253" s="5">
        <v>87.180645161290315</v>
      </c>
      <c r="U2253" s="5">
        <v>86.335483870967749</v>
      </c>
      <c r="V2253" s="5">
        <v>85.41290322580646</v>
      </c>
      <c r="W2253" s="5">
        <v>83.125806451612902</v>
      </c>
      <c r="X2253" s="5">
        <v>80.835483870967749</v>
      </c>
      <c r="Y2253" s="5">
        <v>78.58064516129032</v>
      </c>
      <c r="Z2253" s="5">
        <v>77.225806451612897</v>
      </c>
      <c r="AA2253" s="5">
        <v>75.893548387096772</v>
      </c>
      <c r="AB2253" s="5">
        <v>74.648387096774186</v>
      </c>
    </row>
    <row r="2254" spans="1:28">
      <c r="A2254" s="2" t="s">
        <v>312</v>
      </c>
      <c r="B2254" s="2" t="s">
        <v>81</v>
      </c>
      <c r="C2254" s="2" t="s">
        <v>369</v>
      </c>
      <c r="D2254" s="2" t="str">
        <f t="shared" si="35"/>
        <v>Tennessee - Memphis-Sep</v>
      </c>
      <c r="E2254" s="5">
        <v>68.966666666666669</v>
      </c>
      <c r="F2254" s="5">
        <v>68.536666666666662</v>
      </c>
      <c r="G2254" s="5">
        <v>68.103333333333325</v>
      </c>
      <c r="H2254" s="5">
        <v>67.86333333333333</v>
      </c>
      <c r="I2254" s="5">
        <v>67.626666666666665</v>
      </c>
      <c r="J2254" s="5">
        <v>67.406666666666666</v>
      </c>
      <c r="K2254" s="5">
        <v>69.64</v>
      </c>
      <c r="L2254" s="5">
        <v>71.86666666666666</v>
      </c>
      <c r="M2254" s="5">
        <v>74.09</v>
      </c>
      <c r="N2254" s="5">
        <v>75.67</v>
      </c>
      <c r="O2254" s="5">
        <v>77.209999999999994</v>
      </c>
      <c r="P2254" s="5">
        <v>78.790000000000006</v>
      </c>
      <c r="Q2254" s="5">
        <v>79.376666666666679</v>
      </c>
      <c r="R2254" s="5">
        <v>79.926666666666677</v>
      </c>
      <c r="S2254" s="5">
        <v>80.533333333333331</v>
      </c>
      <c r="T2254" s="5">
        <v>79.290000000000006</v>
      </c>
      <c r="U2254" s="5">
        <v>78.09</v>
      </c>
      <c r="V2254" s="5">
        <v>76.853333333333325</v>
      </c>
      <c r="W2254" s="5">
        <v>75.209999999999994</v>
      </c>
      <c r="X2254" s="5">
        <v>73.553333333333327</v>
      </c>
      <c r="Y2254" s="5">
        <v>71.963333333333338</v>
      </c>
      <c r="Z2254" s="5">
        <v>71.033333333333331</v>
      </c>
      <c r="AA2254" s="5">
        <v>70.156666666666666</v>
      </c>
      <c r="AB2254" s="5">
        <v>69.276666666666671</v>
      </c>
    </row>
    <row r="2255" spans="1:28">
      <c r="A2255" s="2" t="s">
        <v>312</v>
      </c>
      <c r="B2255" s="2" t="s">
        <v>82</v>
      </c>
      <c r="C2255" s="2" t="s">
        <v>370</v>
      </c>
      <c r="D2255" s="2" t="str">
        <f t="shared" si="35"/>
        <v>Tennessee - Memphis-Oct</v>
      </c>
      <c r="E2255" s="5">
        <v>55.41612903225807</v>
      </c>
      <c r="F2255" s="5">
        <v>54.348387096774189</v>
      </c>
      <c r="G2255" s="5">
        <v>53.509677419354837</v>
      </c>
      <c r="H2255" s="5">
        <v>53.038709677419355</v>
      </c>
      <c r="I2255" s="5">
        <v>52.477419354838709</v>
      </c>
      <c r="J2255" s="5">
        <v>52.061290322580646</v>
      </c>
      <c r="K2255" s="5">
        <v>52.835483870967742</v>
      </c>
      <c r="L2255" s="5">
        <v>57.596774193548384</v>
      </c>
      <c r="M2255" s="5">
        <v>62.490322580645163</v>
      </c>
      <c r="N2255" s="5">
        <v>66.538709677419348</v>
      </c>
      <c r="O2255" s="5">
        <v>69.451612903225808</v>
      </c>
      <c r="P2255" s="5">
        <v>71.267741935483883</v>
      </c>
      <c r="Q2255" s="5">
        <v>72.874193548387098</v>
      </c>
      <c r="R2255" s="5">
        <v>73.696774193548379</v>
      </c>
      <c r="S2255" s="5">
        <v>73.661290322580641</v>
      </c>
      <c r="T2255" s="5">
        <v>73.019354838709674</v>
      </c>
      <c r="U2255" s="5">
        <v>70.664516129032251</v>
      </c>
      <c r="V2255" s="5">
        <v>66.858064516129033</v>
      </c>
      <c r="W2255" s="5">
        <v>63.361290322580643</v>
      </c>
      <c r="X2255" s="5">
        <v>61.6</v>
      </c>
      <c r="Y2255" s="5">
        <v>60.20967741935484</v>
      </c>
      <c r="Z2255" s="5">
        <v>58.680645161290322</v>
      </c>
      <c r="AA2255" s="5">
        <v>57.177419354838712</v>
      </c>
      <c r="AB2255" s="5">
        <v>56.274193548387096</v>
      </c>
    </row>
    <row r="2256" spans="1:28">
      <c r="A2256" s="2" t="s">
        <v>312</v>
      </c>
      <c r="B2256" s="2" t="s">
        <v>83</v>
      </c>
      <c r="C2256" s="2" t="s">
        <v>371</v>
      </c>
      <c r="D2256" s="2" t="str">
        <f t="shared" si="35"/>
        <v>Tennessee - Memphis-Nov</v>
      </c>
      <c r="E2256" s="5">
        <v>48.96</v>
      </c>
      <c r="F2256" s="5">
        <v>48.013333333333335</v>
      </c>
      <c r="G2256" s="5">
        <v>46.99666666666667</v>
      </c>
      <c r="H2256" s="5">
        <v>46.61</v>
      </c>
      <c r="I2256" s="5">
        <v>46.04</v>
      </c>
      <c r="J2256" s="5">
        <v>45.46</v>
      </c>
      <c r="K2256" s="5">
        <v>45.233333333333334</v>
      </c>
      <c r="L2256" s="5">
        <v>47.68</v>
      </c>
      <c r="M2256" s="5">
        <v>50.87</v>
      </c>
      <c r="N2256" s="5">
        <v>54.273333333333333</v>
      </c>
      <c r="O2256" s="5">
        <v>57.14</v>
      </c>
      <c r="P2256" s="5">
        <v>59.506666666666668</v>
      </c>
      <c r="Q2256" s="5">
        <v>61.1</v>
      </c>
      <c r="R2256" s="5">
        <v>61.99666666666667</v>
      </c>
      <c r="S2256" s="5">
        <v>62.08</v>
      </c>
      <c r="T2256" s="5">
        <v>61.15</v>
      </c>
      <c r="U2256" s="5">
        <v>58.366666666666667</v>
      </c>
      <c r="V2256" s="5">
        <v>55.473333333333336</v>
      </c>
      <c r="W2256" s="5">
        <v>53.736666666666665</v>
      </c>
      <c r="X2256" s="5">
        <v>52.4</v>
      </c>
      <c r="Y2256" s="5">
        <v>51.043333333333329</v>
      </c>
      <c r="Z2256" s="5">
        <v>50.233333333333334</v>
      </c>
      <c r="AA2256" s="5">
        <v>49.453333333333333</v>
      </c>
      <c r="AB2256" s="5">
        <v>48.57</v>
      </c>
    </row>
    <row r="2257" spans="1:28">
      <c r="A2257" s="2" t="s">
        <v>312</v>
      </c>
      <c r="B2257" s="2" t="s">
        <v>84</v>
      </c>
      <c r="C2257" s="2" t="s">
        <v>372</v>
      </c>
      <c r="D2257" s="2" t="str">
        <f t="shared" si="35"/>
        <v>Tennessee - Memphis-Dec</v>
      </c>
      <c r="E2257" s="5">
        <v>41.183870967741939</v>
      </c>
      <c r="F2257" s="5">
        <v>40.703225806451613</v>
      </c>
      <c r="G2257" s="5">
        <v>40.41612903225807</v>
      </c>
      <c r="H2257" s="5">
        <v>40.016129032258064</v>
      </c>
      <c r="I2257" s="5">
        <v>39.590322580645157</v>
      </c>
      <c r="J2257" s="5">
        <v>39.380645161290325</v>
      </c>
      <c r="K2257" s="5">
        <v>39.203225806451613</v>
      </c>
      <c r="L2257" s="5">
        <v>39.909677419354843</v>
      </c>
      <c r="M2257" s="5">
        <v>41.845161290322579</v>
      </c>
      <c r="N2257" s="5">
        <v>43.851612903225806</v>
      </c>
      <c r="O2257" s="5">
        <v>45.819354838709678</v>
      </c>
      <c r="P2257" s="5">
        <v>47.361290322580643</v>
      </c>
      <c r="Q2257" s="5">
        <v>48.432258064516134</v>
      </c>
      <c r="R2257" s="5">
        <v>49.022580645161291</v>
      </c>
      <c r="S2257" s="5">
        <v>49.20967741935484</v>
      </c>
      <c r="T2257" s="5">
        <v>48.903225806451616</v>
      </c>
      <c r="U2257" s="5">
        <v>47.248387096774195</v>
      </c>
      <c r="V2257" s="5">
        <v>46.148387096774194</v>
      </c>
      <c r="W2257" s="5">
        <v>45.654838709677421</v>
      </c>
      <c r="X2257" s="5">
        <v>44.845161290322579</v>
      </c>
      <c r="Y2257" s="5">
        <v>44.361290322580643</v>
      </c>
      <c r="Z2257" s="5">
        <v>43.854838709677416</v>
      </c>
      <c r="AA2257" s="5">
        <v>43.283870967741933</v>
      </c>
      <c r="AB2257" s="5">
        <v>42.341935483870962</v>
      </c>
    </row>
    <row r="2258" spans="1:28">
      <c r="A2258" s="2" t="s">
        <v>313</v>
      </c>
      <c r="B2258" s="2" t="s">
        <v>73</v>
      </c>
      <c r="C2258" s="2" t="s">
        <v>361</v>
      </c>
      <c r="D2258" s="2" t="str">
        <f t="shared" si="35"/>
        <v>Tennessee - Nashville-Jan</v>
      </c>
      <c r="E2258" s="5">
        <v>29.587096774193551</v>
      </c>
      <c r="F2258" s="5">
        <v>29.161290322580644</v>
      </c>
      <c r="G2258" s="5">
        <v>28.883870967741935</v>
      </c>
      <c r="H2258" s="5">
        <v>28.409677419354839</v>
      </c>
      <c r="I2258" s="5">
        <v>27.864516129032257</v>
      </c>
      <c r="J2258" s="5">
        <v>27.545161290322579</v>
      </c>
      <c r="K2258" s="5">
        <v>27.170967741935481</v>
      </c>
      <c r="L2258" s="5">
        <v>28.325806451612905</v>
      </c>
      <c r="M2258" s="5">
        <v>30.919354838709676</v>
      </c>
      <c r="N2258" s="5">
        <v>33.42258064516129</v>
      </c>
      <c r="O2258" s="5">
        <v>35.425806451612907</v>
      </c>
      <c r="P2258" s="5">
        <v>37.087096774193547</v>
      </c>
      <c r="Q2258" s="5">
        <v>38.203225806451613</v>
      </c>
      <c r="R2258" s="5">
        <v>39.070967741935483</v>
      </c>
      <c r="S2258" s="5">
        <v>39.341935483870962</v>
      </c>
      <c r="T2258" s="5">
        <v>38.945161290322581</v>
      </c>
      <c r="U2258" s="5">
        <v>36.745161290322578</v>
      </c>
      <c r="V2258" s="5">
        <v>35.412903225806453</v>
      </c>
      <c r="W2258" s="5">
        <v>34.154838709677421</v>
      </c>
      <c r="X2258" s="5">
        <v>32.564516129032256</v>
      </c>
      <c r="Y2258" s="5">
        <v>31.432258064516127</v>
      </c>
      <c r="Z2258" s="5">
        <v>30.85483870967742</v>
      </c>
      <c r="AA2258" s="5">
        <v>30.193548387096776</v>
      </c>
      <c r="AB2258" s="5">
        <v>29.77741935483871</v>
      </c>
    </row>
    <row r="2259" spans="1:28">
      <c r="A2259" s="2" t="s">
        <v>313</v>
      </c>
      <c r="B2259" s="2" t="s">
        <v>74</v>
      </c>
      <c r="C2259" s="2" t="s">
        <v>362</v>
      </c>
      <c r="D2259" s="2" t="str">
        <f t="shared" si="35"/>
        <v>Tennessee - Nashville-Feb</v>
      </c>
      <c r="E2259" s="5">
        <v>33.514285714285712</v>
      </c>
      <c r="F2259" s="5">
        <v>33.057142857142857</v>
      </c>
      <c r="G2259" s="5">
        <v>32.646428571428572</v>
      </c>
      <c r="H2259" s="5">
        <v>31.635714285714283</v>
      </c>
      <c r="I2259" s="5">
        <v>31.292857142857144</v>
      </c>
      <c r="J2259" s="5">
        <v>30.971428571428572</v>
      </c>
      <c r="K2259" s="5">
        <v>30.928571428571427</v>
      </c>
      <c r="L2259" s="5">
        <v>32.457142857142856</v>
      </c>
      <c r="M2259" s="5">
        <v>34.539285714285718</v>
      </c>
      <c r="N2259" s="5">
        <v>36.864285714285714</v>
      </c>
      <c r="O2259" s="5">
        <v>38.946428571428569</v>
      </c>
      <c r="P2259" s="5">
        <v>40.36071428571428</v>
      </c>
      <c r="Q2259" s="5">
        <v>42.06428571428571</v>
      </c>
      <c r="R2259" s="5">
        <v>42.825000000000003</v>
      </c>
      <c r="S2259" s="5">
        <v>43.421428571428571</v>
      </c>
      <c r="T2259" s="5">
        <v>43.067857142857143</v>
      </c>
      <c r="U2259" s="5">
        <v>41.928571428571431</v>
      </c>
      <c r="V2259" s="5">
        <v>39.885714285714286</v>
      </c>
      <c r="W2259" s="5">
        <v>38.56071428571429</v>
      </c>
      <c r="X2259" s="5">
        <v>37.450000000000003</v>
      </c>
      <c r="Y2259" s="5">
        <v>36.628571428571426</v>
      </c>
      <c r="Z2259" s="5">
        <v>35.950000000000003</v>
      </c>
      <c r="AA2259" s="5">
        <v>34.678571428571431</v>
      </c>
      <c r="AB2259" s="5">
        <v>33.828571428571429</v>
      </c>
    </row>
    <row r="2260" spans="1:28">
      <c r="A2260" s="2" t="s">
        <v>313</v>
      </c>
      <c r="B2260" s="2" t="s">
        <v>75</v>
      </c>
      <c r="C2260" s="2" t="s">
        <v>363</v>
      </c>
      <c r="D2260" s="2" t="str">
        <f t="shared" si="35"/>
        <v>Tennessee - Nashville-Mar</v>
      </c>
      <c r="E2260" s="5">
        <v>42.796774193548387</v>
      </c>
      <c r="F2260" s="5">
        <v>42</v>
      </c>
      <c r="G2260" s="5">
        <v>41.12580645161291</v>
      </c>
      <c r="H2260" s="5">
        <v>40.319354838709678</v>
      </c>
      <c r="I2260" s="5">
        <v>39.50322580645161</v>
      </c>
      <c r="J2260" s="5">
        <v>38.664516129032258</v>
      </c>
      <c r="K2260" s="5">
        <v>41.877419354838715</v>
      </c>
      <c r="L2260" s="5">
        <v>45.093548387096774</v>
      </c>
      <c r="M2260" s="5">
        <v>48.36774193548387</v>
      </c>
      <c r="N2260" s="5">
        <v>50.754838709677422</v>
      </c>
      <c r="O2260" s="5">
        <v>53.109677419354838</v>
      </c>
      <c r="P2260" s="5">
        <v>55.512903225806454</v>
      </c>
      <c r="Q2260" s="5">
        <v>56.1</v>
      </c>
      <c r="R2260" s="5">
        <v>56.677419354838712</v>
      </c>
      <c r="S2260" s="5">
        <v>57.267741935483869</v>
      </c>
      <c r="T2260" s="5">
        <v>55.454838709677418</v>
      </c>
      <c r="U2260" s="5">
        <v>53.651612903225811</v>
      </c>
      <c r="V2260" s="5">
        <v>51.832258064516125</v>
      </c>
      <c r="W2260" s="5">
        <v>50.061290322580646</v>
      </c>
      <c r="X2260" s="5">
        <v>48.325806451612898</v>
      </c>
      <c r="Y2260" s="5">
        <v>46.567741935483866</v>
      </c>
      <c r="Z2260" s="5">
        <v>45.835483870967742</v>
      </c>
      <c r="AA2260" s="5">
        <v>45.103225806451611</v>
      </c>
      <c r="AB2260" s="5">
        <v>44.37419354838709</v>
      </c>
    </row>
    <row r="2261" spans="1:28">
      <c r="A2261" s="2" t="s">
        <v>313</v>
      </c>
      <c r="B2261" s="2" t="s">
        <v>76</v>
      </c>
      <c r="C2261" s="2" t="s">
        <v>364</v>
      </c>
      <c r="D2261" s="2" t="str">
        <f t="shared" si="35"/>
        <v>Tennessee - Nashville-Apr</v>
      </c>
      <c r="E2261" s="5">
        <v>52.136666666666663</v>
      </c>
      <c r="F2261" s="5">
        <v>51.446666666666673</v>
      </c>
      <c r="G2261" s="5">
        <v>51.02</v>
      </c>
      <c r="H2261" s="5">
        <v>50.233333333333334</v>
      </c>
      <c r="I2261" s="5">
        <v>49.81</v>
      </c>
      <c r="J2261" s="5">
        <v>50.026666666666664</v>
      </c>
      <c r="K2261" s="5">
        <v>53.47</v>
      </c>
      <c r="L2261" s="5">
        <v>57.4</v>
      </c>
      <c r="M2261" s="5">
        <v>59.963333333333338</v>
      </c>
      <c r="N2261" s="5">
        <v>62.55</v>
      </c>
      <c r="O2261" s="5">
        <v>64.346666666666664</v>
      </c>
      <c r="P2261" s="5">
        <v>65.73</v>
      </c>
      <c r="Q2261" s="5">
        <v>66.826666666666668</v>
      </c>
      <c r="R2261" s="5">
        <v>67.836666666666659</v>
      </c>
      <c r="S2261" s="5">
        <v>68.213333333333338</v>
      </c>
      <c r="T2261" s="5">
        <v>68.156666666666666</v>
      </c>
      <c r="U2261" s="5">
        <v>66.756666666666675</v>
      </c>
      <c r="V2261" s="5">
        <v>64.223333333333329</v>
      </c>
      <c r="W2261" s="5">
        <v>61.173333333333332</v>
      </c>
      <c r="X2261" s="5">
        <v>59.403333333333329</v>
      </c>
      <c r="Y2261" s="5">
        <v>57.276666666666664</v>
      </c>
      <c r="Z2261" s="5">
        <v>55.74666666666667</v>
      </c>
      <c r="AA2261" s="5">
        <v>54.883333333333333</v>
      </c>
      <c r="AB2261" s="5">
        <v>53.62</v>
      </c>
    </row>
    <row r="2262" spans="1:28">
      <c r="A2262" s="2" t="s">
        <v>313</v>
      </c>
      <c r="B2262" s="2" t="s">
        <v>77</v>
      </c>
      <c r="C2262" s="2" t="s">
        <v>365</v>
      </c>
      <c r="D2262" s="2" t="str">
        <f t="shared" si="35"/>
        <v>Tennessee - Nashville-May</v>
      </c>
      <c r="E2262" s="5">
        <v>61.37419354838709</v>
      </c>
      <c r="F2262" s="5">
        <v>61.161290322580648</v>
      </c>
      <c r="G2262" s="5">
        <v>60.70645161290323</v>
      </c>
      <c r="H2262" s="5">
        <v>60.070967741935483</v>
      </c>
      <c r="I2262" s="5">
        <v>60.261290322580642</v>
      </c>
      <c r="J2262" s="5">
        <v>61.70967741935484</v>
      </c>
      <c r="K2262" s="5">
        <v>64.796774193548387</v>
      </c>
      <c r="L2262" s="5">
        <v>67.867741935483878</v>
      </c>
      <c r="M2262" s="5">
        <v>70.57741935483871</v>
      </c>
      <c r="N2262" s="5">
        <v>72.729032258064507</v>
      </c>
      <c r="O2262" s="5">
        <v>74.632258064516122</v>
      </c>
      <c r="P2262" s="5">
        <v>75.841935483870969</v>
      </c>
      <c r="Q2262" s="5">
        <v>76.661290322580641</v>
      </c>
      <c r="R2262" s="5">
        <v>77.270967741935493</v>
      </c>
      <c r="S2262" s="5">
        <v>77.132258064516122</v>
      </c>
      <c r="T2262" s="5">
        <v>76.780645161290323</v>
      </c>
      <c r="U2262" s="5">
        <v>75.42258064516129</v>
      </c>
      <c r="V2262" s="5">
        <v>73.403225806451616</v>
      </c>
      <c r="W2262" s="5">
        <v>70.170967741935485</v>
      </c>
      <c r="X2262" s="5">
        <v>68.3</v>
      </c>
      <c r="Y2262" s="5">
        <v>66.048387096774192</v>
      </c>
      <c r="Z2262" s="5">
        <v>64.625806451612902</v>
      </c>
      <c r="AA2262" s="5">
        <v>63.29354838709677</v>
      </c>
      <c r="AB2262" s="5">
        <v>62.309677419354834</v>
      </c>
    </row>
    <row r="2263" spans="1:28">
      <c r="A2263" s="2" t="s">
        <v>313</v>
      </c>
      <c r="B2263" s="2" t="s">
        <v>78</v>
      </c>
      <c r="C2263" s="2" t="s">
        <v>366</v>
      </c>
      <c r="D2263" s="2" t="str">
        <f t="shared" si="35"/>
        <v>Tennessee - Nashville-Jun</v>
      </c>
      <c r="E2263" s="5">
        <v>68.67</v>
      </c>
      <c r="F2263" s="5">
        <v>68.073333333333338</v>
      </c>
      <c r="G2263" s="5">
        <v>67.739999999999995</v>
      </c>
      <c r="H2263" s="5">
        <v>66.796666666666667</v>
      </c>
      <c r="I2263" s="5">
        <v>66.44</v>
      </c>
      <c r="J2263" s="5">
        <v>68.713333333333338</v>
      </c>
      <c r="K2263" s="5">
        <v>72.236666666666665</v>
      </c>
      <c r="L2263" s="5">
        <v>75.786666666666662</v>
      </c>
      <c r="M2263" s="5">
        <v>78.99666666666667</v>
      </c>
      <c r="N2263" s="5">
        <v>80.856666666666655</v>
      </c>
      <c r="O2263" s="5">
        <v>82.793333333333337</v>
      </c>
      <c r="P2263" s="5">
        <v>83.853333333333325</v>
      </c>
      <c r="Q2263" s="5">
        <v>84.696666666666673</v>
      </c>
      <c r="R2263" s="5">
        <v>85.156666666666666</v>
      </c>
      <c r="S2263" s="5">
        <v>85.8</v>
      </c>
      <c r="T2263" s="5">
        <v>84.14</v>
      </c>
      <c r="U2263" s="5">
        <v>83</v>
      </c>
      <c r="V2263" s="5">
        <v>81.606666666666655</v>
      </c>
      <c r="W2263" s="5">
        <v>78.11</v>
      </c>
      <c r="X2263" s="5">
        <v>75.936666666666667</v>
      </c>
      <c r="Y2263" s="5">
        <v>73.786666666666662</v>
      </c>
      <c r="Z2263" s="5">
        <v>72.313333333333333</v>
      </c>
      <c r="AA2263" s="5">
        <v>71.14</v>
      </c>
      <c r="AB2263" s="5">
        <v>69.743333333333339</v>
      </c>
    </row>
    <row r="2264" spans="1:28">
      <c r="A2264" s="2" t="s">
        <v>313</v>
      </c>
      <c r="B2264" s="2" t="s">
        <v>79</v>
      </c>
      <c r="C2264" s="2" t="s">
        <v>367</v>
      </c>
      <c r="D2264" s="2" t="str">
        <f t="shared" si="35"/>
        <v>Tennessee - Nashville-Jul</v>
      </c>
      <c r="E2264" s="5">
        <v>73.941935483870964</v>
      </c>
      <c r="F2264" s="5">
        <v>73.251612903225819</v>
      </c>
      <c r="G2264" s="5">
        <v>70.306451612903231</v>
      </c>
      <c r="H2264" s="5">
        <v>69.616129032258058</v>
      </c>
      <c r="I2264" s="5">
        <v>69.158064516129031</v>
      </c>
      <c r="J2264" s="5">
        <v>70.354838709677423</v>
      </c>
      <c r="K2264" s="5">
        <v>73.351612903225814</v>
      </c>
      <c r="L2264" s="5">
        <v>76.735483870967741</v>
      </c>
      <c r="M2264" s="5">
        <v>79.745161290322571</v>
      </c>
      <c r="N2264" s="5">
        <v>81.877419354838707</v>
      </c>
      <c r="O2264" s="5">
        <v>83.703225806451613</v>
      </c>
      <c r="P2264" s="5">
        <v>85.403225806451616</v>
      </c>
      <c r="Q2264" s="5">
        <v>87.054838709677412</v>
      </c>
      <c r="R2264" s="5">
        <v>88.106451612903228</v>
      </c>
      <c r="S2264" s="5">
        <v>88.41290322580646</v>
      </c>
      <c r="T2264" s="5">
        <v>88.067741935483866</v>
      </c>
      <c r="U2264" s="5">
        <v>86.706451612903223</v>
      </c>
      <c r="V2264" s="5">
        <v>84.703225806451613</v>
      </c>
      <c r="W2264" s="5">
        <v>81.432258064516134</v>
      </c>
      <c r="X2264" s="5">
        <v>78.58387096774193</v>
      </c>
      <c r="Y2264" s="5">
        <v>76.58064516129032</v>
      </c>
      <c r="Z2264" s="5">
        <v>74.990322580645156</v>
      </c>
      <c r="AA2264" s="5">
        <v>73.658064516129031</v>
      </c>
      <c r="AB2264" s="5">
        <v>72.548387096774192</v>
      </c>
    </row>
    <row r="2265" spans="1:28">
      <c r="A2265" s="2" t="s">
        <v>313</v>
      </c>
      <c r="B2265" s="2" t="s">
        <v>80</v>
      </c>
      <c r="C2265" s="2" t="s">
        <v>368</v>
      </c>
      <c r="D2265" s="2" t="str">
        <f t="shared" si="35"/>
        <v>Tennessee - Nashville-Aug</v>
      </c>
      <c r="E2265" s="5">
        <v>68.874193548387098</v>
      </c>
      <c r="F2265" s="5">
        <v>67.906451612903226</v>
      </c>
      <c r="G2265" s="5">
        <v>69.474193548387092</v>
      </c>
      <c r="H2265" s="5">
        <v>68.796774193548387</v>
      </c>
      <c r="I2265" s="5">
        <v>68.532258064516128</v>
      </c>
      <c r="J2265" s="5">
        <v>69.019354838709674</v>
      </c>
      <c r="K2265" s="5">
        <v>71.651612903225796</v>
      </c>
      <c r="L2265" s="5">
        <v>74.987096774193546</v>
      </c>
      <c r="M2265" s="5">
        <v>78.203225806451613</v>
      </c>
      <c r="N2265" s="5">
        <v>80.732258064516117</v>
      </c>
      <c r="O2265" s="5">
        <v>82.803225806451621</v>
      </c>
      <c r="P2265" s="5">
        <v>83.951612903225808</v>
      </c>
      <c r="Q2265" s="5">
        <v>84.070967741935476</v>
      </c>
      <c r="R2265" s="5">
        <v>84.57741935483871</v>
      </c>
      <c r="S2265" s="5">
        <v>85.341935483870969</v>
      </c>
      <c r="T2265" s="5">
        <v>85.309677419354841</v>
      </c>
      <c r="U2265" s="5">
        <v>84.187096774193549</v>
      </c>
      <c r="V2265" s="5">
        <v>82.516129032258064</v>
      </c>
      <c r="W2265" s="5">
        <v>79.4258064516129</v>
      </c>
      <c r="X2265" s="5">
        <v>76.851612903225814</v>
      </c>
      <c r="Y2265" s="5">
        <v>75.183870967741925</v>
      </c>
      <c r="Z2265" s="5">
        <v>74.035483870967738</v>
      </c>
      <c r="AA2265" s="5">
        <v>72.935483870967744</v>
      </c>
      <c r="AB2265" s="5">
        <v>72.070967741935476</v>
      </c>
    </row>
    <row r="2266" spans="1:28">
      <c r="A2266" s="2" t="s">
        <v>313</v>
      </c>
      <c r="B2266" s="2" t="s">
        <v>81</v>
      </c>
      <c r="C2266" s="2" t="s">
        <v>369</v>
      </c>
      <c r="D2266" s="2" t="str">
        <f t="shared" si="35"/>
        <v>Tennessee - Nashville-Sep</v>
      </c>
      <c r="E2266" s="5">
        <v>66.816666666666663</v>
      </c>
      <c r="F2266" s="5">
        <v>66.036666666666662</v>
      </c>
      <c r="G2266" s="5">
        <v>65.430000000000007</v>
      </c>
      <c r="H2266" s="5">
        <v>65.093333333333334</v>
      </c>
      <c r="I2266" s="5">
        <v>64.373333333333335</v>
      </c>
      <c r="J2266" s="5">
        <v>64.436666666666667</v>
      </c>
      <c r="K2266" s="5">
        <v>67.326666666666668</v>
      </c>
      <c r="L2266" s="5">
        <v>71.306666666666658</v>
      </c>
      <c r="M2266" s="5">
        <v>74.966666666666669</v>
      </c>
      <c r="N2266" s="5">
        <v>78.569999999999993</v>
      </c>
      <c r="O2266" s="5">
        <v>80.803333333333327</v>
      </c>
      <c r="P2266" s="5">
        <v>82.53</v>
      </c>
      <c r="Q2266" s="5">
        <v>83.356666666666655</v>
      </c>
      <c r="R2266" s="5">
        <v>83.926666666666677</v>
      </c>
      <c r="S2266" s="5">
        <v>84.31</v>
      </c>
      <c r="T2266" s="5">
        <v>83.83</v>
      </c>
      <c r="U2266" s="5">
        <v>82.206666666666663</v>
      </c>
      <c r="V2266" s="5">
        <v>79.203333333333333</v>
      </c>
      <c r="W2266" s="5">
        <v>76.36333333333333</v>
      </c>
      <c r="X2266" s="5">
        <v>73.983333333333334</v>
      </c>
      <c r="Y2266" s="5">
        <v>72.103333333333325</v>
      </c>
      <c r="Z2266" s="5">
        <v>70.713333333333338</v>
      </c>
      <c r="AA2266" s="5">
        <v>69.353333333333325</v>
      </c>
      <c r="AB2266" s="5">
        <v>68.106666666666669</v>
      </c>
    </row>
    <row r="2267" spans="1:28">
      <c r="A2267" s="2" t="s">
        <v>313</v>
      </c>
      <c r="B2267" s="2" t="s">
        <v>82</v>
      </c>
      <c r="C2267" s="2" t="s">
        <v>370</v>
      </c>
      <c r="D2267" s="2" t="str">
        <f t="shared" si="35"/>
        <v>Tennessee - Nashville-Oct</v>
      </c>
      <c r="E2267" s="5">
        <v>52.774193548387096</v>
      </c>
      <c r="F2267" s="5">
        <v>51.567741935483866</v>
      </c>
      <c r="G2267" s="5">
        <v>50.906451612903226</v>
      </c>
      <c r="H2267" s="5">
        <v>50.174193548387102</v>
      </c>
      <c r="I2267" s="5">
        <v>49.696774193548386</v>
      </c>
      <c r="J2267" s="5">
        <v>49.37419354838709</v>
      </c>
      <c r="K2267" s="5">
        <v>50.970967741935482</v>
      </c>
      <c r="L2267" s="5">
        <v>54.616129032258058</v>
      </c>
      <c r="M2267" s="5">
        <v>60.641935483870974</v>
      </c>
      <c r="N2267" s="5">
        <v>64.270967741935493</v>
      </c>
      <c r="O2267" s="5">
        <v>67.277419354838713</v>
      </c>
      <c r="P2267" s="5">
        <v>69.041935483870972</v>
      </c>
      <c r="Q2267" s="5">
        <v>70.625806451612902</v>
      </c>
      <c r="R2267" s="5">
        <v>71.58064516129032</v>
      </c>
      <c r="S2267" s="5">
        <v>72.319354838709685</v>
      </c>
      <c r="T2267" s="5">
        <v>71.632258064516122</v>
      </c>
      <c r="U2267" s="5">
        <v>69.167741935483861</v>
      </c>
      <c r="V2267" s="5">
        <v>65.548387096774192</v>
      </c>
      <c r="W2267" s="5">
        <v>62.664516129032258</v>
      </c>
      <c r="X2267" s="5">
        <v>60.474193548387099</v>
      </c>
      <c r="Y2267" s="5">
        <v>57.925806451612907</v>
      </c>
      <c r="Z2267" s="5">
        <v>56.587096774193547</v>
      </c>
      <c r="AA2267" s="5">
        <v>55.012903225806454</v>
      </c>
      <c r="AB2267" s="5">
        <v>54.177419354838712</v>
      </c>
    </row>
    <row r="2268" spans="1:28">
      <c r="A2268" s="2" t="s">
        <v>313</v>
      </c>
      <c r="B2268" s="2" t="s">
        <v>83</v>
      </c>
      <c r="C2268" s="2" t="s">
        <v>371</v>
      </c>
      <c r="D2268" s="2" t="str">
        <f t="shared" si="35"/>
        <v>Tennessee - Nashville-Nov</v>
      </c>
      <c r="E2268" s="5">
        <v>46.146666666666668</v>
      </c>
      <c r="F2268" s="5">
        <v>45.363333333333337</v>
      </c>
      <c r="G2268" s="5">
        <v>44.833333333333336</v>
      </c>
      <c r="H2268" s="5">
        <v>44.393333333333331</v>
      </c>
      <c r="I2268" s="5">
        <v>44.116666666666667</v>
      </c>
      <c r="J2268" s="5">
        <v>43.48</v>
      </c>
      <c r="K2268" s="5">
        <v>43.596666666666671</v>
      </c>
      <c r="L2268" s="5">
        <v>46.286666666666662</v>
      </c>
      <c r="M2268" s="5">
        <v>49.486666666666665</v>
      </c>
      <c r="N2268" s="5">
        <v>52.593333333333334</v>
      </c>
      <c r="O2268" s="5">
        <v>54.423333333333332</v>
      </c>
      <c r="P2268" s="5">
        <v>55.366666666666667</v>
      </c>
      <c r="Q2268" s="5">
        <v>56.69</v>
      </c>
      <c r="R2268" s="5">
        <v>57.2</v>
      </c>
      <c r="S2268" s="5">
        <v>56.993333333333332</v>
      </c>
      <c r="T2268" s="5">
        <v>56.043333333333329</v>
      </c>
      <c r="U2268" s="5">
        <v>53.583333333333336</v>
      </c>
      <c r="V2268" s="5">
        <v>51.81333333333334</v>
      </c>
      <c r="W2268" s="5">
        <v>50.853333333333332</v>
      </c>
      <c r="X2268" s="5">
        <v>49.3</v>
      </c>
      <c r="Y2268" s="5">
        <v>48.07</v>
      </c>
      <c r="Z2268" s="5">
        <v>47.43</v>
      </c>
      <c r="AA2268" s="5">
        <v>46.626666666666665</v>
      </c>
      <c r="AB2268" s="5">
        <v>45.99666666666667</v>
      </c>
    </row>
    <row r="2269" spans="1:28">
      <c r="A2269" s="2" t="s">
        <v>313</v>
      </c>
      <c r="B2269" s="2" t="s">
        <v>84</v>
      </c>
      <c r="C2269" s="2" t="s">
        <v>372</v>
      </c>
      <c r="D2269" s="2" t="str">
        <f t="shared" si="35"/>
        <v>Tennessee - Nashville-Dec</v>
      </c>
      <c r="E2269" s="5">
        <v>39.409677419354843</v>
      </c>
      <c r="F2269" s="5">
        <v>39.103225806451611</v>
      </c>
      <c r="G2269" s="5">
        <v>38.58387096774193</v>
      </c>
      <c r="H2269" s="5">
        <v>38.180645161290322</v>
      </c>
      <c r="I2269" s="5">
        <v>37.316129032258061</v>
      </c>
      <c r="J2269" s="5">
        <v>37.448387096774198</v>
      </c>
      <c r="K2269" s="5">
        <v>37.62580645161291</v>
      </c>
      <c r="L2269" s="5">
        <v>39.329032258064515</v>
      </c>
      <c r="M2269" s="5">
        <v>41.848387096774189</v>
      </c>
      <c r="N2269" s="5">
        <v>44.519354838709674</v>
      </c>
      <c r="O2269" s="5">
        <v>46.464516129032262</v>
      </c>
      <c r="P2269" s="5">
        <v>48.177419354838712</v>
      </c>
      <c r="Q2269" s="5">
        <v>49.203225806451613</v>
      </c>
      <c r="R2269" s="5">
        <v>49.264516129032259</v>
      </c>
      <c r="S2269" s="5">
        <v>48.951612903225808</v>
      </c>
      <c r="T2269" s="5">
        <v>48.322580645161288</v>
      </c>
      <c r="U2269" s="5">
        <v>46.245161290322578</v>
      </c>
      <c r="V2269" s="5">
        <v>44.509677419354837</v>
      </c>
      <c r="W2269" s="5">
        <v>43.203225806451613</v>
      </c>
      <c r="X2269" s="5">
        <v>42.451612903225808</v>
      </c>
      <c r="Y2269" s="5">
        <v>41.841935483870962</v>
      </c>
      <c r="Z2269" s="5">
        <v>40.951612903225808</v>
      </c>
      <c r="AA2269" s="5">
        <v>40.838709677419352</v>
      </c>
      <c r="AB2269" s="5">
        <v>40.37419354838709</v>
      </c>
    </row>
    <row r="2270" spans="1:28">
      <c r="A2270" s="2" t="s">
        <v>314</v>
      </c>
      <c r="B2270" s="2" t="s">
        <v>73</v>
      </c>
      <c r="C2270" s="2" t="s">
        <v>361</v>
      </c>
      <c r="D2270" s="2" t="str">
        <f t="shared" si="35"/>
        <v>Texas - Abilene-Jan</v>
      </c>
      <c r="E2270" s="5">
        <v>37.41935483870968</v>
      </c>
      <c r="F2270" s="5">
        <v>36.945161290322581</v>
      </c>
      <c r="G2270" s="5">
        <v>36.454838709677418</v>
      </c>
      <c r="H2270" s="5">
        <v>36.067741935483866</v>
      </c>
      <c r="I2270" s="5">
        <v>35.667741935483875</v>
      </c>
      <c r="J2270" s="5">
        <v>35.274193548387096</v>
      </c>
      <c r="K2270" s="5">
        <v>35.845161290322579</v>
      </c>
      <c r="L2270" s="5">
        <v>36.429032258064517</v>
      </c>
      <c r="M2270" s="5">
        <v>36.99677419354839</v>
      </c>
      <c r="N2270" s="5">
        <v>40.396774193548389</v>
      </c>
      <c r="O2270" s="5">
        <v>43.825806451612898</v>
      </c>
      <c r="P2270" s="5">
        <v>47.241935483870968</v>
      </c>
      <c r="Q2270" s="5">
        <v>49.241935483870968</v>
      </c>
      <c r="R2270" s="5">
        <v>51.216129032258067</v>
      </c>
      <c r="S2270" s="5">
        <v>53.216129032258067</v>
      </c>
      <c r="T2270" s="5">
        <v>51.92258064516129</v>
      </c>
      <c r="U2270" s="5">
        <v>50.62903225806452</v>
      </c>
      <c r="V2270" s="5">
        <v>49.322580645161288</v>
      </c>
      <c r="W2270" s="5">
        <v>46.606451612903221</v>
      </c>
      <c r="X2270" s="5">
        <v>43.87419354838709</v>
      </c>
      <c r="Y2270" s="5">
        <v>41.235483870967741</v>
      </c>
      <c r="Z2270" s="5">
        <v>40.329032258064515</v>
      </c>
      <c r="AA2270" s="5">
        <v>39.429032258064517</v>
      </c>
      <c r="AB2270" s="5">
        <v>38.561290322580646</v>
      </c>
    </row>
    <row r="2271" spans="1:28">
      <c r="A2271" s="2" t="s">
        <v>314</v>
      </c>
      <c r="B2271" s="2" t="s">
        <v>74</v>
      </c>
      <c r="C2271" s="2" t="s">
        <v>362</v>
      </c>
      <c r="D2271" s="2" t="str">
        <f t="shared" si="35"/>
        <v>Texas - Abilene-Feb</v>
      </c>
      <c r="E2271" s="5">
        <v>42.68928571428571</v>
      </c>
      <c r="F2271" s="5">
        <v>41.914285714285711</v>
      </c>
      <c r="G2271" s="5">
        <v>41.103571428571435</v>
      </c>
      <c r="H2271" s="5">
        <v>40.571428571428569</v>
      </c>
      <c r="I2271" s="5">
        <v>40.075000000000003</v>
      </c>
      <c r="J2271" s="5">
        <v>39.532142857142858</v>
      </c>
      <c r="K2271" s="5">
        <v>40.43571428571429</v>
      </c>
      <c r="L2271" s="5">
        <v>41.4</v>
      </c>
      <c r="M2271" s="5">
        <v>42.353571428571435</v>
      </c>
      <c r="N2271" s="5">
        <v>45.489285714285714</v>
      </c>
      <c r="O2271" s="5">
        <v>48.603571428571435</v>
      </c>
      <c r="P2271" s="5">
        <v>51.746428571428574</v>
      </c>
      <c r="Q2271" s="5">
        <v>53.303571428571431</v>
      </c>
      <c r="R2271" s="5">
        <v>54.835714285714289</v>
      </c>
      <c r="S2271" s="5">
        <v>56.392857142857146</v>
      </c>
      <c r="T2271" s="5">
        <v>56.2</v>
      </c>
      <c r="U2271" s="5">
        <v>55.989285714285714</v>
      </c>
      <c r="V2271" s="5">
        <v>55.8</v>
      </c>
      <c r="W2271" s="5">
        <v>52.664285714285711</v>
      </c>
      <c r="X2271" s="5">
        <v>49.63928571428572</v>
      </c>
      <c r="Y2271" s="5">
        <v>46.625</v>
      </c>
      <c r="Z2271" s="5">
        <v>45.771428571428565</v>
      </c>
      <c r="AA2271" s="5">
        <v>44.910714285714285</v>
      </c>
      <c r="AB2271" s="5">
        <v>44.075000000000003</v>
      </c>
    </row>
    <row r="2272" spans="1:28">
      <c r="A2272" s="2" t="s">
        <v>314</v>
      </c>
      <c r="B2272" s="2" t="s">
        <v>75</v>
      </c>
      <c r="C2272" s="2" t="s">
        <v>363</v>
      </c>
      <c r="D2272" s="2" t="str">
        <f t="shared" si="35"/>
        <v>Texas - Abilene-Mar</v>
      </c>
      <c r="E2272" s="5">
        <v>51.964516129032262</v>
      </c>
      <c r="F2272" s="5">
        <v>51.093548387096774</v>
      </c>
      <c r="G2272" s="5">
        <v>50.161290322580648</v>
      </c>
      <c r="H2272" s="5">
        <v>49.616129032258058</v>
      </c>
      <c r="I2272" s="5">
        <v>49.170967741935485</v>
      </c>
      <c r="J2272" s="5">
        <v>48.393548387096779</v>
      </c>
      <c r="K2272" s="5">
        <v>48.270967741935486</v>
      </c>
      <c r="L2272" s="5">
        <v>50.158064516129038</v>
      </c>
      <c r="M2272" s="5">
        <v>54.041935483870965</v>
      </c>
      <c r="N2272" s="5">
        <v>57.445161290322581</v>
      </c>
      <c r="O2272" s="5">
        <v>60.493548387096773</v>
      </c>
      <c r="P2272" s="5">
        <v>63.448387096774198</v>
      </c>
      <c r="Q2272" s="5">
        <v>65.703225806451613</v>
      </c>
      <c r="R2272" s="5">
        <v>67.106451612903228</v>
      </c>
      <c r="S2272" s="5">
        <v>68.480645161290326</v>
      </c>
      <c r="T2272" s="5">
        <v>68.49677419354839</v>
      </c>
      <c r="U2272" s="5">
        <v>67.358064516129033</v>
      </c>
      <c r="V2272" s="5">
        <v>66.158064516129031</v>
      </c>
      <c r="W2272" s="5">
        <v>62.145161290322584</v>
      </c>
      <c r="X2272" s="5">
        <v>58.848387096774189</v>
      </c>
      <c r="Y2272" s="5">
        <v>56.183870967741939</v>
      </c>
      <c r="Z2272" s="5">
        <v>54.564516129032256</v>
      </c>
      <c r="AA2272" s="5">
        <v>53.62903225806452</v>
      </c>
      <c r="AB2272" s="5">
        <v>52.887096774193552</v>
      </c>
    </row>
    <row r="2273" spans="1:28">
      <c r="A2273" s="2" t="s">
        <v>314</v>
      </c>
      <c r="B2273" s="2" t="s">
        <v>76</v>
      </c>
      <c r="C2273" s="2" t="s">
        <v>364</v>
      </c>
      <c r="D2273" s="2" t="str">
        <f t="shared" si="35"/>
        <v>Texas - Abilene-Apr</v>
      </c>
      <c r="E2273" s="5">
        <v>59.11</v>
      </c>
      <c r="F2273" s="5">
        <v>58.273333333333333</v>
      </c>
      <c r="G2273" s="5">
        <v>57.35</v>
      </c>
      <c r="H2273" s="5">
        <v>56.826666666666668</v>
      </c>
      <c r="I2273" s="5">
        <v>56.28</v>
      </c>
      <c r="J2273" s="5">
        <v>55.73</v>
      </c>
      <c r="K2273" s="5">
        <v>58.34</v>
      </c>
      <c r="L2273" s="5">
        <v>60.913333333333334</v>
      </c>
      <c r="M2273" s="5">
        <v>63.483333333333334</v>
      </c>
      <c r="N2273" s="5">
        <v>66.05</v>
      </c>
      <c r="O2273" s="5">
        <v>68.556666666666658</v>
      </c>
      <c r="P2273" s="5">
        <v>71.13666666666667</v>
      </c>
      <c r="Q2273" s="5">
        <v>72.49666666666667</v>
      </c>
      <c r="R2273" s="5">
        <v>73.893333333333345</v>
      </c>
      <c r="S2273" s="5">
        <v>75.25333333333333</v>
      </c>
      <c r="T2273" s="5">
        <v>74.81</v>
      </c>
      <c r="U2273" s="5">
        <v>74.403333333333336</v>
      </c>
      <c r="V2273" s="5">
        <v>73.936666666666667</v>
      </c>
      <c r="W2273" s="5">
        <v>70.626666666666679</v>
      </c>
      <c r="X2273" s="5">
        <v>67.323333333333338</v>
      </c>
      <c r="Y2273" s="5">
        <v>64.06</v>
      </c>
      <c r="Z2273" s="5">
        <v>62.873333333333335</v>
      </c>
      <c r="AA2273" s="5">
        <v>61.666666666666664</v>
      </c>
      <c r="AB2273" s="5">
        <v>60.493333333333332</v>
      </c>
    </row>
    <row r="2274" spans="1:28">
      <c r="A2274" s="2" t="s">
        <v>314</v>
      </c>
      <c r="B2274" s="2" t="s">
        <v>77</v>
      </c>
      <c r="C2274" s="2" t="s">
        <v>365</v>
      </c>
      <c r="D2274" s="2" t="str">
        <f t="shared" si="35"/>
        <v>Texas - Abilene-May</v>
      </c>
      <c r="E2274" s="5">
        <v>65.629032258064512</v>
      </c>
      <c r="F2274" s="5">
        <v>64.91935483870968</v>
      </c>
      <c r="G2274" s="5">
        <v>64.158064516129031</v>
      </c>
      <c r="H2274" s="5">
        <v>63.638709677419357</v>
      </c>
      <c r="I2274" s="5">
        <v>63.21290322580645</v>
      </c>
      <c r="J2274" s="5">
        <v>62.696774193548386</v>
      </c>
      <c r="K2274" s="5">
        <v>64.870967741935488</v>
      </c>
      <c r="L2274" s="5">
        <v>67.032258064516128</v>
      </c>
      <c r="M2274" s="5">
        <v>69.222580645161287</v>
      </c>
      <c r="N2274" s="5">
        <v>71.880645161290332</v>
      </c>
      <c r="O2274" s="5">
        <v>74.464516129032262</v>
      </c>
      <c r="P2274" s="5">
        <v>77.129032258064512</v>
      </c>
      <c r="Q2274" s="5">
        <v>78.516129032258064</v>
      </c>
      <c r="R2274" s="5">
        <v>79.961290322580652</v>
      </c>
      <c r="S2274" s="5">
        <v>81.345161290322579</v>
      </c>
      <c r="T2274" s="5">
        <v>80.880645161290332</v>
      </c>
      <c r="U2274" s="5">
        <v>80.432258064516134</v>
      </c>
      <c r="V2274" s="5">
        <v>79.945161290322588</v>
      </c>
      <c r="W2274" s="5">
        <v>76.812903225806451</v>
      </c>
      <c r="X2274" s="5">
        <v>73.735483870967741</v>
      </c>
      <c r="Y2274" s="5">
        <v>70.651612903225796</v>
      </c>
      <c r="Z2274" s="5">
        <v>69.245161290322571</v>
      </c>
      <c r="AA2274" s="5">
        <v>67.91290322580646</v>
      </c>
      <c r="AB2274" s="5">
        <v>66.512903225806454</v>
      </c>
    </row>
    <row r="2275" spans="1:28">
      <c r="A2275" s="2" t="s">
        <v>314</v>
      </c>
      <c r="B2275" s="2" t="s">
        <v>78</v>
      </c>
      <c r="C2275" s="2" t="s">
        <v>366</v>
      </c>
      <c r="D2275" s="2" t="str">
        <f t="shared" si="35"/>
        <v>Texas - Abilene-Jun</v>
      </c>
      <c r="E2275" s="5">
        <v>72.39</v>
      </c>
      <c r="F2275" s="5">
        <v>71.586666666666659</v>
      </c>
      <c r="G2275" s="5">
        <v>70.790000000000006</v>
      </c>
      <c r="H2275" s="5">
        <v>70.25</v>
      </c>
      <c r="I2275" s="5">
        <v>69.739999999999995</v>
      </c>
      <c r="J2275" s="5">
        <v>69.166666666666671</v>
      </c>
      <c r="K2275" s="5">
        <v>71.50333333333333</v>
      </c>
      <c r="L2275" s="5">
        <v>73.806666666666658</v>
      </c>
      <c r="M2275" s="5">
        <v>76.16</v>
      </c>
      <c r="N2275" s="5">
        <v>78.723333333333329</v>
      </c>
      <c r="O2275" s="5">
        <v>81.263333333333335</v>
      </c>
      <c r="P2275" s="5">
        <v>83.796666666666667</v>
      </c>
      <c r="Q2275" s="5">
        <v>85.22</v>
      </c>
      <c r="R2275" s="5">
        <v>86.643333333333345</v>
      </c>
      <c r="S2275" s="5">
        <v>88.04</v>
      </c>
      <c r="T2275" s="5">
        <v>87.56</v>
      </c>
      <c r="U2275" s="5">
        <v>87.09</v>
      </c>
      <c r="V2275" s="5">
        <v>86.593333333333334</v>
      </c>
      <c r="W2275" s="5">
        <v>83.466666666666669</v>
      </c>
      <c r="X2275" s="5">
        <v>80.400000000000006</v>
      </c>
      <c r="Y2275" s="5">
        <v>77.346666666666664</v>
      </c>
      <c r="Z2275" s="5">
        <v>76.053333333333327</v>
      </c>
      <c r="AA2275" s="5">
        <v>74.739999999999995</v>
      </c>
      <c r="AB2275" s="5">
        <v>73.463333333333338</v>
      </c>
    </row>
    <row r="2276" spans="1:28">
      <c r="A2276" s="2" t="s">
        <v>314</v>
      </c>
      <c r="B2276" s="2" t="s">
        <v>79</v>
      </c>
      <c r="C2276" s="2" t="s">
        <v>367</v>
      </c>
      <c r="D2276" s="2" t="str">
        <f t="shared" si="35"/>
        <v>Texas - Abilene-Jul</v>
      </c>
      <c r="E2276" s="5">
        <v>80.545161290322582</v>
      </c>
      <c r="F2276" s="5">
        <v>79.280645161290323</v>
      </c>
      <c r="G2276" s="5">
        <v>75.403225806451616</v>
      </c>
      <c r="H2276" s="5">
        <v>74.458064516129028</v>
      </c>
      <c r="I2276" s="5">
        <v>73.477419354838716</v>
      </c>
      <c r="J2276" s="5">
        <v>72.512903225806454</v>
      </c>
      <c r="K2276" s="5">
        <v>75.609677419354838</v>
      </c>
      <c r="L2276" s="5">
        <v>78.738709677419351</v>
      </c>
      <c r="M2276" s="5">
        <v>81.883870967741942</v>
      </c>
      <c r="N2276" s="5">
        <v>84.541935483870972</v>
      </c>
      <c r="O2276" s="5">
        <v>87.158064516129031</v>
      </c>
      <c r="P2276" s="5">
        <v>89.832258064516139</v>
      </c>
      <c r="Q2276" s="5">
        <v>90.983870967741936</v>
      </c>
      <c r="R2276" s="5">
        <v>92.187096774193549</v>
      </c>
      <c r="S2276" s="5">
        <v>93.338709677419359</v>
      </c>
      <c r="T2276" s="5">
        <v>92.816129032258075</v>
      </c>
      <c r="U2276" s="5">
        <v>92.348387096774204</v>
      </c>
      <c r="V2276" s="5">
        <v>91.832258064516139</v>
      </c>
      <c r="W2276" s="5">
        <v>89.103225806451604</v>
      </c>
      <c r="X2276" s="5">
        <v>86.445161290322588</v>
      </c>
      <c r="Y2276" s="5">
        <v>83.732258064516117</v>
      </c>
      <c r="Z2276" s="5">
        <v>82.212903225806443</v>
      </c>
      <c r="AA2276" s="5">
        <v>80.664516129032251</v>
      </c>
      <c r="AB2276" s="5">
        <v>79.203225806451613</v>
      </c>
    </row>
    <row r="2277" spans="1:28">
      <c r="A2277" s="2" t="s">
        <v>314</v>
      </c>
      <c r="B2277" s="2" t="s">
        <v>80</v>
      </c>
      <c r="C2277" s="2" t="s">
        <v>368</v>
      </c>
      <c r="D2277" s="2" t="str">
        <f t="shared" si="35"/>
        <v>Texas - Abilene-Aug</v>
      </c>
      <c r="E2277" s="5">
        <v>74.964516129032262</v>
      </c>
      <c r="F2277" s="5">
        <v>74.032258064516128</v>
      </c>
      <c r="G2277" s="5">
        <v>75.593548387096774</v>
      </c>
      <c r="H2277" s="5">
        <v>74.564516129032256</v>
      </c>
      <c r="I2277" s="5">
        <v>73.480645161290326</v>
      </c>
      <c r="J2277" s="5">
        <v>73.022580645161284</v>
      </c>
      <c r="K2277" s="5">
        <v>73.351612903225814</v>
      </c>
      <c r="L2277" s="5">
        <v>76.903225806451616</v>
      </c>
      <c r="M2277" s="5">
        <v>80.180645161290315</v>
      </c>
      <c r="N2277" s="5">
        <v>83.409677419354836</v>
      </c>
      <c r="O2277" s="5">
        <v>86.632258064516122</v>
      </c>
      <c r="P2277" s="5">
        <v>88.567741935483866</v>
      </c>
      <c r="Q2277" s="5">
        <v>90.8</v>
      </c>
      <c r="R2277" s="5">
        <v>92.187096774193549</v>
      </c>
      <c r="S2277" s="5">
        <v>92.91612903225807</v>
      </c>
      <c r="T2277" s="5">
        <v>92.977419354838716</v>
      </c>
      <c r="U2277" s="5">
        <v>92.164516129032251</v>
      </c>
      <c r="V2277" s="5">
        <v>91.041935483870972</v>
      </c>
      <c r="W2277" s="5">
        <v>89.190322580645159</v>
      </c>
      <c r="X2277" s="5">
        <v>85.91935483870968</v>
      </c>
      <c r="Y2277" s="5">
        <v>82.832258064516139</v>
      </c>
      <c r="Z2277" s="5">
        <v>81.245161290322571</v>
      </c>
      <c r="AA2277" s="5">
        <v>79.690322580645159</v>
      </c>
      <c r="AB2277" s="5">
        <v>78.438709677419354</v>
      </c>
    </row>
    <row r="2278" spans="1:28">
      <c r="A2278" s="2" t="s">
        <v>314</v>
      </c>
      <c r="B2278" s="2" t="s">
        <v>81</v>
      </c>
      <c r="C2278" s="2" t="s">
        <v>369</v>
      </c>
      <c r="D2278" s="2" t="str">
        <f t="shared" si="35"/>
        <v>Texas - Abilene-Sep</v>
      </c>
      <c r="E2278" s="5">
        <v>69.603333333333325</v>
      </c>
      <c r="F2278" s="5">
        <v>69.13</v>
      </c>
      <c r="G2278" s="5">
        <v>68.569999999999993</v>
      </c>
      <c r="H2278" s="5">
        <v>67.989999999999995</v>
      </c>
      <c r="I2278" s="5">
        <v>67.576666666666668</v>
      </c>
      <c r="J2278" s="5">
        <v>67.086666666666659</v>
      </c>
      <c r="K2278" s="5">
        <v>67.430000000000007</v>
      </c>
      <c r="L2278" s="5">
        <v>70.106666666666655</v>
      </c>
      <c r="M2278" s="5">
        <v>73.056666666666658</v>
      </c>
      <c r="N2278" s="5">
        <v>75.760000000000005</v>
      </c>
      <c r="O2278" s="5">
        <v>78.296666666666667</v>
      </c>
      <c r="P2278" s="5">
        <v>80.153333333333336</v>
      </c>
      <c r="Q2278" s="5">
        <v>81.336666666666659</v>
      </c>
      <c r="R2278" s="5">
        <v>83.016666666666666</v>
      </c>
      <c r="S2278" s="5">
        <v>83.46</v>
      </c>
      <c r="T2278" s="5">
        <v>83.16</v>
      </c>
      <c r="U2278" s="5">
        <v>81.576666666666668</v>
      </c>
      <c r="V2278" s="5">
        <v>80.313333333333333</v>
      </c>
      <c r="W2278" s="5">
        <v>76.819999999999993</v>
      </c>
      <c r="X2278" s="5">
        <v>74.14</v>
      </c>
      <c r="Y2278" s="5">
        <v>72.63333333333334</v>
      </c>
      <c r="Z2278" s="5">
        <v>71.709999999999994</v>
      </c>
      <c r="AA2278" s="5">
        <v>70.873333333333321</v>
      </c>
      <c r="AB2278" s="5">
        <v>70.326666666666668</v>
      </c>
    </row>
    <row r="2279" spans="1:28">
      <c r="A2279" s="2" t="s">
        <v>314</v>
      </c>
      <c r="B2279" s="2" t="s">
        <v>82</v>
      </c>
      <c r="C2279" s="2" t="s">
        <v>370</v>
      </c>
      <c r="D2279" s="2" t="str">
        <f t="shared" si="35"/>
        <v>Texas - Abilene-Oct</v>
      </c>
      <c r="E2279" s="5">
        <v>59.019354838709674</v>
      </c>
      <c r="F2279" s="5">
        <v>58.264516129032259</v>
      </c>
      <c r="G2279" s="5">
        <v>57.493548387096773</v>
      </c>
      <c r="H2279" s="5">
        <v>57.093548387096774</v>
      </c>
      <c r="I2279" s="5">
        <v>56.677419354838712</v>
      </c>
      <c r="J2279" s="5">
        <v>56.267741935483869</v>
      </c>
      <c r="K2279" s="5">
        <v>58.483870967741936</v>
      </c>
      <c r="L2279" s="5">
        <v>60.71290322580645</v>
      </c>
      <c r="M2279" s="5">
        <v>62.945161290322581</v>
      </c>
      <c r="N2279" s="5">
        <v>65.812903225806451</v>
      </c>
      <c r="O2279" s="5">
        <v>68.667741935483861</v>
      </c>
      <c r="P2279" s="5">
        <v>71.525806451612908</v>
      </c>
      <c r="Q2279" s="5">
        <v>72.783870967741947</v>
      </c>
      <c r="R2279" s="5">
        <v>74.035483870967738</v>
      </c>
      <c r="S2279" s="5">
        <v>75.290322580645167</v>
      </c>
      <c r="T2279" s="5">
        <v>74.183870967741925</v>
      </c>
      <c r="U2279" s="5">
        <v>73.067741935483866</v>
      </c>
      <c r="V2279" s="5">
        <v>71.961290322580652</v>
      </c>
      <c r="W2279" s="5">
        <v>68.751612903225819</v>
      </c>
      <c r="X2279" s="5">
        <v>65.57741935483871</v>
      </c>
      <c r="Y2279" s="5">
        <v>62.438709677419354</v>
      </c>
      <c r="Z2279" s="5">
        <v>61.487096774193546</v>
      </c>
      <c r="AA2279" s="5">
        <v>60.58064516129032</v>
      </c>
      <c r="AB2279" s="5">
        <v>59.612903225806448</v>
      </c>
    </row>
    <row r="2280" spans="1:28">
      <c r="A2280" s="2" t="s">
        <v>314</v>
      </c>
      <c r="B2280" s="2" t="s">
        <v>83</v>
      </c>
      <c r="C2280" s="2" t="s">
        <v>371</v>
      </c>
      <c r="D2280" s="2" t="str">
        <f t="shared" si="35"/>
        <v>Texas - Abilene-Nov</v>
      </c>
      <c r="E2280" s="5">
        <v>49.13</v>
      </c>
      <c r="F2280" s="5">
        <v>48.56</v>
      </c>
      <c r="G2280" s="5">
        <v>47.91</v>
      </c>
      <c r="H2280" s="5">
        <v>47.546666666666667</v>
      </c>
      <c r="I2280" s="5">
        <v>47.193333333333335</v>
      </c>
      <c r="J2280" s="5">
        <v>46.8</v>
      </c>
      <c r="K2280" s="5">
        <v>48.243333333333332</v>
      </c>
      <c r="L2280" s="5">
        <v>49.62</v>
      </c>
      <c r="M2280" s="5">
        <v>51.04</v>
      </c>
      <c r="N2280" s="5">
        <v>54.27</v>
      </c>
      <c r="O2280" s="5">
        <v>57.47</v>
      </c>
      <c r="P2280" s="5">
        <v>60.7</v>
      </c>
      <c r="Q2280" s="5">
        <v>62.366666666666667</v>
      </c>
      <c r="R2280" s="5">
        <v>64.06</v>
      </c>
      <c r="S2280" s="5">
        <v>65.726666666666659</v>
      </c>
      <c r="T2280" s="5">
        <v>63.916666666666664</v>
      </c>
      <c r="U2280" s="5">
        <v>62.106666666666669</v>
      </c>
      <c r="V2280" s="5">
        <v>60.31</v>
      </c>
      <c r="W2280" s="5">
        <v>57.866666666666667</v>
      </c>
      <c r="X2280" s="5">
        <v>55.43666666666666</v>
      </c>
      <c r="Y2280" s="5">
        <v>53.04</v>
      </c>
      <c r="Z2280" s="5">
        <v>51.826666666666668</v>
      </c>
      <c r="AA2280" s="5">
        <v>50.586666666666666</v>
      </c>
      <c r="AB2280" s="5">
        <v>49.396666666666668</v>
      </c>
    </row>
    <row r="2281" spans="1:28">
      <c r="A2281" s="2" t="s">
        <v>314</v>
      </c>
      <c r="B2281" s="2" t="s">
        <v>84</v>
      </c>
      <c r="C2281" s="2" t="s">
        <v>372</v>
      </c>
      <c r="D2281" s="2" t="str">
        <f t="shared" si="35"/>
        <v>Texas - Abilene-Dec</v>
      </c>
      <c r="E2281" s="5">
        <v>40.225806451612904</v>
      </c>
      <c r="F2281" s="5">
        <v>39.561290322580646</v>
      </c>
      <c r="G2281" s="5">
        <v>38.896774193548389</v>
      </c>
      <c r="H2281" s="5">
        <v>38.390322580645162</v>
      </c>
      <c r="I2281" s="5">
        <v>37.883870967741942</v>
      </c>
      <c r="J2281" s="5">
        <v>37.37419354838709</v>
      </c>
      <c r="K2281" s="5">
        <v>38.245161290322578</v>
      </c>
      <c r="L2281" s="5">
        <v>39.13225806451613</v>
      </c>
      <c r="M2281" s="5">
        <v>39.993548387096773</v>
      </c>
      <c r="N2281" s="5">
        <v>42.554838709677419</v>
      </c>
      <c r="O2281" s="5">
        <v>45.090322580645157</v>
      </c>
      <c r="P2281" s="5">
        <v>47.638709677419357</v>
      </c>
      <c r="Q2281" s="5">
        <v>48.890322580645162</v>
      </c>
      <c r="R2281" s="5">
        <v>50.08387096774193</v>
      </c>
      <c r="S2281" s="5">
        <v>51.322580645161288</v>
      </c>
      <c r="T2281" s="5">
        <v>49.564516129032256</v>
      </c>
      <c r="U2281" s="5">
        <v>47.812903225806451</v>
      </c>
      <c r="V2281" s="5">
        <v>46.048387096774192</v>
      </c>
      <c r="W2281" s="5">
        <v>44.619354838709675</v>
      </c>
      <c r="X2281" s="5">
        <v>43.174193548387102</v>
      </c>
      <c r="Y2281" s="5">
        <v>41.738709677419358</v>
      </c>
      <c r="Z2281" s="5">
        <v>41.20645161290323</v>
      </c>
      <c r="AA2281" s="5">
        <v>40.680645161290322</v>
      </c>
      <c r="AB2281" s="5">
        <v>40.148387096774194</v>
      </c>
    </row>
    <row r="2282" spans="1:28">
      <c r="A2282" s="2" t="s">
        <v>315</v>
      </c>
      <c r="B2282" s="2" t="s">
        <v>73</v>
      </c>
      <c r="C2282" s="2" t="s">
        <v>361</v>
      </c>
      <c r="D2282" s="2" t="str">
        <f t="shared" si="35"/>
        <v>Texas - Amarillo-Jan</v>
      </c>
      <c r="E2282" s="5">
        <v>27.187096774193545</v>
      </c>
      <c r="F2282" s="5">
        <v>26.122580645161289</v>
      </c>
      <c r="G2282" s="5">
        <v>25.06451612903226</v>
      </c>
      <c r="H2282" s="5">
        <v>24.541935483870965</v>
      </c>
      <c r="I2282" s="5">
        <v>23.845161290322583</v>
      </c>
      <c r="J2282" s="5">
        <v>23.832258064516129</v>
      </c>
      <c r="K2282" s="5">
        <v>22.996774193548386</v>
      </c>
      <c r="L2282" s="5">
        <v>22.706451612903226</v>
      </c>
      <c r="M2282" s="5">
        <v>25.29032258064516</v>
      </c>
      <c r="N2282" s="5">
        <v>29.351612903225806</v>
      </c>
      <c r="O2282" s="5">
        <v>33.693548387096776</v>
      </c>
      <c r="P2282" s="5">
        <v>37.383870967741942</v>
      </c>
      <c r="Q2282" s="5">
        <v>39.92258064516129</v>
      </c>
      <c r="R2282" s="5">
        <v>41.993548387096773</v>
      </c>
      <c r="S2282" s="5">
        <v>42.841935483870962</v>
      </c>
      <c r="T2282" s="5">
        <v>42.822580645161288</v>
      </c>
      <c r="U2282" s="5">
        <v>41.748387096774195</v>
      </c>
      <c r="V2282" s="5">
        <v>38.041935483870965</v>
      </c>
      <c r="W2282" s="5">
        <v>33.738709677419358</v>
      </c>
      <c r="X2282" s="5">
        <v>31.061290322580643</v>
      </c>
      <c r="Y2282" s="5">
        <v>29.219354838709677</v>
      </c>
      <c r="Z2282" s="5">
        <v>28.322580645161292</v>
      </c>
      <c r="AA2282" s="5">
        <v>27.9</v>
      </c>
      <c r="AB2282" s="5">
        <v>27.554838709677419</v>
      </c>
    </row>
    <row r="2283" spans="1:28">
      <c r="A2283" s="2" t="s">
        <v>315</v>
      </c>
      <c r="B2283" s="2" t="s">
        <v>74</v>
      </c>
      <c r="C2283" s="2" t="s">
        <v>362</v>
      </c>
      <c r="D2283" s="2" t="str">
        <f t="shared" si="35"/>
        <v>Texas - Amarillo-Feb</v>
      </c>
      <c r="E2283" s="5">
        <v>31.728571428571428</v>
      </c>
      <c r="F2283" s="5">
        <v>31.110714285714288</v>
      </c>
      <c r="G2283" s="5">
        <v>30.517857142857142</v>
      </c>
      <c r="H2283" s="5">
        <v>30.13214285714286</v>
      </c>
      <c r="I2283" s="5">
        <v>29.739285714285717</v>
      </c>
      <c r="J2283" s="5">
        <v>29.364285714285717</v>
      </c>
      <c r="K2283" s="5">
        <v>30.442857142857143</v>
      </c>
      <c r="L2283" s="5">
        <v>31.557142857142857</v>
      </c>
      <c r="M2283" s="5">
        <v>32.674999999999997</v>
      </c>
      <c r="N2283" s="5">
        <v>36.053571428571431</v>
      </c>
      <c r="O2283" s="5">
        <v>39.460714285714289</v>
      </c>
      <c r="P2283" s="5">
        <v>42.835714285714289</v>
      </c>
      <c r="Q2283" s="5">
        <v>44.646428571428565</v>
      </c>
      <c r="R2283" s="5">
        <v>46.464285714285715</v>
      </c>
      <c r="S2283" s="5">
        <v>48.271428571428565</v>
      </c>
      <c r="T2283" s="5">
        <v>47.253571428571426</v>
      </c>
      <c r="U2283" s="5">
        <v>46.282142857142858</v>
      </c>
      <c r="V2283" s="5">
        <v>45.253571428571426</v>
      </c>
      <c r="W2283" s="5">
        <v>41.932142857142857</v>
      </c>
      <c r="X2283" s="5">
        <v>38.657142857142858</v>
      </c>
      <c r="Y2283" s="5">
        <v>35.467857142857142</v>
      </c>
      <c r="Z2283" s="5">
        <v>34.635714285714286</v>
      </c>
      <c r="AA2283" s="5">
        <v>33.746428571428574</v>
      </c>
      <c r="AB2283" s="5">
        <v>32.914285714285718</v>
      </c>
    </row>
    <row r="2284" spans="1:28">
      <c r="A2284" s="2" t="s">
        <v>315</v>
      </c>
      <c r="B2284" s="2" t="s">
        <v>75</v>
      </c>
      <c r="C2284" s="2" t="s">
        <v>363</v>
      </c>
      <c r="D2284" s="2" t="str">
        <f t="shared" si="35"/>
        <v>Texas - Amarillo-Mar</v>
      </c>
      <c r="E2284" s="5">
        <v>37.432258064516134</v>
      </c>
      <c r="F2284" s="5">
        <v>36.690322580645166</v>
      </c>
      <c r="G2284" s="5">
        <v>35.9</v>
      </c>
      <c r="H2284" s="5">
        <v>34.896774193548389</v>
      </c>
      <c r="I2284" s="5">
        <v>34.445161290322581</v>
      </c>
      <c r="J2284" s="5">
        <v>33.796774193548387</v>
      </c>
      <c r="K2284" s="5">
        <v>33.154838709677421</v>
      </c>
      <c r="L2284" s="5">
        <v>34.987096774193546</v>
      </c>
      <c r="M2284" s="5">
        <v>39.429032258064517</v>
      </c>
      <c r="N2284" s="5">
        <v>43.858064516129026</v>
      </c>
      <c r="O2284" s="5">
        <v>47.432258064516134</v>
      </c>
      <c r="P2284" s="5">
        <v>50.306451612903224</v>
      </c>
      <c r="Q2284" s="5">
        <v>52.612903225806448</v>
      </c>
      <c r="R2284" s="5">
        <v>54.106451612903221</v>
      </c>
      <c r="S2284" s="5">
        <v>55.241935483870968</v>
      </c>
      <c r="T2284" s="5">
        <v>55.535483870967738</v>
      </c>
      <c r="U2284" s="5">
        <v>55.354838709677416</v>
      </c>
      <c r="V2284" s="5">
        <v>53.638709677419357</v>
      </c>
      <c r="W2284" s="5">
        <v>48.816129032258061</v>
      </c>
      <c r="X2284" s="5">
        <v>44.770967741935486</v>
      </c>
      <c r="Y2284" s="5">
        <v>42.332258064516125</v>
      </c>
      <c r="Z2284" s="5">
        <v>40.606451612903221</v>
      </c>
      <c r="AA2284" s="5">
        <v>39.619354838709675</v>
      </c>
      <c r="AB2284" s="5">
        <v>38.616129032258058</v>
      </c>
    </row>
    <row r="2285" spans="1:28">
      <c r="A2285" s="2" t="s">
        <v>315</v>
      </c>
      <c r="B2285" s="2" t="s">
        <v>76</v>
      </c>
      <c r="C2285" s="2" t="s">
        <v>364</v>
      </c>
      <c r="D2285" s="2" t="str">
        <f t="shared" si="35"/>
        <v>Texas - Amarillo-Apr</v>
      </c>
      <c r="E2285" s="5">
        <v>46.79</v>
      </c>
      <c r="F2285" s="5">
        <v>46.123333333333335</v>
      </c>
      <c r="G2285" s="5">
        <v>45.136666666666663</v>
      </c>
      <c r="H2285" s="5">
        <v>44.03</v>
      </c>
      <c r="I2285" s="5">
        <v>42.726666666666667</v>
      </c>
      <c r="J2285" s="5">
        <v>41.906666666666666</v>
      </c>
      <c r="K2285" s="5">
        <v>42.346666666666671</v>
      </c>
      <c r="L2285" s="5">
        <v>47.2</v>
      </c>
      <c r="M2285" s="5">
        <v>51.273333333333333</v>
      </c>
      <c r="N2285" s="5">
        <v>55.176666666666662</v>
      </c>
      <c r="O2285" s="5">
        <v>58.283333333333331</v>
      </c>
      <c r="P2285" s="5">
        <v>60.736666666666665</v>
      </c>
      <c r="Q2285" s="5">
        <v>63.18333333333333</v>
      </c>
      <c r="R2285" s="5">
        <v>65.05</v>
      </c>
      <c r="S2285" s="5">
        <v>65.989999999999995</v>
      </c>
      <c r="T2285" s="5">
        <v>66.459999999999994</v>
      </c>
      <c r="U2285" s="5">
        <v>66.47</v>
      </c>
      <c r="V2285" s="5">
        <v>65.493333333333325</v>
      </c>
      <c r="W2285" s="5">
        <v>61.55</v>
      </c>
      <c r="X2285" s="5">
        <v>55.52</v>
      </c>
      <c r="Y2285" s="5">
        <v>52.636666666666663</v>
      </c>
      <c r="Z2285" s="5">
        <v>50.73</v>
      </c>
      <c r="AA2285" s="5">
        <v>49.716666666666669</v>
      </c>
      <c r="AB2285" s="5">
        <v>47.93333333333333</v>
      </c>
    </row>
    <row r="2286" spans="1:28">
      <c r="A2286" s="2" t="s">
        <v>315</v>
      </c>
      <c r="B2286" s="2" t="s">
        <v>77</v>
      </c>
      <c r="C2286" s="2" t="s">
        <v>365</v>
      </c>
      <c r="D2286" s="2" t="str">
        <f t="shared" si="35"/>
        <v>Texas - Amarillo-May</v>
      </c>
      <c r="E2286" s="5">
        <v>56.658064516129038</v>
      </c>
      <c r="F2286" s="5">
        <v>55.248387096774195</v>
      </c>
      <c r="G2286" s="5">
        <v>53.816129032258061</v>
      </c>
      <c r="H2286" s="5">
        <v>52.935483870967744</v>
      </c>
      <c r="I2286" s="5">
        <v>52.041935483870965</v>
      </c>
      <c r="J2286" s="5">
        <v>51.167741935483875</v>
      </c>
      <c r="K2286" s="5">
        <v>54.122580645161285</v>
      </c>
      <c r="L2286" s="5">
        <v>57.119354838709675</v>
      </c>
      <c r="M2286" s="5">
        <v>60.093548387096774</v>
      </c>
      <c r="N2286" s="5">
        <v>63.20967741935484</v>
      </c>
      <c r="O2286" s="5">
        <v>66.316129032258075</v>
      </c>
      <c r="P2286" s="5">
        <v>69.41612903225807</v>
      </c>
      <c r="Q2286" s="5">
        <v>71.0741935483871</v>
      </c>
      <c r="R2286" s="5">
        <v>72.716129032258053</v>
      </c>
      <c r="S2286" s="5">
        <v>74.351612903225814</v>
      </c>
      <c r="T2286" s="5">
        <v>74.361290322580643</v>
      </c>
      <c r="U2286" s="5">
        <v>74.348387096774204</v>
      </c>
      <c r="V2286" s="5">
        <v>74.367741935483878</v>
      </c>
      <c r="W2286" s="5">
        <v>70.745161290322571</v>
      </c>
      <c r="X2286" s="5">
        <v>67.241935483870961</v>
      </c>
      <c r="Y2286" s="5">
        <v>63.683870967741939</v>
      </c>
      <c r="Z2286" s="5">
        <v>61.91612903225807</v>
      </c>
      <c r="AA2286" s="5">
        <v>60.161290322580648</v>
      </c>
      <c r="AB2286" s="5">
        <v>58.435483870967744</v>
      </c>
    </row>
    <row r="2287" spans="1:28">
      <c r="A2287" s="2" t="s">
        <v>315</v>
      </c>
      <c r="B2287" s="2" t="s">
        <v>78</v>
      </c>
      <c r="C2287" s="2" t="s">
        <v>366</v>
      </c>
      <c r="D2287" s="2" t="str">
        <f t="shared" si="35"/>
        <v>Texas - Amarillo-Jun</v>
      </c>
      <c r="E2287" s="5">
        <v>68.106666666666669</v>
      </c>
      <c r="F2287" s="5">
        <v>66.716666666666669</v>
      </c>
      <c r="G2287" s="5">
        <v>65.510000000000005</v>
      </c>
      <c r="H2287" s="5">
        <v>64.413333333333341</v>
      </c>
      <c r="I2287" s="5">
        <v>63.65</v>
      </c>
      <c r="J2287" s="5">
        <v>62.453333333333333</v>
      </c>
      <c r="K2287" s="5">
        <v>64.946666666666673</v>
      </c>
      <c r="L2287" s="5">
        <v>69.266666666666666</v>
      </c>
      <c r="M2287" s="5">
        <v>72.953333333333333</v>
      </c>
      <c r="N2287" s="5">
        <v>76.193333333333342</v>
      </c>
      <c r="O2287" s="5">
        <v>79.323333333333323</v>
      </c>
      <c r="P2287" s="5">
        <v>81.666666666666671</v>
      </c>
      <c r="Q2287" s="5">
        <v>83.96</v>
      </c>
      <c r="R2287" s="5">
        <v>85.263333333333335</v>
      </c>
      <c r="S2287" s="5">
        <v>86.073333333333323</v>
      </c>
      <c r="T2287" s="5">
        <v>85.763333333333335</v>
      </c>
      <c r="U2287" s="5">
        <v>85.846666666666664</v>
      </c>
      <c r="V2287" s="5">
        <v>84.923333333333332</v>
      </c>
      <c r="W2287" s="5">
        <v>82.236666666666665</v>
      </c>
      <c r="X2287" s="5">
        <v>78.073333333333323</v>
      </c>
      <c r="Y2287" s="5">
        <v>75.19</v>
      </c>
      <c r="Z2287" s="5">
        <v>73.123333333333321</v>
      </c>
      <c r="AA2287" s="5">
        <v>71.596666666666664</v>
      </c>
      <c r="AB2287" s="5">
        <v>70.056666666666658</v>
      </c>
    </row>
    <row r="2288" spans="1:28">
      <c r="A2288" s="2" t="s">
        <v>315</v>
      </c>
      <c r="B2288" s="2" t="s">
        <v>79</v>
      </c>
      <c r="C2288" s="2" t="s">
        <v>367</v>
      </c>
      <c r="D2288" s="2" t="str">
        <f t="shared" si="35"/>
        <v>Texas - Amarillo-Jul</v>
      </c>
      <c r="E2288" s="5">
        <v>74.5741935483871</v>
      </c>
      <c r="F2288" s="5">
        <v>73.522580645161284</v>
      </c>
      <c r="G2288" s="5">
        <v>70.125806451612902</v>
      </c>
      <c r="H2288" s="5">
        <v>69.145161290322577</v>
      </c>
      <c r="I2288" s="5">
        <v>68.164516129032251</v>
      </c>
      <c r="J2288" s="5">
        <v>67.151612903225796</v>
      </c>
      <c r="K2288" s="5">
        <v>70.648387096774186</v>
      </c>
      <c r="L2288" s="5">
        <v>74.145161290322577</v>
      </c>
      <c r="M2288" s="5">
        <v>77.667741935483861</v>
      </c>
      <c r="N2288" s="5">
        <v>80.254838709677429</v>
      </c>
      <c r="O2288" s="5">
        <v>82.829032258064515</v>
      </c>
      <c r="P2288" s="5">
        <v>85.438709677419354</v>
      </c>
      <c r="Q2288" s="5">
        <v>86.509677419354844</v>
      </c>
      <c r="R2288" s="5">
        <v>87.674193548387095</v>
      </c>
      <c r="S2288" s="5">
        <v>88.729032258064507</v>
      </c>
      <c r="T2288" s="5">
        <v>88.296774193548387</v>
      </c>
      <c r="U2288" s="5">
        <v>87.848387096774204</v>
      </c>
      <c r="V2288" s="5">
        <v>87.377419354838707</v>
      </c>
      <c r="W2288" s="5">
        <v>84.525806451612908</v>
      </c>
      <c r="X2288" s="5">
        <v>81.729032258064507</v>
      </c>
      <c r="Y2288" s="5">
        <v>78.887096774193552</v>
      </c>
      <c r="Z2288" s="5">
        <v>77.022580645161284</v>
      </c>
      <c r="AA2288" s="5">
        <v>75.148387096774186</v>
      </c>
      <c r="AB2288" s="5">
        <v>73.277419354838713</v>
      </c>
    </row>
    <row r="2289" spans="1:28">
      <c r="A2289" s="2" t="s">
        <v>315</v>
      </c>
      <c r="B2289" s="2" t="s">
        <v>80</v>
      </c>
      <c r="C2289" s="2" t="s">
        <v>368</v>
      </c>
      <c r="D2289" s="2" t="str">
        <f t="shared" si="35"/>
        <v>Texas - Amarillo-Aug</v>
      </c>
      <c r="E2289" s="5">
        <v>66.57741935483871</v>
      </c>
      <c r="F2289" s="5">
        <v>65.535483870967738</v>
      </c>
      <c r="G2289" s="5">
        <v>67.390322580645162</v>
      </c>
      <c r="H2289" s="5">
        <v>66.722580645161287</v>
      </c>
      <c r="I2289" s="5">
        <v>66.219354838709677</v>
      </c>
      <c r="J2289" s="5">
        <v>65.735483870967741</v>
      </c>
      <c r="K2289" s="5">
        <v>66.635483870967732</v>
      </c>
      <c r="L2289" s="5">
        <v>70.816129032258075</v>
      </c>
      <c r="M2289" s="5">
        <v>75.00322580645161</v>
      </c>
      <c r="N2289" s="5">
        <v>79.219354838709677</v>
      </c>
      <c r="O2289" s="5">
        <v>82.5741935483871</v>
      </c>
      <c r="P2289" s="5">
        <v>84.883870967741942</v>
      </c>
      <c r="Q2289" s="5">
        <v>86.280645161290323</v>
      </c>
      <c r="R2289" s="5">
        <v>86.212903225806443</v>
      </c>
      <c r="S2289" s="5">
        <v>86.525806451612908</v>
      </c>
      <c r="T2289" s="5">
        <v>86.225806451612897</v>
      </c>
      <c r="U2289" s="5">
        <v>85.106451612903228</v>
      </c>
      <c r="V2289" s="5">
        <v>84.41935483870968</v>
      </c>
      <c r="W2289" s="5">
        <v>81.535483870967738</v>
      </c>
      <c r="X2289" s="5">
        <v>76.667741935483861</v>
      </c>
      <c r="Y2289" s="5">
        <v>74.00322580645161</v>
      </c>
      <c r="Z2289" s="5">
        <v>72.535483870967738</v>
      </c>
      <c r="AA2289" s="5">
        <v>71.112903225806448</v>
      </c>
      <c r="AB2289" s="5">
        <v>69.606451612903228</v>
      </c>
    </row>
    <row r="2290" spans="1:28">
      <c r="A2290" s="2" t="s">
        <v>315</v>
      </c>
      <c r="B2290" s="2" t="s">
        <v>81</v>
      </c>
      <c r="C2290" s="2" t="s">
        <v>369</v>
      </c>
      <c r="D2290" s="2" t="str">
        <f t="shared" si="35"/>
        <v>Texas - Amarillo-Sep</v>
      </c>
      <c r="E2290" s="5">
        <v>61.483333333333334</v>
      </c>
      <c r="F2290" s="5">
        <v>60.866666666666667</v>
      </c>
      <c r="G2290" s="5">
        <v>60.223333333333336</v>
      </c>
      <c r="H2290" s="5">
        <v>59.69</v>
      </c>
      <c r="I2290" s="5">
        <v>59.216666666666669</v>
      </c>
      <c r="J2290" s="5">
        <v>58.646666666666668</v>
      </c>
      <c r="K2290" s="5">
        <v>60.68</v>
      </c>
      <c r="L2290" s="5">
        <v>62.73</v>
      </c>
      <c r="M2290" s="5">
        <v>64.819999999999993</v>
      </c>
      <c r="N2290" s="5">
        <v>68.193333333333328</v>
      </c>
      <c r="O2290" s="5">
        <v>71.59</v>
      </c>
      <c r="P2290" s="5">
        <v>74.976666666666674</v>
      </c>
      <c r="Q2290" s="5">
        <v>76.040000000000006</v>
      </c>
      <c r="R2290" s="5">
        <v>77.083333333333329</v>
      </c>
      <c r="S2290" s="5">
        <v>78.156666666666666</v>
      </c>
      <c r="T2290" s="5">
        <v>77.093333333333334</v>
      </c>
      <c r="U2290" s="5">
        <v>76.076666666666668</v>
      </c>
      <c r="V2290" s="5">
        <v>75</v>
      </c>
      <c r="W2290" s="5">
        <v>71.906666666666666</v>
      </c>
      <c r="X2290" s="5">
        <v>68.846666666666664</v>
      </c>
      <c r="Y2290" s="5">
        <v>65.823333333333338</v>
      </c>
      <c r="Z2290" s="5">
        <v>64.546666666666667</v>
      </c>
      <c r="AA2290" s="5">
        <v>63.276666666666664</v>
      </c>
      <c r="AB2290" s="5">
        <v>62.026666666666664</v>
      </c>
    </row>
    <row r="2291" spans="1:28">
      <c r="A2291" s="2" t="s">
        <v>315</v>
      </c>
      <c r="B2291" s="2" t="s">
        <v>82</v>
      </c>
      <c r="C2291" s="2" t="s">
        <v>370</v>
      </c>
      <c r="D2291" s="2" t="str">
        <f t="shared" si="35"/>
        <v>Texas - Amarillo-Oct</v>
      </c>
      <c r="E2291" s="5">
        <v>52.07741935483871</v>
      </c>
      <c r="F2291" s="5">
        <v>51.483870967741936</v>
      </c>
      <c r="G2291" s="5">
        <v>50.758064516129032</v>
      </c>
      <c r="H2291" s="5">
        <v>50.322580645161288</v>
      </c>
      <c r="I2291" s="5">
        <v>49.312903225806451</v>
      </c>
      <c r="J2291" s="5">
        <v>48.280645161290323</v>
      </c>
      <c r="K2291" s="5">
        <v>47.380645161290325</v>
      </c>
      <c r="L2291" s="5">
        <v>50.364516129032253</v>
      </c>
      <c r="M2291" s="5">
        <v>56.525806451612901</v>
      </c>
      <c r="N2291" s="5">
        <v>61.574193548387093</v>
      </c>
      <c r="O2291" s="5">
        <v>66.119354838709668</v>
      </c>
      <c r="P2291" s="5">
        <v>69.332258064516139</v>
      </c>
      <c r="Q2291" s="5">
        <v>71.609677419354838</v>
      </c>
      <c r="R2291" s="5">
        <v>72.851612903225814</v>
      </c>
      <c r="S2291" s="5">
        <v>73.764516129032259</v>
      </c>
      <c r="T2291" s="5">
        <v>73.909677419354836</v>
      </c>
      <c r="U2291" s="5">
        <v>72.635483870967732</v>
      </c>
      <c r="V2291" s="5">
        <v>68.758064516129039</v>
      </c>
      <c r="W2291" s="5">
        <v>62.938709677419354</v>
      </c>
      <c r="X2291" s="5">
        <v>59.432258064516134</v>
      </c>
      <c r="Y2291" s="5">
        <v>57.28709677419355</v>
      </c>
      <c r="Z2291" s="5">
        <v>55.377419354838715</v>
      </c>
      <c r="AA2291" s="5">
        <v>53.987096774193546</v>
      </c>
      <c r="AB2291" s="5">
        <v>53.425806451612907</v>
      </c>
    </row>
    <row r="2292" spans="1:28">
      <c r="A2292" s="2" t="s">
        <v>315</v>
      </c>
      <c r="B2292" s="2" t="s">
        <v>83</v>
      </c>
      <c r="C2292" s="2" t="s">
        <v>371</v>
      </c>
      <c r="D2292" s="2" t="str">
        <f t="shared" si="35"/>
        <v>Texas - Amarillo-Nov</v>
      </c>
      <c r="E2292" s="5">
        <v>37.54</v>
      </c>
      <c r="F2292" s="5">
        <v>36.69</v>
      </c>
      <c r="G2292" s="5">
        <v>36.18666666666666</v>
      </c>
      <c r="H2292" s="5">
        <v>35.306666666666665</v>
      </c>
      <c r="I2292" s="5">
        <v>34.993333333333332</v>
      </c>
      <c r="J2292" s="5">
        <v>35.323333333333338</v>
      </c>
      <c r="K2292" s="5">
        <v>34.776666666666664</v>
      </c>
      <c r="L2292" s="5">
        <v>34.406666666666666</v>
      </c>
      <c r="M2292" s="5">
        <v>38.373333333333335</v>
      </c>
      <c r="N2292" s="5">
        <v>42.793333333333329</v>
      </c>
      <c r="O2292" s="5">
        <v>47.036666666666662</v>
      </c>
      <c r="P2292" s="5">
        <v>49.013333333333335</v>
      </c>
      <c r="Q2292" s="5">
        <v>50.403333333333329</v>
      </c>
      <c r="R2292" s="5">
        <v>51.52</v>
      </c>
      <c r="S2292" s="5">
        <v>52.35</v>
      </c>
      <c r="T2292" s="5">
        <v>52.24666666666667</v>
      </c>
      <c r="U2292" s="5">
        <v>50.473333333333336</v>
      </c>
      <c r="V2292" s="5">
        <v>45.733333333333334</v>
      </c>
      <c r="W2292" s="5">
        <v>42.516666666666666</v>
      </c>
      <c r="X2292" s="5">
        <v>41.3</v>
      </c>
      <c r="Y2292" s="5">
        <v>40.323333333333338</v>
      </c>
      <c r="Z2292" s="5">
        <v>38.946666666666673</v>
      </c>
      <c r="AA2292" s="5">
        <v>38.090000000000003</v>
      </c>
      <c r="AB2292" s="5">
        <v>37.00333333333333</v>
      </c>
    </row>
    <row r="2293" spans="1:28">
      <c r="A2293" s="2" t="s">
        <v>315</v>
      </c>
      <c r="B2293" s="2" t="s">
        <v>84</v>
      </c>
      <c r="C2293" s="2" t="s">
        <v>372</v>
      </c>
      <c r="D2293" s="2" t="str">
        <f t="shared" si="35"/>
        <v>Texas - Amarillo-Dec</v>
      </c>
      <c r="E2293" s="5">
        <v>30.580645161290324</v>
      </c>
      <c r="F2293" s="5">
        <v>30.029032258064515</v>
      </c>
      <c r="G2293" s="5">
        <v>29.5</v>
      </c>
      <c r="H2293" s="5">
        <v>29.2</v>
      </c>
      <c r="I2293" s="5">
        <v>28.877419354838711</v>
      </c>
      <c r="J2293" s="5">
        <v>28.593548387096774</v>
      </c>
      <c r="K2293" s="5">
        <v>29.135483870967743</v>
      </c>
      <c r="L2293" s="5">
        <v>29.725806451612904</v>
      </c>
      <c r="M2293" s="5">
        <v>30.296774193548387</v>
      </c>
      <c r="N2293" s="5">
        <v>34.493548387096773</v>
      </c>
      <c r="O2293" s="5">
        <v>38.70967741935484</v>
      </c>
      <c r="P2293" s="5">
        <v>42.9</v>
      </c>
      <c r="Q2293" s="5">
        <v>44.464516129032262</v>
      </c>
      <c r="R2293" s="5">
        <v>46.045161290322582</v>
      </c>
      <c r="S2293" s="5">
        <v>47.6</v>
      </c>
      <c r="T2293" s="5">
        <v>45.2</v>
      </c>
      <c r="U2293" s="5">
        <v>42.832258064516125</v>
      </c>
      <c r="V2293" s="5">
        <v>40.435483870967744</v>
      </c>
      <c r="W2293" s="5">
        <v>38.048387096774192</v>
      </c>
      <c r="X2293" s="5">
        <v>35.700000000000003</v>
      </c>
      <c r="Y2293" s="5">
        <v>33.319354838709678</v>
      </c>
      <c r="Z2293" s="5">
        <v>32.583870967741937</v>
      </c>
      <c r="AA2293" s="5">
        <v>31.838709677419356</v>
      </c>
      <c r="AB2293" s="5">
        <v>31.106451612903225</v>
      </c>
    </row>
    <row r="2294" spans="1:28">
      <c r="A2294" s="2" t="s">
        <v>316</v>
      </c>
      <c r="B2294" s="2" t="s">
        <v>73</v>
      </c>
      <c r="C2294" s="2" t="s">
        <v>361</v>
      </c>
      <c r="D2294" s="2" t="str">
        <f t="shared" si="35"/>
        <v>Texas - Austin-Jan</v>
      </c>
      <c r="E2294" s="5">
        <v>45.91612903225807</v>
      </c>
      <c r="F2294" s="5">
        <v>45.387096774193552</v>
      </c>
      <c r="G2294" s="5">
        <v>44.887096774193552</v>
      </c>
      <c r="H2294" s="5">
        <v>44.587096774193547</v>
      </c>
      <c r="I2294" s="5">
        <v>44.277419354838706</v>
      </c>
      <c r="J2294" s="5">
        <v>43.974193548387099</v>
      </c>
      <c r="K2294" s="5">
        <v>44.70967741935484</v>
      </c>
      <c r="L2294" s="5">
        <v>45.42258064516129</v>
      </c>
      <c r="M2294" s="5">
        <v>46.138709677419357</v>
      </c>
      <c r="N2294" s="5">
        <v>49.306451612903224</v>
      </c>
      <c r="O2294" s="5">
        <v>52.458064516129035</v>
      </c>
      <c r="P2294" s="5">
        <v>55.619354838709675</v>
      </c>
      <c r="Q2294" s="5">
        <v>57.190322580645166</v>
      </c>
      <c r="R2294" s="5">
        <v>58.745161290322578</v>
      </c>
      <c r="S2294" s="5">
        <v>60.306451612903224</v>
      </c>
      <c r="T2294" s="5">
        <v>59.061290322580646</v>
      </c>
      <c r="U2294" s="5">
        <v>57.732258064516131</v>
      </c>
      <c r="V2294" s="5">
        <v>56.490322580645163</v>
      </c>
      <c r="W2294" s="5">
        <v>54.435483870967744</v>
      </c>
      <c r="X2294" s="5">
        <v>52.41612903225807</v>
      </c>
      <c r="Y2294" s="5">
        <v>50.4</v>
      </c>
      <c r="Z2294" s="5">
        <v>49.170967741935485</v>
      </c>
      <c r="AA2294" s="5">
        <v>47.925806451612907</v>
      </c>
      <c r="AB2294" s="5">
        <v>46.687096774193549</v>
      </c>
    </row>
    <row r="2295" spans="1:28">
      <c r="A2295" s="2" t="s">
        <v>316</v>
      </c>
      <c r="B2295" s="2" t="s">
        <v>74</v>
      </c>
      <c r="C2295" s="2" t="s">
        <v>362</v>
      </c>
      <c r="D2295" s="2" t="str">
        <f t="shared" si="35"/>
        <v>Texas - Austin-Feb</v>
      </c>
      <c r="E2295" s="5">
        <v>47.5</v>
      </c>
      <c r="F2295" s="5">
        <v>46.664285714285711</v>
      </c>
      <c r="G2295" s="5">
        <v>45.642857142857146</v>
      </c>
      <c r="H2295" s="5">
        <v>44.975000000000001</v>
      </c>
      <c r="I2295" s="5">
        <v>44.225000000000001</v>
      </c>
      <c r="J2295" s="5">
        <v>43.628571428571426</v>
      </c>
      <c r="K2295" s="5">
        <v>43.628571428571426</v>
      </c>
      <c r="L2295" s="5">
        <v>44.053571428571431</v>
      </c>
      <c r="M2295" s="5">
        <v>46.896428571428565</v>
      </c>
      <c r="N2295" s="5">
        <v>49.960714285714289</v>
      </c>
      <c r="O2295" s="5">
        <v>53.217857142857142</v>
      </c>
      <c r="P2295" s="5">
        <v>56.24285714285714</v>
      </c>
      <c r="Q2295" s="5">
        <v>58.592857142857142</v>
      </c>
      <c r="R2295" s="5">
        <v>60.635714285714286</v>
      </c>
      <c r="S2295" s="5">
        <v>61.714285714285715</v>
      </c>
      <c r="T2295" s="5">
        <v>61.953571428571429</v>
      </c>
      <c r="U2295" s="5">
        <v>61.267857142857146</v>
      </c>
      <c r="V2295" s="5">
        <v>59.721428571428575</v>
      </c>
      <c r="W2295" s="5">
        <v>56.49285714285714</v>
      </c>
      <c r="X2295" s="5">
        <v>53.99285714285714</v>
      </c>
      <c r="Y2295" s="5">
        <v>52.203571428571429</v>
      </c>
      <c r="Z2295" s="5">
        <v>50.828571428571429</v>
      </c>
      <c r="AA2295" s="5">
        <v>49.760714285714286</v>
      </c>
      <c r="AB2295" s="5">
        <v>48.760714285714286</v>
      </c>
    </row>
    <row r="2296" spans="1:28">
      <c r="A2296" s="2" t="s">
        <v>316</v>
      </c>
      <c r="B2296" s="2" t="s">
        <v>75</v>
      </c>
      <c r="C2296" s="2" t="s">
        <v>363</v>
      </c>
      <c r="D2296" s="2" t="str">
        <f t="shared" si="35"/>
        <v>Texas - Austin-Mar</v>
      </c>
      <c r="E2296" s="5">
        <v>55.651612903225811</v>
      </c>
      <c r="F2296" s="5">
        <v>54.983870967741936</v>
      </c>
      <c r="G2296" s="5">
        <v>54.425806451612907</v>
      </c>
      <c r="H2296" s="5">
        <v>53.812903225806451</v>
      </c>
      <c r="I2296" s="5">
        <v>53.383870967741942</v>
      </c>
      <c r="J2296" s="5">
        <v>52.912903225806453</v>
      </c>
      <c r="K2296" s="5">
        <v>52.354838709677416</v>
      </c>
      <c r="L2296" s="5">
        <v>53.28709677419355</v>
      </c>
      <c r="M2296" s="5">
        <v>55.79032258064516</v>
      </c>
      <c r="N2296" s="5">
        <v>58.332258064516125</v>
      </c>
      <c r="O2296" s="5">
        <v>61</v>
      </c>
      <c r="P2296" s="5">
        <v>62.79354838709677</v>
      </c>
      <c r="Q2296" s="5">
        <v>65.670967741935485</v>
      </c>
      <c r="R2296" s="5">
        <v>67.877419354838707</v>
      </c>
      <c r="S2296" s="5">
        <v>69.122580645161293</v>
      </c>
      <c r="T2296" s="5">
        <v>69.838709677419359</v>
      </c>
      <c r="U2296" s="5">
        <v>69.470967741935482</v>
      </c>
      <c r="V2296" s="5">
        <v>68.216129032258053</v>
      </c>
      <c r="W2296" s="5">
        <v>65.08387096774193</v>
      </c>
      <c r="X2296" s="5">
        <v>62.148387096774194</v>
      </c>
      <c r="Y2296" s="5">
        <v>60.493548387096773</v>
      </c>
      <c r="Z2296" s="5">
        <v>58.91612903225807</v>
      </c>
      <c r="AA2296" s="5">
        <v>57.893548387096779</v>
      </c>
      <c r="AB2296" s="5">
        <v>56.751612903225805</v>
      </c>
    </row>
    <row r="2297" spans="1:28">
      <c r="A2297" s="2" t="s">
        <v>316</v>
      </c>
      <c r="B2297" s="2" t="s">
        <v>76</v>
      </c>
      <c r="C2297" s="2" t="s">
        <v>364</v>
      </c>
      <c r="D2297" s="2" t="str">
        <f t="shared" si="35"/>
        <v>Texas - Austin-Apr</v>
      </c>
      <c r="E2297" s="5">
        <v>64.703333333333333</v>
      </c>
      <c r="F2297" s="5">
        <v>63.956666666666671</v>
      </c>
      <c r="G2297" s="5">
        <v>63.36</v>
      </c>
      <c r="H2297" s="5">
        <v>63.156666666666666</v>
      </c>
      <c r="I2297" s="5">
        <v>63.026666666666664</v>
      </c>
      <c r="J2297" s="5">
        <v>62.743333333333332</v>
      </c>
      <c r="K2297" s="5">
        <v>63.326666666666668</v>
      </c>
      <c r="L2297" s="5">
        <v>65.516666666666666</v>
      </c>
      <c r="M2297" s="5">
        <v>68.206666666666663</v>
      </c>
      <c r="N2297" s="5">
        <v>70.943333333333342</v>
      </c>
      <c r="O2297" s="5">
        <v>73.06</v>
      </c>
      <c r="P2297" s="5">
        <v>74.286666666666662</v>
      </c>
      <c r="Q2297" s="5">
        <v>75.876666666666679</v>
      </c>
      <c r="R2297" s="5">
        <v>76.91</v>
      </c>
      <c r="S2297" s="5">
        <v>77.766666666666666</v>
      </c>
      <c r="T2297" s="5">
        <v>77.606666666666655</v>
      </c>
      <c r="U2297" s="5">
        <v>76.50333333333333</v>
      </c>
      <c r="V2297" s="5">
        <v>75.273333333333326</v>
      </c>
      <c r="W2297" s="5">
        <v>72.516666666666666</v>
      </c>
      <c r="X2297" s="5">
        <v>70.043333333333337</v>
      </c>
      <c r="Y2297" s="5">
        <v>68.3</v>
      </c>
      <c r="Z2297" s="5">
        <v>67.260000000000005</v>
      </c>
      <c r="AA2297" s="5">
        <v>66.650000000000006</v>
      </c>
      <c r="AB2297" s="5">
        <v>65.78</v>
      </c>
    </row>
    <row r="2298" spans="1:28">
      <c r="A2298" s="2" t="s">
        <v>316</v>
      </c>
      <c r="B2298" s="2" t="s">
        <v>77</v>
      </c>
      <c r="C2298" s="2" t="s">
        <v>365</v>
      </c>
      <c r="D2298" s="2" t="str">
        <f t="shared" si="35"/>
        <v>Texas - Austin-May</v>
      </c>
      <c r="E2298" s="5">
        <v>70.099999999999994</v>
      </c>
      <c r="F2298" s="5">
        <v>69.432258064516134</v>
      </c>
      <c r="G2298" s="5">
        <v>68.780645161290323</v>
      </c>
      <c r="H2298" s="5">
        <v>68.251612903225819</v>
      </c>
      <c r="I2298" s="5">
        <v>67.945161290322588</v>
      </c>
      <c r="J2298" s="5">
        <v>68.132258064516122</v>
      </c>
      <c r="K2298" s="5">
        <v>69.032258064516128</v>
      </c>
      <c r="L2298" s="5">
        <v>71.196774193548379</v>
      </c>
      <c r="M2298" s="5">
        <v>73.7</v>
      </c>
      <c r="N2298" s="5">
        <v>75.525806451612908</v>
      </c>
      <c r="O2298" s="5">
        <v>77.748387096774181</v>
      </c>
      <c r="P2298" s="5">
        <v>79.116129032258058</v>
      </c>
      <c r="Q2298" s="5">
        <v>80.132258064516122</v>
      </c>
      <c r="R2298" s="5">
        <v>80.841935483870969</v>
      </c>
      <c r="S2298" s="5">
        <v>81.812903225806451</v>
      </c>
      <c r="T2298" s="5">
        <v>81.909677419354836</v>
      </c>
      <c r="U2298" s="5">
        <v>81.58709677419354</v>
      </c>
      <c r="V2298" s="5">
        <v>80.0741935483871</v>
      </c>
      <c r="W2298" s="5">
        <v>77.719354838709677</v>
      </c>
      <c r="X2298" s="5">
        <v>75.403225806451616</v>
      </c>
      <c r="Y2298" s="5">
        <v>73.903225806451616</v>
      </c>
      <c r="Z2298" s="5">
        <v>72.864516129032268</v>
      </c>
      <c r="AA2298" s="5">
        <v>71.893548387096772</v>
      </c>
      <c r="AB2298" s="5">
        <v>71.125806451612902</v>
      </c>
    </row>
    <row r="2299" spans="1:28">
      <c r="A2299" s="2" t="s">
        <v>316</v>
      </c>
      <c r="B2299" s="2" t="s">
        <v>78</v>
      </c>
      <c r="C2299" s="2" t="s">
        <v>366</v>
      </c>
      <c r="D2299" s="2" t="str">
        <f t="shared" si="35"/>
        <v>Texas - Austin-Jun</v>
      </c>
      <c r="E2299" s="5">
        <v>74.69</v>
      </c>
      <c r="F2299" s="5">
        <v>73.793333333333337</v>
      </c>
      <c r="G2299" s="5">
        <v>73.44</v>
      </c>
      <c r="H2299" s="5">
        <v>73.126666666666679</v>
      </c>
      <c r="I2299" s="5">
        <v>72.59</v>
      </c>
      <c r="J2299" s="5">
        <v>72.36333333333333</v>
      </c>
      <c r="K2299" s="5">
        <v>73.803333333333327</v>
      </c>
      <c r="L2299" s="5">
        <v>76.52</v>
      </c>
      <c r="M2299" s="5">
        <v>79.239999999999995</v>
      </c>
      <c r="N2299" s="5">
        <v>82.046666666666667</v>
      </c>
      <c r="O2299" s="5">
        <v>83.93</v>
      </c>
      <c r="P2299" s="5">
        <v>86.21</v>
      </c>
      <c r="Q2299" s="5">
        <v>87.456666666666663</v>
      </c>
      <c r="R2299" s="5">
        <v>88.373333333333321</v>
      </c>
      <c r="S2299" s="5">
        <v>89.376666666666679</v>
      </c>
      <c r="T2299" s="5">
        <v>89.096666666666664</v>
      </c>
      <c r="U2299" s="5">
        <v>88.67</v>
      </c>
      <c r="V2299" s="5">
        <v>87.46</v>
      </c>
      <c r="W2299" s="5">
        <v>85.03</v>
      </c>
      <c r="X2299" s="5">
        <v>82.07</v>
      </c>
      <c r="Y2299" s="5">
        <v>79.813333333333333</v>
      </c>
      <c r="Z2299" s="5">
        <v>78.290000000000006</v>
      </c>
      <c r="AA2299" s="5">
        <v>77.08</v>
      </c>
      <c r="AB2299" s="5">
        <v>75.653333333333336</v>
      </c>
    </row>
    <row r="2300" spans="1:28">
      <c r="A2300" s="2" t="s">
        <v>316</v>
      </c>
      <c r="B2300" s="2" t="s">
        <v>79</v>
      </c>
      <c r="C2300" s="2" t="s">
        <v>367</v>
      </c>
      <c r="D2300" s="2" t="str">
        <f t="shared" si="35"/>
        <v>Texas - Austin-Jul</v>
      </c>
      <c r="E2300" s="5">
        <v>81.041935483870972</v>
      </c>
      <c r="F2300" s="5">
        <v>80.116129032258058</v>
      </c>
      <c r="G2300" s="5">
        <v>76.729032258064507</v>
      </c>
      <c r="H2300" s="5">
        <v>76.045161290322582</v>
      </c>
      <c r="I2300" s="5">
        <v>75.438709677419354</v>
      </c>
      <c r="J2300" s="5">
        <v>74.719354838709677</v>
      </c>
      <c r="K2300" s="5">
        <v>77.367741935483878</v>
      </c>
      <c r="L2300" s="5">
        <v>79.964516129032262</v>
      </c>
      <c r="M2300" s="5">
        <v>82.616129032258058</v>
      </c>
      <c r="N2300" s="5">
        <v>85.048387096774192</v>
      </c>
      <c r="O2300" s="5">
        <v>87.448387096774198</v>
      </c>
      <c r="P2300" s="5">
        <v>89.880645161290332</v>
      </c>
      <c r="Q2300" s="5">
        <v>90.929032258064524</v>
      </c>
      <c r="R2300" s="5">
        <v>92.00645161290322</v>
      </c>
      <c r="S2300" s="5">
        <v>93.051612903225802</v>
      </c>
      <c r="T2300" s="5">
        <v>92.561290322580646</v>
      </c>
      <c r="U2300" s="5">
        <v>92.125806451612902</v>
      </c>
      <c r="V2300" s="5">
        <v>91.635483870967732</v>
      </c>
      <c r="W2300" s="5">
        <v>88.883870967741942</v>
      </c>
      <c r="X2300" s="5">
        <v>86.229032258064507</v>
      </c>
      <c r="Y2300" s="5">
        <v>83.516129032258064</v>
      </c>
      <c r="Z2300" s="5">
        <v>82.180645161290315</v>
      </c>
      <c r="AA2300" s="5">
        <v>80.745161290322571</v>
      </c>
      <c r="AB2300" s="5">
        <v>79.448387096774198</v>
      </c>
    </row>
    <row r="2301" spans="1:28">
      <c r="A2301" s="2" t="s">
        <v>316</v>
      </c>
      <c r="B2301" s="2" t="s">
        <v>80</v>
      </c>
      <c r="C2301" s="2" t="s">
        <v>368</v>
      </c>
      <c r="D2301" s="2" t="str">
        <f t="shared" si="35"/>
        <v>Texas - Austin-Aug</v>
      </c>
      <c r="E2301" s="5">
        <v>76.051612903225802</v>
      </c>
      <c r="F2301" s="5">
        <v>75.438709677419354</v>
      </c>
      <c r="G2301" s="5">
        <v>77.216129032258053</v>
      </c>
      <c r="H2301" s="5">
        <v>76.612903225806448</v>
      </c>
      <c r="I2301" s="5">
        <v>76.151612903225796</v>
      </c>
      <c r="J2301" s="5">
        <v>75.400000000000006</v>
      </c>
      <c r="K2301" s="5">
        <v>76.251612903225819</v>
      </c>
      <c r="L2301" s="5">
        <v>79.019354838709674</v>
      </c>
      <c r="M2301" s="5">
        <v>81.351612903225814</v>
      </c>
      <c r="N2301" s="5">
        <v>84.41612903225807</v>
      </c>
      <c r="O2301" s="5">
        <v>87.096774193548384</v>
      </c>
      <c r="P2301" s="5">
        <v>89.229032258064507</v>
      </c>
      <c r="Q2301" s="5">
        <v>90.870967741935488</v>
      </c>
      <c r="R2301" s="5">
        <v>91.974193548387092</v>
      </c>
      <c r="S2301" s="5">
        <v>92.564516129032256</v>
      </c>
      <c r="T2301" s="5">
        <v>92.887096774193552</v>
      </c>
      <c r="U2301" s="5">
        <v>92.158064516129031</v>
      </c>
      <c r="V2301" s="5">
        <v>90.522580645161284</v>
      </c>
      <c r="W2301" s="5">
        <v>87.780645161290323</v>
      </c>
      <c r="X2301" s="5">
        <v>85.4258064516129</v>
      </c>
      <c r="Y2301" s="5">
        <v>83.690322580645159</v>
      </c>
      <c r="Z2301" s="5">
        <v>81.877419354838707</v>
      </c>
      <c r="AA2301" s="5">
        <v>80.451612903225808</v>
      </c>
      <c r="AB2301" s="5">
        <v>79.616129032258058</v>
      </c>
    </row>
    <row r="2302" spans="1:28">
      <c r="A2302" s="2" t="s">
        <v>316</v>
      </c>
      <c r="B2302" s="2" t="s">
        <v>81</v>
      </c>
      <c r="C2302" s="2" t="s">
        <v>369</v>
      </c>
      <c r="D2302" s="2" t="str">
        <f t="shared" si="35"/>
        <v>Texas - Austin-Sep</v>
      </c>
      <c r="E2302" s="5">
        <v>72.87</v>
      </c>
      <c r="F2302" s="5">
        <v>72.356666666666655</v>
      </c>
      <c r="G2302" s="5">
        <v>71.736666666666665</v>
      </c>
      <c r="H2302" s="5">
        <v>71.260000000000005</v>
      </c>
      <c r="I2302" s="5">
        <v>70.763333333333335</v>
      </c>
      <c r="J2302" s="5">
        <v>70.333333333333329</v>
      </c>
      <c r="K2302" s="5">
        <v>70.356666666666655</v>
      </c>
      <c r="L2302" s="5">
        <v>72.713333333333338</v>
      </c>
      <c r="M2302" s="5">
        <v>75.786666666666662</v>
      </c>
      <c r="N2302" s="5">
        <v>78.466666666666669</v>
      </c>
      <c r="O2302" s="5">
        <v>81.09</v>
      </c>
      <c r="P2302" s="5">
        <v>82.81</v>
      </c>
      <c r="Q2302" s="5">
        <v>84.433333333333337</v>
      </c>
      <c r="R2302" s="5">
        <v>85.936666666666667</v>
      </c>
      <c r="S2302" s="5">
        <v>86.336666666666659</v>
      </c>
      <c r="T2302" s="5">
        <v>85.956666666666663</v>
      </c>
      <c r="U2302" s="5">
        <v>85.13333333333334</v>
      </c>
      <c r="V2302" s="5">
        <v>83.476666666666674</v>
      </c>
      <c r="W2302" s="5">
        <v>80.076666666666668</v>
      </c>
      <c r="X2302" s="5">
        <v>77.83</v>
      </c>
      <c r="Y2302" s="5">
        <v>76.393333333333345</v>
      </c>
      <c r="Z2302" s="5">
        <v>75.400000000000006</v>
      </c>
      <c r="AA2302" s="5">
        <v>74.24666666666667</v>
      </c>
      <c r="AB2302" s="5">
        <v>73.623333333333321</v>
      </c>
    </row>
    <row r="2303" spans="1:28">
      <c r="A2303" s="2" t="s">
        <v>316</v>
      </c>
      <c r="B2303" s="2" t="s">
        <v>82</v>
      </c>
      <c r="C2303" s="2" t="s">
        <v>370</v>
      </c>
      <c r="D2303" s="2" t="str">
        <f t="shared" si="35"/>
        <v>Texas - Austin-Oct</v>
      </c>
      <c r="E2303" s="5">
        <v>65.974193548387092</v>
      </c>
      <c r="F2303" s="5">
        <v>65.380645161290317</v>
      </c>
      <c r="G2303" s="5">
        <v>64.606451612903228</v>
      </c>
      <c r="H2303" s="5">
        <v>63.751612903225805</v>
      </c>
      <c r="I2303" s="5">
        <v>63.051612903225802</v>
      </c>
      <c r="J2303" s="5">
        <v>62.248387096774195</v>
      </c>
      <c r="K2303" s="5">
        <v>62.029032258064518</v>
      </c>
      <c r="L2303" s="5">
        <v>64.41935483870968</v>
      </c>
      <c r="M2303" s="5">
        <v>68.145161290322577</v>
      </c>
      <c r="N2303" s="5">
        <v>72.183870967741925</v>
      </c>
      <c r="O2303" s="5">
        <v>75.406451612903226</v>
      </c>
      <c r="P2303" s="5">
        <v>77.8</v>
      </c>
      <c r="Q2303" s="5">
        <v>79.325806451612905</v>
      </c>
      <c r="R2303" s="5">
        <v>80.964516129032262</v>
      </c>
      <c r="S2303" s="5">
        <v>81.383870967741942</v>
      </c>
      <c r="T2303" s="5">
        <v>81.058064516129036</v>
      </c>
      <c r="U2303" s="5">
        <v>79.874193548387098</v>
      </c>
      <c r="V2303" s="5">
        <v>76.945161290322588</v>
      </c>
      <c r="W2303" s="5">
        <v>73.870967741935488</v>
      </c>
      <c r="X2303" s="5">
        <v>71.648387096774186</v>
      </c>
      <c r="Y2303" s="5">
        <v>70.361290322580643</v>
      </c>
      <c r="Z2303" s="5">
        <v>68.887096774193552</v>
      </c>
      <c r="AA2303" s="5">
        <v>67.406451612903226</v>
      </c>
      <c r="AB2303" s="5">
        <v>66.354838709677423</v>
      </c>
    </row>
    <row r="2304" spans="1:28">
      <c r="A2304" s="2" t="s">
        <v>316</v>
      </c>
      <c r="B2304" s="2" t="s">
        <v>83</v>
      </c>
      <c r="C2304" s="2" t="s">
        <v>371</v>
      </c>
      <c r="D2304" s="2" t="str">
        <f t="shared" si="35"/>
        <v>Texas - Austin-Nov</v>
      </c>
      <c r="E2304" s="5">
        <v>58.073333333333338</v>
      </c>
      <c r="F2304" s="5">
        <v>57.74</v>
      </c>
      <c r="G2304" s="5">
        <v>57.426666666666662</v>
      </c>
      <c r="H2304" s="5">
        <v>56.75</v>
      </c>
      <c r="I2304" s="5">
        <v>56.586666666666666</v>
      </c>
      <c r="J2304" s="5">
        <v>55.876666666666665</v>
      </c>
      <c r="K2304" s="5">
        <v>55.403333333333329</v>
      </c>
      <c r="L2304" s="5">
        <v>56.553333333333327</v>
      </c>
      <c r="M2304" s="5">
        <v>58.426666666666662</v>
      </c>
      <c r="N2304" s="5">
        <v>61.083333333333336</v>
      </c>
      <c r="O2304" s="5">
        <v>64.186666666666667</v>
      </c>
      <c r="P2304" s="5">
        <v>66.846666666666664</v>
      </c>
      <c r="Q2304" s="5">
        <v>69.546666666666667</v>
      </c>
      <c r="R2304" s="5">
        <v>70.673333333333332</v>
      </c>
      <c r="S2304" s="5">
        <v>71.276666666666671</v>
      </c>
      <c r="T2304" s="5">
        <v>70.523333333333326</v>
      </c>
      <c r="U2304" s="5">
        <v>68.986666666666665</v>
      </c>
      <c r="V2304" s="5">
        <v>65.873333333333335</v>
      </c>
      <c r="W2304" s="5">
        <v>63.553333333333327</v>
      </c>
      <c r="X2304" s="5">
        <v>62.12</v>
      </c>
      <c r="Y2304" s="5">
        <v>60.656666666666666</v>
      </c>
      <c r="Z2304" s="5">
        <v>59.836666666666666</v>
      </c>
      <c r="AA2304" s="5">
        <v>58.733333333333334</v>
      </c>
      <c r="AB2304" s="5">
        <v>57.856666666666669</v>
      </c>
    </row>
    <row r="2305" spans="1:28">
      <c r="A2305" s="2" t="s">
        <v>316</v>
      </c>
      <c r="B2305" s="2" t="s">
        <v>84</v>
      </c>
      <c r="C2305" s="2" t="s">
        <v>372</v>
      </c>
      <c r="D2305" s="2" t="str">
        <f t="shared" si="35"/>
        <v>Texas - Austin-Dec</v>
      </c>
      <c r="E2305" s="5">
        <v>47.5</v>
      </c>
      <c r="F2305" s="5">
        <v>47.312903225806451</v>
      </c>
      <c r="G2305" s="5">
        <v>46.78709677419355</v>
      </c>
      <c r="H2305" s="5">
        <v>46.441935483870971</v>
      </c>
      <c r="I2305" s="5">
        <v>45.903225806451616</v>
      </c>
      <c r="J2305" s="5">
        <v>45.832258064516125</v>
      </c>
      <c r="K2305" s="5">
        <v>45.306451612903224</v>
      </c>
      <c r="L2305" s="5">
        <v>45.225806451612904</v>
      </c>
      <c r="M2305" s="5">
        <v>47.329032258064515</v>
      </c>
      <c r="N2305" s="5">
        <v>50.590322580645157</v>
      </c>
      <c r="O2305" s="5">
        <v>53.20645161290323</v>
      </c>
      <c r="P2305" s="5">
        <v>55.616129032258058</v>
      </c>
      <c r="Q2305" s="5">
        <v>57.774193548387096</v>
      </c>
      <c r="R2305" s="5">
        <v>59.438709677419354</v>
      </c>
      <c r="S2305" s="5">
        <v>60.425806451612907</v>
      </c>
      <c r="T2305" s="5">
        <v>60.609677419354838</v>
      </c>
      <c r="U2305" s="5">
        <v>58.825806451612898</v>
      </c>
      <c r="V2305" s="5">
        <v>56.061290322580646</v>
      </c>
      <c r="W2305" s="5">
        <v>54.106451612903221</v>
      </c>
      <c r="X2305" s="5">
        <v>52.203225806451613</v>
      </c>
      <c r="Y2305" s="5">
        <v>51.13225806451613</v>
      </c>
      <c r="Z2305" s="5">
        <v>50.12903225806452</v>
      </c>
      <c r="AA2305" s="5">
        <v>49.358064516129026</v>
      </c>
      <c r="AB2305" s="5">
        <v>48.964516129032262</v>
      </c>
    </row>
    <row r="2306" spans="1:28">
      <c r="A2306" s="2" t="s">
        <v>317</v>
      </c>
      <c r="B2306" s="2" t="s">
        <v>73</v>
      </c>
      <c r="C2306" s="2" t="s">
        <v>361</v>
      </c>
      <c r="D2306" s="2" t="str">
        <f t="shared" si="35"/>
        <v>Texas - Brownsville-Jan</v>
      </c>
      <c r="E2306" s="5">
        <v>54.41935483870968</v>
      </c>
      <c r="F2306" s="5">
        <v>54.148387096774194</v>
      </c>
      <c r="G2306" s="5">
        <v>53.883870967741942</v>
      </c>
      <c r="H2306" s="5">
        <v>53.532258064516128</v>
      </c>
      <c r="I2306" s="5">
        <v>53.203225806451613</v>
      </c>
      <c r="J2306" s="5">
        <v>52.845161290322579</v>
      </c>
      <c r="K2306" s="5">
        <v>54.070967741935483</v>
      </c>
      <c r="L2306" s="5">
        <v>55.232258064516131</v>
      </c>
      <c r="M2306" s="5">
        <v>56.451612903225808</v>
      </c>
      <c r="N2306" s="5">
        <v>58.774193548387096</v>
      </c>
      <c r="O2306" s="5">
        <v>61.087096774193547</v>
      </c>
      <c r="P2306" s="5">
        <v>63.403225806451616</v>
      </c>
      <c r="Q2306" s="5">
        <v>64.087096774193554</v>
      </c>
      <c r="R2306" s="5">
        <v>64.777419354838713</v>
      </c>
      <c r="S2306" s="5">
        <v>65.451612903225808</v>
      </c>
      <c r="T2306" s="5">
        <v>63.954838709677418</v>
      </c>
      <c r="U2306" s="5">
        <v>62.448387096774198</v>
      </c>
      <c r="V2306" s="5">
        <v>60.941935483870971</v>
      </c>
      <c r="W2306" s="5">
        <v>59.383870967741942</v>
      </c>
      <c r="X2306" s="5">
        <v>57.896774193548389</v>
      </c>
      <c r="Y2306" s="5">
        <v>56.37096774193548</v>
      </c>
      <c r="Z2306" s="5">
        <v>55.845161290322579</v>
      </c>
      <c r="AA2306" s="5">
        <v>55.36774193548387</v>
      </c>
      <c r="AB2306" s="5">
        <v>54.845161290322579</v>
      </c>
    </row>
    <row r="2307" spans="1:28">
      <c r="A2307" s="2" t="s">
        <v>317</v>
      </c>
      <c r="B2307" s="2" t="s">
        <v>74</v>
      </c>
      <c r="C2307" s="2" t="s">
        <v>362</v>
      </c>
      <c r="D2307" s="2" t="str">
        <f t="shared" ref="D2307:D2370" si="36">CONCATENATE(A2307,"-",B2307)</f>
        <v>Texas - Brownsville-Feb</v>
      </c>
      <c r="E2307" s="5">
        <v>58.614285714285714</v>
      </c>
      <c r="F2307" s="5">
        <v>58.06428571428571</v>
      </c>
      <c r="G2307" s="5">
        <v>57.532142857142858</v>
      </c>
      <c r="H2307" s="5">
        <v>57.246428571428574</v>
      </c>
      <c r="I2307" s="5">
        <v>56.99285714285714</v>
      </c>
      <c r="J2307" s="5">
        <v>56.707142857142856</v>
      </c>
      <c r="K2307" s="5">
        <v>58.907142857142858</v>
      </c>
      <c r="L2307" s="5">
        <v>61.06428571428571</v>
      </c>
      <c r="M2307" s="5">
        <v>63.246428571428574</v>
      </c>
      <c r="N2307" s="5">
        <v>65.853571428571428</v>
      </c>
      <c r="O2307" s="5">
        <v>68.421428571428564</v>
      </c>
      <c r="P2307" s="5">
        <v>71.028571428571425</v>
      </c>
      <c r="Q2307" s="5">
        <v>71.30714285714285</v>
      </c>
      <c r="R2307" s="5">
        <v>71.635714285714286</v>
      </c>
      <c r="S2307" s="5">
        <v>71.907142857142858</v>
      </c>
      <c r="T2307" s="5">
        <v>70.096428571428575</v>
      </c>
      <c r="U2307" s="5">
        <v>68.303571428571431</v>
      </c>
      <c r="V2307" s="5">
        <v>66.492857142857147</v>
      </c>
      <c r="W2307" s="5">
        <v>64.31785714285715</v>
      </c>
      <c r="X2307" s="5">
        <v>62.178571428571431</v>
      </c>
      <c r="Y2307" s="5">
        <v>60</v>
      </c>
      <c r="Z2307" s="5">
        <v>59.65</v>
      </c>
      <c r="AA2307" s="5">
        <v>59.271428571428565</v>
      </c>
      <c r="AB2307" s="5">
        <v>58.907142857142858</v>
      </c>
    </row>
    <row r="2308" spans="1:28">
      <c r="A2308" s="2" t="s">
        <v>317</v>
      </c>
      <c r="B2308" s="2" t="s">
        <v>75</v>
      </c>
      <c r="C2308" s="2" t="s">
        <v>363</v>
      </c>
      <c r="D2308" s="2" t="str">
        <f t="shared" si="36"/>
        <v>Texas - Brownsville-Mar</v>
      </c>
      <c r="E2308" s="5">
        <v>62.170967741935485</v>
      </c>
      <c r="F2308" s="5">
        <v>62.019354838709674</v>
      </c>
      <c r="G2308" s="5">
        <v>61.561290322580646</v>
      </c>
      <c r="H2308" s="5">
        <v>61.28709677419355</v>
      </c>
      <c r="I2308" s="5">
        <v>61.12580645161291</v>
      </c>
      <c r="J2308" s="5">
        <v>60.480645161290326</v>
      </c>
      <c r="K2308" s="5">
        <v>60.345161290322579</v>
      </c>
      <c r="L2308" s="5">
        <v>62.654838709677421</v>
      </c>
      <c r="M2308" s="5">
        <v>66.435483870967744</v>
      </c>
      <c r="N2308" s="5">
        <v>68.841935483870969</v>
      </c>
      <c r="O2308" s="5">
        <v>70.664516129032251</v>
      </c>
      <c r="P2308" s="5">
        <v>72.267741935483883</v>
      </c>
      <c r="Q2308" s="5">
        <v>73.045161290322582</v>
      </c>
      <c r="R2308" s="5">
        <v>73.745161290322571</v>
      </c>
      <c r="S2308" s="5">
        <v>73.225806451612897</v>
      </c>
      <c r="T2308" s="5">
        <v>72.109677419354838</v>
      </c>
      <c r="U2308" s="5">
        <v>70.738709677419351</v>
      </c>
      <c r="V2308" s="5">
        <v>68.91935483870968</v>
      </c>
      <c r="W2308" s="5">
        <v>66.522580645161284</v>
      </c>
      <c r="X2308" s="5">
        <v>64.938709677419354</v>
      </c>
      <c r="Y2308" s="5">
        <v>64.08387096774193</v>
      </c>
      <c r="Z2308" s="5">
        <v>63.716129032258067</v>
      </c>
      <c r="AA2308" s="5">
        <v>63.161290322580648</v>
      </c>
      <c r="AB2308" s="5">
        <v>62.851612903225806</v>
      </c>
    </row>
    <row r="2309" spans="1:28">
      <c r="A2309" s="2" t="s">
        <v>317</v>
      </c>
      <c r="B2309" s="2" t="s">
        <v>76</v>
      </c>
      <c r="C2309" s="2" t="s">
        <v>364</v>
      </c>
      <c r="D2309" s="2" t="str">
        <f t="shared" si="36"/>
        <v>Texas - Brownsville-Apr</v>
      </c>
      <c r="E2309" s="5">
        <v>69.13</v>
      </c>
      <c r="F2309" s="5">
        <v>68.72</v>
      </c>
      <c r="G2309" s="5">
        <v>68.16</v>
      </c>
      <c r="H2309" s="5">
        <v>67.84</v>
      </c>
      <c r="I2309" s="5">
        <v>67.846666666666664</v>
      </c>
      <c r="J2309" s="5">
        <v>68.010000000000005</v>
      </c>
      <c r="K2309" s="5">
        <v>69.206666666666663</v>
      </c>
      <c r="L2309" s="5">
        <v>72.25333333333333</v>
      </c>
      <c r="M2309" s="5">
        <v>75.27</v>
      </c>
      <c r="N2309" s="5">
        <v>77.56</v>
      </c>
      <c r="O2309" s="5">
        <v>79.456666666666663</v>
      </c>
      <c r="P2309" s="5">
        <v>80.733333333333334</v>
      </c>
      <c r="Q2309" s="5">
        <v>81.430000000000007</v>
      </c>
      <c r="R2309" s="5">
        <v>81.75</v>
      </c>
      <c r="S2309" s="5">
        <v>80.936666666666667</v>
      </c>
      <c r="T2309" s="5">
        <v>80.036666666666662</v>
      </c>
      <c r="U2309" s="5">
        <v>78.313333333333333</v>
      </c>
      <c r="V2309" s="5">
        <v>75.81</v>
      </c>
      <c r="W2309" s="5">
        <v>73.286666666666662</v>
      </c>
      <c r="X2309" s="5">
        <v>71.989999999999995</v>
      </c>
      <c r="Y2309" s="5">
        <v>71.13333333333334</v>
      </c>
      <c r="Z2309" s="5">
        <v>70.61333333333333</v>
      </c>
      <c r="AA2309" s="5">
        <v>69.973333333333329</v>
      </c>
      <c r="AB2309" s="5">
        <v>69.573333333333323</v>
      </c>
    </row>
    <row r="2310" spans="1:28">
      <c r="A2310" s="2" t="s">
        <v>317</v>
      </c>
      <c r="B2310" s="2" t="s">
        <v>77</v>
      </c>
      <c r="C2310" s="2" t="s">
        <v>365</v>
      </c>
      <c r="D2310" s="2" t="str">
        <f t="shared" si="36"/>
        <v>Texas - Brownsville-May</v>
      </c>
      <c r="E2310" s="5">
        <v>74.122580645161293</v>
      </c>
      <c r="F2310" s="5">
        <v>73.774193548387103</v>
      </c>
      <c r="G2310" s="5">
        <v>73.370967741935488</v>
      </c>
      <c r="H2310" s="5">
        <v>73.241935483870961</v>
      </c>
      <c r="I2310" s="5">
        <v>73.096774193548384</v>
      </c>
      <c r="J2310" s="5">
        <v>72.948387096774198</v>
      </c>
      <c r="K2310" s="5">
        <v>75.261290322580649</v>
      </c>
      <c r="L2310" s="5">
        <v>77.674193548387095</v>
      </c>
      <c r="M2310" s="5">
        <v>80.035483870967738</v>
      </c>
      <c r="N2310" s="5">
        <v>81.441935483870964</v>
      </c>
      <c r="O2310" s="5">
        <v>82.851612903225814</v>
      </c>
      <c r="P2310" s="5">
        <v>84.251612903225819</v>
      </c>
      <c r="Q2310" s="5">
        <v>84.283870967741947</v>
      </c>
      <c r="R2310" s="5">
        <v>84.303225806451621</v>
      </c>
      <c r="S2310" s="5">
        <v>84.325806451612905</v>
      </c>
      <c r="T2310" s="5">
        <v>82.819354838709685</v>
      </c>
      <c r="U2310" s="5">
        <v>81.251612903225819</v>
      </c>
      <c r="V2310" s="5">
        <v>79.748387096774181</v>
      </c>
      <c r="W2310" s="5">
        <v>78.329032258064515</v>
      </c>
      <c r="X2310" s="5">
        <v>76.890322580645162</v>
      </c>
      <c r="Y2310" s="5">
        <v>75.49354838709678</v>
      </c>
      <c r="Z2310" s="5">
        <v>75.212903225806443</v>
      </c>
      <c r="AA2310" s="5">
        <v>74.970967741935482</v>
      </c>
      <c r="AB2310" s="5">
        <v>74.683870967741925</v>
      </c>
    </row>
    <row r="2311" spans="1:28">
      <c r="A2311" s="2" t="s">
        <v>317</v>
      </c>
      <c r="B2311" s="2" t="s">
        <v>78</v>
      </c>
      <c r="C2311" s="2" t="s">
        <v>366</v>
      </c>
      <c r="D2311" s="2" t="str">
        <f t="shared" si="36"/>
        <v>Texas - Brownsville-Jun</v>
      </c>
      <c r="E2311" s="5">
        <v>77.563333333333333</v>
      </c>
      <c r="F2311" s="5">
        <v>77.206666666666663</v>
      </c>
      <c r="G2311" s="5">
        <v>77.03</v>
      </c>
      <c r="H2311" s="5">
        <v>76.686666666666667</v>
      </c>
      <c r="I2311" s="5">
        <v>76.17</v>
      </c>
      <c r="J2311" s="5">
        <v>76.166666666666671</v>
      </c>
      <c r="K2311" s="5">
        <v>77.856666666666655</v>
      </c>
      <c r="L2311" s="5">
        <v>80.803333333333327</v>
      </c>
      <c r="M2311" s="5">
        <v>82.803333333333327</v>
      </c>
      <c r="N2311" s="5">
        <v>85.02</v>
      </c>
      <c r="O2311" s="5">
        <v>86.403333333333336</v>
      </c>
      <c r="P2311" s="5">
        <v>87.213333333333338</v>
      </c>
      <c r="Q2311" s="5">
        <v>87.23</v>
      </c>
      <c r="R2311" s="5">
        <v>87.086666666666659</v>
      </c>
      <c r="S2311" s="5">
        <v>87.03</v>
      </c>
      <c r="T2311" s="5">
        <v>86.51</v>
      </c>
      <c r="U2311" s="5">
        <v>85.5</v>
      </c>
      <c r="V2311" s="5">
        <v>83.626666666666679</v>
      </c>
      <c r="W2311" s="5">
        <v>81.319999999999993</v>
      </c>
      <c r="X2311" s="5">
        <v>79.426666666666677</v>
      </c>
      <c r="Y2311" s="5">
        <v>78.623333333333321</v>
      </c>
      <c r="Z2311" s="5">
        <v>78.233333333333334</v>
      </c>
      <c r="AA2311" s="5">
        <v>77.819999999999993</v>
      </c>
      <c r="AB2311" s="5">
        <v>77.576666666666668</v>
      </c>
    </row>
    <row r="2312" spans="1:28">
      <c r="A2312" s="2" t="s">
        <v>317</v>
      </c>
      <c r="B2312" s="2" t="s">
        <v>79</v>
      </c>
      <c r="C2312" s="2" t="s">
        <v>367</v>
      </c>
      <c r="D2312" s="2" t="str">
        <f t="shared" si="36"/>
        <v>Texas - Brownsville-Jul</v>
      </c>
      <c r="E2312" s="5">
        <v>80.367741935483878</v>
      </c>
      <c r="F2312" s="5">
        <v>79.641935483870967</v>
      </c>
      <c r="G2312" s="5">
        <v>76.490322580645156</v>
      </c>
      <c r="H2312" s="5">
        <v>75.932258064516134</v>
      </c>
      <c r="I2312" s="5">
        <v>75.638709677419357</v>
      </c>
      <c r="J2312" s="5">
        <v>75.270967741935493</v>
      </c>
      <c r="K2312" s="5">
        <v>77.335483870967749</v>
      </c>
      <c r="L2312" s="5">
        <v>81.764516129032259</v>
      </c>
      <c r="M2312" s="5">
        <v>84.706451612903223</v>
      </c>
      <c r="N2312" s="5">
        <v>87.058064516129036</v>
      </c>
      <c r="O2312" s="5">
        <v>88.57741935483871</v>
      </c>
      <c r="P2312" s="5">
        <v>89.290322580645167</v>
      </c>
      <c r="Q2312" s="5">
        <v>90.109677419354838</v>
      </c>
      <c r="R2312" s="5">
        <v>89.677419354838705</v>
      </c>
      <c r="S2312" s="5">
        <v>89.367741935483878</v>
      </c>
      <c r="T2312" s="5">
        <v>89.2</v>
      </c>
      <c r="U2312" s="5">
        <v>87.58387096774193</v>
      </c>
      <c r="V2312" s="5">
        <v>86.064516129032256</v>
      </c>
      <c r="W2312" s="5">
        <v>83.341935483870969</v>
      </c>
      <c r="X2312" s="5">
        <v>81.50322580645161</v>
      </c>
      <c r="Y2312" s="5">
        <v>80.254838709677429</v>
      </c>
      <c r="Z2312" s="5">
        <v>79.554838709677412</v>
      </c>
      <c r="AA2312" s="5">
        <v>79.00645161290322</v>
      </c>
      <c r="AB2312" s="5">
        <v>78.529032258064518</v>
      </c>
    </row>
    <row r="2313" spans="1:28">
      <c r="A2313" s="2" t="s">
        <v>317</v>
      </c>
      <c r="B2313" s="2" t="s">
        <v>80</v>
      </c>
      <c r="C2313" s="2" t="s">
        <v>368</v>
      </c>
      <c r="D2313" s="2" t="str">
        <f t="shared" si="36"/>
        <v>Texas - Brownsville-Aug</v>
      </c>
      <c r="E2313" s="5">
        <v>75.770967741935493</v>
      </c>
      <c r="F2313" s="5">
        <v>75.303225806451621</v>
      </c>
      <c r="G2313" s="5">
        <v>77.296774193548387</v>
      </c>
      <c r="H2313" s="5">
        <v>76.932258064516134</v>
      </c>
      <c r="I2313" s="5">
        <v>76.625806451612902</v>
      </c>
      <c r="J2313" s="5">
        <v>76.254838709677429</v>
      </c>
      <c r="K2313" s="5">
        <v>79.50322580645161</v>
      </c>
      <c r="L2313" s="5">
        <v>82.725806451612897</v>
      </c>
      <c r="M2313" s="5">
        <v>85.974193548387092</v>
      </c>
      <c r="N2313" s="5">
        <v>87.125806451612902</v>
      </c>
      <c r="O2313" s="5">
        <v>88.338709677419359</v>
      </c>
      <c r="P2313" s="5">
        <v>89.487096774193546</v>
      </c>
      <c r="Q2313" s="5">
        <v>89.677419354838705</v>
      </c>
      <c r="R2313" s="5">
        <v>89.816129032258075</v>
      </c>
      <c r="S2313" s="5">
        <v>89.983870967741936</v>
      </c>
      <c r="T2313" s="5">
        <v>89.022580645161284</v>
      </c>
      <c r="U2313" s="5">
        <v>88.035483870967738</v>
      </c>
      <c r="V2313" s="5">
        <v>87.08064516129032</v>
      </c>
      <c r="W2313" s="5">
        <v>84.880645161290332</v>
      </c>
      <c r="X2313" s="5">
        <v>82.712903225806443</v>
      </c>
      <c r="Y2313" s="5">
        <v>80.567741935483866</v>
      </c>
      <c r="Z2313" s="5">
        <v>79.91612903225807</v>
      </c>
      <c r="AA2313" s="5">
        <v>79.403225806451616</v>
      </c>
      <c r="AB2313" s="5">
        <v>78.783870967741947</v>
      </c>
    </row>
    <row r="2314" spans="1:28">
      <c r="A2314" s="2" t="s">
        <v>317</v>
      </c>
      <c r="B2314" s="2" t="s">
        <v>81</v>
      </c>
      <c r="C2314" s="2" t="s">
        <v>369</v>
      </c>
      <c r="D2314" s="2" t="str">
        <f t="shared" si="36"/>
        <v>Texas - Brownsville-Sep</v>
      </c>
      <c r="E2314" s="5">
        <v>76.626666666666679</v>
      </c>
      <c r="F2314" s="5">
        <v>76.216666666666669</v>
      </c>
      <c r="G2314" s="5">
        <v>75.75333333333333</v>
      </c>
      <c r="H2314" s="5">
        <v>75.459999999999994</v>
      </c>
      <c r="I2314" s="5">
        <v>75.176666666666677</v>
      </c>
      <c r="J2314" s="5">
        <v>74.86</v>
      </c>
      <c r="K2314" s="5">
        <v>77.343333333333334</v>
      </c>
      <c r="L2314" s="5">
        <v>79.826666666666668</v>
      </c>
      <c r="M2314" s="5">
        <v>82.333333333333329</v>
      </c>
      <c r="N2314" s="5">
        <v>83.643333333333345</v>
      </c>
      <c r="O2314" s="5">
        <v>84.976666666666674</v>
      </c>
      <c r="P2314" s="5">
        <v>86.293333333333337</v>
      </c>
      <c r="Q2314" s="5">
        <v>86.55</v>
      </c>
      <c r="R2314" s="5">
        <v>86.803333333333327</v>
      </c>
      <c r="S2314" s="5">
        <v>87.053333333333327</v>
      </c>
      <c r="T2314" s="5">
        <v>85.606666666666655</v>
      </c>
      <c r="U2314" s="5">
        <v>84.15</v>
      </c>
      <c r="V2314" s="5">
        <v>82.69</v>
      </c>
      <c r="W2314" s="5">
        <v>81.326666666666668</v>
      </c>
      <c r="X2314" s="5">
        <v>79.94</v>
      </c>
      <c r="Y2314" s="5">
        <v>78.603333333333325</v>
      </c>
      <c r="Z2314" s="5">
        <v>78.06</v>
      </c>
      <c r="AA2314" s="5">
        <v>77.52</v>
      </c>
      <c r="AB2314" s="5">
        <v>76.986666666666665</v>
      </c>
    </row>
    <row r="2315" spans="1:28">
      <c r="A2315" s="2" t="s">
        <v>317</v>
      </c>
      <c r="B2315" s="2" t="s">
        <v>82</v>
      </c>
      <c r="C2315" s="2" t="s">
        <v>370</v>
      </c>
      <c r="D2315" s="2" t="str">
        <f t="shared" si="36"/>
        <v>Texas - Brownsville-Oct</v>
      </c>
      <c r="E2315" s="5">
        <v>68.99677419354839</v>
      </c>
      <c r="F2315" s="5">
        <v>68.5741935483871</v>
      </c>
      <c r="G2315" s="5">
        <v>68.099999999999994</v>
      </c>
      <c r="H2315" s="5">
        <v>67.729032258064507</v>
      </c>
      <c r="I2315" s="5">
        <v>67.377419354838707</v>
      </c>
      <c r="J2315" s="5">
        <v>66.99354838709678</v>
      </c>
      <c r="K2315" s="5">
        <v>70.341935483870969</v>
      </c>
      <c r="L2315" s="5">
        <v>73.793548387096777</v>
      </c>
      <c r="M2315" s="5">
        <v>77.154838709677421</v>
      </c>
      <c r="N2315" s="5">
        <v>79.08709677419354</v>
      </c>
      <c r="O2315" s="5">
        <v>81.032258064516128</v>
      </c>
      <c r="P2315" s="5">
        <v>82.970967741935482</v>
      </c>
      <c r="Q2315" s="5">
        <v>83.016129032258064</v>
      </c>
      <c r="R2315" s="5">
        <v>83.061290322580646</v>
      </c>
      <c r="S2315" s="5">
        <v>83.093548387096774</v>
      </c>
      <c r="T2315" s="5">
        <v>80.958064516129028</v>
      </c>
      <c r="U2315" s="5">
        <v>78.806451612903231</v>
      </c>
      <c r="V2315" s="5">
        <v>76.677419354838705</v>
      </c>
      <c r="W2315" s="5">
        <v>74.941935483870964</v>
      </c>
      <c r="X2315" s="5">
        <v>73.235483870967741</v>
      </c>
      <c r="Y2315" s="5">
        <v>71.529032258064518</v>
      </c>
      <c r="Z2315" s="5">
        <v>70.822580645161295</v>
      </c>
      <c r="AA2315" s="5">
        <v>70.154838709677421</v>
      </c>
      <c r="AB2315" s="5">
        <v>69.432258064516134</v>
      </c>
    </row>
    <row r="2316" spans="1:28">
      <c r="A2316" s="2" t="s">
        <v>317</v>
      </c>
      <c r="B2316" s="2" t="s">
        <v>83</v>
      </c>
      <c r="C2316" s="2" t="s">
        <v>371</v>
      </c>
      <c r="D2316" s="2" t="str">
        <f t="shared" si="36"/>
        <v>Texas - Brownsville-Nov</v>
      </c>
      <c r="E2316" s="5">
        <v>64.313333333333333</v>
      </c>
      <c r="F2316" s="5">
        <v>63.963333333333338</v>
      </c>
      <c r="G2316" s="5">
        <v>63.59</v>
      </c>
      <c r="H2316" s="5">
        <v>63.24666666666667</v>
      </c>
      <c r="I2316" s="5">
        <v>62.913333333333334</v>
      </c>
      <c r="J2316" s="5">
        <v>62.573333333333338</v>
      </c>
      <c r="K2316" s="5">
        <v>64.763333333333335</v>
      </c>
      <c r="L2316" s="5">
        <v>66.976666666666659</v>
      </c>
      <c r="M2316" s="5">
        <v>69.186666666666667</v>
      </c>
      <c r="N2316" s="5">
        <v>71.033333333333331</v>
      </c>
      <c r="O2316" s="5">
        <v>72.849999999999994</v>
      </c>
      <c r="P2316" s="5">
        <v>74.703333333333333</v>
      </c>
      <c r="Q2316" s="5">
        <v>74.606666666666655</v>
      </c>
      <c r="R2316" s="5">
        <v>74.486666666666665</v>
      </c>
      <c r="S2316" s="5">
        <v>74.39</v>
      </c>
      <c r="T2316" s="5">
        <v>72.626666666666679</v>
      </c>
      <c r="U2316" s="5">
        <v>70.88666666666667</v>
      </c>
      <c r="V2316" s="5">
        <v>69.13333333333334</v>
      </c>
      <c r="W2316" s="5">
        <v>67.906666666666666</v>
      </c>
      <c r="X2316" s="5">
        <v>66.693333333333328</v>
      </c>
      <c r="Y2316" s="5">
        <v>65.45</v>
      </c>
      <c r="Z2316" s="5">
        <v>64.906666666666666</v>
      </c>
      <c r="AA2316" s="5">
        <v>64.37</v>
      </c>
      <c r="AB2316" s="5">
        <v>63.83</v>
      </c>
    </row>
    <row r="2317" spans="1:28">
      <c r="A2317" s="2" t="s">
        <v>317</v>
      </c>
      <c r="B2317" s="2" t="s">
        <v>84</v>
      </c>
      <c r="C2317" s="2" t="s">
        <v>372</v>
      </c>
      <c r="D2317" s="2" t="str">
        <f t="shared" si="36"/>
        <v>Texas - Brownsville-Dec</v>
      </c>
      <c r="E2317" s="5">
        <v>57.983870967741936</v>
      </c>
      <c r="F2317" s="5">
        <v>57.774193548387096</v>
      </c>
      <c r="G2317" s="5">
        <v>57.519354838709674</v>
      </c>
      <c r="H2317" s="5">
        <v>57.219354838709677</v>
      </c>
      <c r="I2317" s="5">
        <v>56.877419354838715</v>
      </c>
      <c r="J2317" s="5">
        <v>56.57741935483871</v>
      </c>
      <c r="K2317" s="5">
        <v>57.535483870967738</v>
      </c>
      <c r="L2317" s="5">
        <v>58.490322580645163</v>
      </c>
      <c r="M2317" s="5">
        <v>59.464516129032262</v>
      </c>
      <c r="N2317" s="5">
        <v>61.806451612903224</v>
      </c>
      <c r="O2317" s="5">
        <v>64.106451612903228</v>
      </c>
      <c r="P2317" s="5">
        <v>66.461290322580652</v>
      </c>
      <c r="Q2317" s="5">
        <v>66.732258064516117</v>
      </c>
      <c r="R2317" s="5">
        <v>67.009677419354844</v>
      </c>
      <c r="S2317" s="5">
        <v>67.3</v>
      </c>
      <c r="T2317" s="5">
        <v>65.732258064516131</v>
      </c>
      <c r="U2317" s="5">
        <v>64.116129032258058</v>
      </c>
      <c r="V2317" s="5">
        <v>62.548387096774192</v>
      </c>
      <c r="W2317" s="5">
        <v>61.477419354838709</v>
      </c>
      <c r="X2317" s="5">
        <v>60.458064516129035</v>
      </c>
      <c r="Y2317" s="5">
        <v>59.393548387096779</v>
      </c>
      <c r="Z2317" s="5">
        <v>59.154838709677421</v>
      </c>
      <c r="AA2317" s="5">
        <v>58.932258064516134</v>
      </c>
      <c r="AB2317" s="5">
        <v>58.693548387096776</v>
      </c>
    </row>
    <row r="2318" spans="1:28">
      <c r="A2318" s="2" t="s">
        <v>318</v>
      </c>
      <c r="B2318" s="2" t="s">
        <v>73</v>
      </c>
      <c r="C2318" s="2" t="s">
        <v>361</v>
      </c>
      <c r="D2318" s="2" t="str">
        <f t="shared" si="36"/>
        <v>Texas - Corpus Christi-Jan</v>
      </c>
      <c r="E2318" s="5">
        <v>51.36774193548387</v>
      </c>
      <c r="F2318" s="5">
        <v>50.861290322580643</v>
      </c>
      <c r="G2318" s="5">
        <v>50.338709677419352</v>
      </c>
      <c r="H2318" s="5">
        <v>50.041935483870965</v>
      </c>
      <c r="I2318" s="5">
        <v>49.761290322580642</v>
      </c>
      <c r="J2318" s="5">
        <v>49.467741935483872</v>
      </c>
      <c r="K2318" s="5">
        <v>50.5</v>
      </c>
      <c r="L2318" s="5">
        <v>51.477419354838709</v>
      </c>
      <c r="M2318" s="5">
        <v>52.50322580645161</v>
      </c>
      <c r="N2318" s="5">
        <v>55.093548387096774</v>
      </c>
      <c r="O2318" s="5">
        <v>57.654838709677421</v>
      </c>
      <c r="P2318" s="5">
        <v>60.232258064516131</v>
      </c>
      <c r="Q2318" s="5">
        <v>61.28709677419355</v>
      </c>
      <c r="R2318" s="5">
        <v>62.358064516129026</v>
      </c>
      <c r="S2318" s="5">
        <v>63.403225806451616</v>
      </c>
      <c r="T2318" s="5">
        <v>61.70967741935484</v>
      </c>
      <c r="U2318" s="5">
        <v>60.022580645161291</v>
      </c>
      <c r="V2318" s="5">
        <v>58.332258064516125</v>
      </c>
      <c r="W2318" s="5">
        <v>56.725806451612904</v>
      </c>
      <c r="X2318" s="5">
        <v>55.183870967741939</v>
      </c>
      <c r="Y2318" s="5">
        <v>53.596774193548384</v>
      </c>
      <c r="Z2318" s="5">
        <v>53.180645161290322</v>
      </c>
      <c r="AA2318" s="5">
        <v>52.735483870967741</v>
      </c>
      <c r="AB2318" s="5">
        <v>52.306451612903224</v>
      </c>
    </row>
    <row r="2319" spans="1:28">
      <c r="A2319" s="2" t="s">
        <v>318</v>
      </c>
      <c r="B2319" s="2" t="s">
        <v>74</v>
      </c>
      <c r="C2319" s="2" t="s">
        <v>362</v>
      </c>
      <c r="D2319" s="2" t="str">
        <f t="shared" si="36"/>
        <v>Texas - Corpus Christi-Feb</v>
      </c>
      <c r="E2319" s="5">
        <v>54.43928571428571</v>
      </c>
      <c r="F2319" s="5">
        <v>53.917857142857144</v>
      </c>
      <c r="G2319" s="5">
        <v>53.353571428571435</v>
      </c>
      <c r="H2319" s="5">
        <v>53.239285714285714</v>
      </c>
      <c r="I2319" s="5">
        <v>53.1</v>
      </c>
      <c r="J2319" s="5">
        <v>52.989285714285714</v>
      </c>
      <c r="K2319" s="5">
        <v>54.160714285714285</v>
      </c>
      <c r="L2319" s="5">
        <v>55.339285714285715</v>
      </c>
      <c r="M2319" s="5">
        <v>56.539285714285711</v>
      </c>
      <c r="N2319" s="5">
        <v>59.089285714285715</v>
      </c>
      <c r="O2319" s="5">
        <v>61.674999999999997</v>
      </c>
      <c r="P2319" s="5">
        <v>64.214285714285708</v>
      </c>
      <c r="Q2319" s="5">
        <v>65.121428571428581</v>
      </c>
      <c r="R2319" s="5">
        <v>66.003571428571419</v>
      </c>
      <c r="S2319" s="5">
        <v>66.907142857142858</v>
      </c>
      <c r="T2319" s="5">
        <v>65.667857142857144</v>
      </c>
      <c r="U2319" s="5">
        <v>64.403571428571425</v>
      </c>
      <c r="V2319" s="5">
        <v>63.13928571428572</v>
      </c>
      <c r="W2319" s="5">
        <v>61.01428571428572</v>
      </c>
      <c r="X2319" s="5">
        <v>58.88214285714286</v>
      </c>
      <c r="Y2319" s="5">
        <v>56.782142857142858</v>
      </c>
      <c r="Z2319" s="5">
        <v>56.178571428571431</v>
      </c>
      <c r="AA2319" s="5">
        <v>55.589285714285715</v>
      </c>
      <c r="AB2319" s="5">
        <v>54.99285714285714</v>
      </c>
    </row>
    <row r="2320" spans="1:28">
      <c r="A2320" s="2" t="s">
        <v>318</v>
      </c>
      <c r="B2320" s="2" t="s">
        <v>75</v>
      </c>
      <c r="C2320" s="2" t="s">
        <v>363</v>
      </c>
      <c r="D2320" s="2" t="str">
        <f t="shared" si="36"/>
        <v>Texas - Corpus Christi-Mar</v>
      </c>
      <c r="E2320" s="5">
        <v>59.758064516129032</v>
      </c>
      <c r="F2320" s="5">
        <v>59.696774193548386</v>
      </c>
      <c r="G2320" s="5">
        <v>59.377419354838715</v>
      </c>
      <c r="H2320" s="5">
        <v>58.806451612903224</v>
      </c>
      <c r="I2320" s="5">
        <v>57.680645161290322</v>
      </c>
      <c r="J2320" s="5">
        <v>57.312903225806451</v>
      </c>
      <c r="K2320" s="5">
        <v>57.654838709677421</v>
      </c>
      <c r="L2320" s="5">
        <v>60.674193548387102</v>
      </c>
      <c r="M2320" s="5">
        <v>64.303225806451621</v>
      </c>
      <c r="N2320" s="5">
        <v>66.861290322580643</v>
      </c>
      <c r="O2320" s="5">
        <v>68.8</v>
      </c>
      <c r="P2320" s="5">
        <v>70.290322580645167</v>
      </c>
      <c r="Q2320" s="5">
        <v>71.41612903225807</v>
      </c>
      <c r="R2320" s="5">
        <v>72.174193548387095</v>
      </c>
      <c r="S2320" s="5">
        <v>72.058064516129036</v>
      </c>
      <c r="T2320" s="5">
        <v>71.261290322580649</v>
      </c>
      <c r="U2320" s="5">
        <v>69.809677419354841</v>
      </c>
      <c r="V2320" s="5">
        <v>67.641935483870967</v>
      </c>
      <c r="W2320" s="5">
        <v>64.712903225806443</v>
      </c>
      <c r="X2320" s="5">
        <v>62.764516129032259</v>
      </c>
      <c r="Y2320" s="5">
        <v>61.664516129032258</v>
      </c>
      <c r="Z2320" s="5">
        <v>60.570967741935483</v>
      </c>
      <c r="AA2320" s="5">
        <v>60.677419354838712</v>
      </c>
      <c r="AB2320" s="5">
        <v>60.474193548387099</v>
      </c>
    </row>
    <row r="2321" spans="1:28">
      <c r="A2321" s="2" t="s">
        <v>318</v>
      </c>
      <c r="B2321" s="2" t="s">
        <v>76</v>
      </c>
      <c r="C2321" s="2" t="s">
        <v>364</v>
      </c>
      <c r="D2321" s="2" t="str">
        <f t="shared" si="36"/>
        <v>Texas - Corpus Christi-Apr</v>
      </c>
      <c r="E2321" s="5">
        <v>66.99666666666667</v>
      </c>
      <c r="F2321" s="5">
        <v>66.816666666666663</v>
      </c>
      <c r="G2321" s="5">
        <v>66.596666666666664</v>
      </c>
      <c r="H2321" s="5">
        <v>66.413333333333341</v>
      </c>
      <c r="I2321" s="5">
        <v>66.25333333333333</v>
      </c>
      <c r="J2321" s="5">
        <v>66.053333333333327</v>
      </c>
      <c r="K2321" s="5">
        <v>68.11</v>
      </c>
      <c r="L2321" s="5">
        <v>70.213333333333338</v>
      </c>
      <c r="M2321" s="5">
        <v>72.296666666666667</v>
      </c>
      <c r="N2321" s="5">
        <v>74.236666666666665</v>
      </c>
      <c r="O2321" s="5">
        <v>76.196666666666673</v>
      </c>
      <c r="P2321" s="5">
        <v>78.13333333333334</v>
      </c>
      <c r="Q2321" s="5">
        <v>78.516666666666666</v>
      </c>
      <c r="R2321" s="5">
        <v>78.900000000000006</v>
      </c>
      <c r="S2321" s="5">
        <v>79.3</v>
      </c>
      <c r="T2321" s="5">
        <v>77.86666666666666</v>
      </c>
      <c r="U2321" s="5">
        <v>76.41</v>
      </c>
      <c r="V2321" s="5">
        <v>74.986666666666665</v>
      </c>
      <c r="W2321" s="5">
        <v>73.166666666666671</v>
      </c>
      <c r="X2321" s="5">
        <v>71.296666666666667</v>
      </c>
      <c r="Y2321" s="5">
        <v>69.486666666666665</v>
      </c>
      <c r="Z2321" s="5">
        <v>68.819999999999993</v>
      </c>
      <c r="AA2321" s="5">
        <v>68.180000000000007</v>
      </c>
      <c r="AB2321" s="5">
        <v>67.526666666666671</v>
      </c>
    </row>
    <row r="2322" spans="1:28">
      <c r="A2322" s="2" t="s">
        <v>318</v>
      </c>
      <c r="B2322" s="2" t="s">
        <v>77</v>
      </c>
      <c r="C2322" s="2" t="s">
        <v>365</v>
      </c>
      <c r="D2322" s="2" t="str">
        <f t="shared" si="36"/>
        <v>Texas - Corpus Christi-May</v>
      </c>
      <c r="E2322" s="5">
        <v>71.429032258064524</v>
      </c>
      <c r="F2322" s="5">
        <v>71.022580645161284</v>
      </c>
      <c r="G2322" s="5">
        <v>70.58709677419354</v>
      </c>
      <c r="H2322" s="5">
        <v>70.341935483870969</v>
      </c>
      <c r="I2322" s="5">
        <v>70.096774193548384</v>
      </c>
      <c r="J2322" s="5">
        <v>69.867741935483878</v>
      </c>
      <c r="K2322" s="5">
        <v>72.512903225806454</v>
      </c>
      <c r="L2322" s="5">
        <v>75.109677419354838</v>
      </c>
      <c r="M2322" s="5">
        <v>77.764516129032259</v>
      </c>
      <c r="N2322" s="5">
        <v>79.309677419354841</v>
      </c>
      <c r="O2322" s="5">
        <v>80.874193548387098</v>
      </c>
      <c r="P2322" s="5">
        <v>82.429032258064524</v>
      </c>
      <c r="Q2322" s="5">
        <v>82.658064516129031</v>
      </c>
      <c r="R2322" s="5">
        <v>82.864516129032268</v>
      </c>
      <c r="S2322" s="5">
        <v>83.070967741935476</v>
      </c>
      <c r="T2322" s="5">
        <v>82.148387096774186</v>
      </c>
      <c r="U2322" s="5">
        <v>81.209677419354833</v>
      </c>
      <c r="V2322" s="5">
        <v>80.274193548387103</v>
      </c>
      <c r="W2322" s="5">
        <v>78.141935483870967</v>
      </c>
      <c r="X2322" s="5">
        <v>76.096774193548384</v>
      </c>
      <c r="Y2322" s="5">
        <v>74.012903225806454</v>
      </c>
      <c r="Z2322" s="5">
        <v>73.325806451612905</v>
      </c>
      <c r="AA2322" s="5">
        <v>72.670967741935485</v>
      </c>
      <c r="AB2322" s="5">
        <v>71.980645161290326</v>
      </c>
    </row>
    <row r="2323" spans="1:28">
      <c r="A2323" s="2" t="s">
        <v>318</v>
      </c>
      <c r="B2323" s="2" t="s">
        <v>78</v>
      </c>
      <c r="C2323" s="2" t="s">
        <v>366</v>
      </c>
      <c r="D2323" s="2" t="str">
        <f t="shared" si="36"/>
        <v>Texas - Corpus Christi-Jun</v>
      </c>
      <c r="E2323" s="5">
        <v>77.296666666666667</v>
      </c>
      <c r="F2323" s="5">
        <v>76.956666666666663</v>
      </c>
      <c r="G2323" s="5">
        <v>76.556666666666658</v>
      </c>
      <c r="H2323" s="5">
        <v>76.45</v>
      </c>
      <c r="I2323" s="5">
        <v>76.356666666666655</v>
      </c>
      <c r="J2323" s="5">
        <v>76.25</v>
      </c>
      <c r="K2323" s="5">
        <v>79.143333333333345</v>
      </c>
      <c r="L2323" s="5">
        <v>82.026666666666671</v>
      </c>
      <c r="M2323" s="5">
        <v>84.936666666666667</v>
      </c>
      <c r="N2323" s="5">
        <v>86.056666666666658</v>
      </c>
      <c r="O2323" s="5">
        <v>87.18</v>
      </c>
      <c r="P2323" s="5">
        <v>88.3</v>
      </c>
      <c r="Q2323" s="5">
        <v>88.26</v>
      </c>
      <c r="R2323" s="5">
        <v>88.2</v>
      </c>
      <c r="S2323" s="5">
        <v>88.17</v>
      </c>
      <c r="T2323" s="5">
        <v>87.38666666666667</v>
      </c>
      <c r="U2323" s="5">
        <v>86.593333333333334</v>
      </c>
      <c r="V2323" s="5">
        <v>85.806666666666658</v>
      </c>
      <c r="W2323" s="5">
        <v>83.673333333333332</v>
      </c>
      <c r="X2323" s="5">
        <v>81.58</v>
      </c>
      <c r="Y2323" s="5">
        <v>79.49666666666667</v>
      </c>
      <c r="Z2323" s="5">
        <v>78.88333333333334</v>
      </c>
      <c r="AA2323" s="5">
        <v>78.336666666666659</v>
      </c>
      <c r="AB2323" s="5">
        <v>77.77</v>
      </c>
    </row>
    <row r="2324" spans="1:28">
      <c r="A2324" s="2" t="s">
        <v>318</v>
      </c>
      <c r="B2324" s="2" t="s">
        <v>79</v>
      </c>
      <c r="C2324" s="2" t="s">
        <v>367</v>
      </c>
      <c r="D2324" s="2" t="str">
        <f t="shared" si="36"/>
        <v>Texas - Corpus Christi-Jul</v>
      </c>
      <c r="E2324" s="5">
        <v>80.91612903225807</v>
      </c>
      <c r="F2324" s="5">
        <v>80.219354838709677</v>
      </c>
      <c r="G2324" s="5">
        <v>77.183870967741925</v>
      </c>
      <c r="H2324" s="5">
        <v>76.341935483870969</v>
      </c>
      <c r="I2324" s="5">
        <v>75.670967741935485</v>
      </c>
      <c r="J2324" s="5">
        <v>75.187096774193549</v>
      </c>
      <c r="K2324" s="5">
        <v>78.49354838709678</v>
      </c>
      <c r="L2324" s="5">
        <v>82.845161290322579</v>
      </c>
      <c r="M2324" s="5">
        <v>84.832258064516139</v>
      </c>
      <c r="N2324" s="5">
        <v>87.109677419354838</v>
      </c>
      <c r="O2324" s="5">
        <v>89.393548387096772</v>
      </c>
      <c r="P2324" s="5">
        <v>90.716129032258053</v>
      </c>
      <c r="Q2324" s="5">
        <v>91.564516129032256</v>
      </c>
      <c r="R2324" s="5">
        <v>91.929032258064524</v>
      </c>
      <c r="S2324" s="5">
        <v>91.312903225806451</v>
      </c>
      <c r="T2324" s="5">
        <v>90.435483870967744</v>
      </c>
      <c r="U2324" s="5">
        <v>89.232258064516117</v>
      </c>
      <c r="V2324" s="5">
        <v>87.3</v>
      </c>
      <c r="W2324" s="5">
        <v>84.435483870967744</v>
      </c>
      <c r="X2324" s="5">
        <v>82.193548387096769</v>
      </c>
      <c r="Y2324" s="5">
        <v>81.135483870967732</v>
      </c>
      <c r="Z2324" s="5">
        <v>80.393548387096772</v>
      </c>
      <c r="AA2324" s="5">
        <v>79.4258064516129</v>
      </c>
      <c r="AB2324" s="5">
        <v>78.709677419354833</v>
      </c>
    </row>
    <row r="2325" spans="1:28">
      <c r="A2325" s="2" t="s">
        <v>318</v>
      </c>
      <c r="B2325" s="2" t="s">
        <v>80</v>
      </c>
      <c r="C2325" s="2" t="s">
        <v>368</v>
      </c>
      <c r="D2325" s="2" t="str">
        <f t="shared" si="36"/>
        <v>Texas - Corpus Christi-Aug</v>
      </c>
      <c r="E2325" s="5">
        <v>75.380645161290332</v>
      </c>
      <c r="F2325" s="5">
        <v>74.680645161290315</v>
      </c>
      <c r="G2325" s="5">
        <v>76.787096774193557</v>
      </c>
      <c r="H2325" s="5">
        <v>76.512903225806454</v>
      </c>
      <c r="I2325" s="5">
        <v>76.129032258064512</v>
      </c>
      <c r="J2325" s="5">
        <v>76.145161290322577</v>
      </c>
      <c r="K2325" s="5">
        <v>77.512903225806454</v>
      </c>
      <c r="L2325" s="5">
        <v>81.170967741935485</v>
      </c>
      <c r="M2325" s="5">
        <v>84.125806451612902</v>
      </c>
      <c r="N2325" s="5">
        <v>86.7</v>
      </c>
      <c r="O2325" s="5">
        <v>88.58064516129032</v>
      </c>
      <c r="P2325" s="5">
        <v>89.954838709677418</v>
      </c>
      <c r="Q2325" s="5">
        <v>90.858064516129033</v>
      </c>
      <c r="R2325" s="5">
        <v>91.432258064516134</v>
      </c>
      <c r="S2325" s="5">
        <v>91.103225806451604</v>
      </c>
      <c r="T2325" s="5">
        <v>90.203225806451613</v>
      </c>
      <c r="U2325" s="5">
        <v>89.135483870967732</v>
      </c>
      <c r="V2325" s="5">
        <v>87.648387096774186</v>
      </c>
      <c r="W2325" s="5">
        <v>84.448387096774198</v>
      </c>
      <c r="X2325" s="5">
        <v>82.132258064516122</v>
      </c>
      <c r="Y2325" s="5">
        <v>80.99354838709678</v>
      </c>
      <c r="Z2325" s="5">
        <v>80.316129032258075</v>
      </c>
      <c r="AA2325" s="5">
        <v>79.612903225806448</v>
      </c>
      <c r="AB2325" s="5">
        <v>78.806451612903231</v>
      </c>
    </row>
    <row r="2326" spans="1:28">
      <c r="A2326" s="2" t="s">
        <v>318</v>
      </c>
      <c r="B2326" s="2" t="s">
        <v>81</v>
      </c>
      <c r="C2326" s="2" t="s">
        <v>369</v>
      </c>
      <c r="D2326" s="2" t="str">
        <f t="shared" si="36"/>
        <v>Texas - Corpus Christi-Sep</v>
      </c>
      <c r="E2326" s="5">
        <v>76.73</v>
      </c>
      <c r="F2326" s="5">
        <v>75.88666666666667</v>
      </c>
      <c r="G2326" s="5">
        <v>75.226666666666674</v>
      </c>
      <c r="H2326" s="5">
        <v>74.686666666666667</v>
      </c>
      <c r="I2326" s="5">
        <v>74.126666666666679</v>
      </c>
      <c r="J2326" s="5">
        <v>73.876666666666679</v>
      </c>
      <c r="K2326" s="5">
        <v>74.323333333333323</v>
      </c>
      <c r="L2326" s="5">
        <v>77.973333333333329</v>
      </c>
      <c r="M2326" s="5">
        <v>80.796666666666667</v>
      </c>
      <c r="N2326" s="5">
        <v>83.473333333333329</v>
      </c>
      <c r="O2326" s="5">
        <v>85.416666666666671</v>
      </c>
      <c r="P2326" s="5">
        <v>86.41</v>
      </c>
      <c r="Q2326" s="5">
        <v>86.803333333333327</v>
      </c>
      <c r="R2326" s="5">
        <v>87.126666666666679</v>
      </c>
      <c r="S2326" s="5">
        <v>87.09</v>
      </c>
      <c r="T2326" s="5">
        <v>85.62</v>
      </c>
      <c r="U2326" s="5">
        <v>84.346666666666664</v>
      </c>
      <c r="V2326" s="5">
        <v>82.373333333333321</v>
      </c>
      <c r="W2326" s="5">
        <v>79.913333333333341</v>
      </c>
      <c r="X2326" s="5">
        <v>78.806666666666658</v>
      </c>
      <c r="Y2326" s="5">
        <v>78.150000000000006</v>
      </c>
      <c r="Z2326" s="5">
        <v>77.790000000000006</v>
      </c>
      <c r="AA2326" s="5">
        <v>77.256666666666661</v>
      </c>
      <c r="AB2326" s="5">
        <v>76.83</v>
      </c>
    </row>
    <row r="2327" spans="1:28">
      <c r="A2327" s="2" t="s">
        <v>318</v>
      </c>
      <c r="B2327" s="2" t="s">
        <v>82</v>
      </c>
      <c r="C2327" s="2" t="s">
        <v>370</v>
      </c>
      <c r="D2327" s="2" t="str">
        <f t="shared" si="36"/>
        <v>Texas - Corpus Christi-Oct</v>
      </c>
      <c r="E2327" s="5">
        <v>67.677419354838705</v>
      </c>
      <c r="F2327" s="5">
        <v>67.022580645161284</v>
      </c>
      <c r="G2327" s="5">
        <v>66.332258064516139</v>
      </c>
      <c r="H2327" s="5">
        <v>65.858064516129033</v>
      </c>
      <c r="I2327" s="5">
        <v>65.400000000000006</v>
      </c>
      <c r="J2327" s="5">
        <v>64.893548387096772</v>
      </c>
      <c r="K2327" s="5">
        <v>67.864516129032268</v>
      </c>
      <c r="L2327" s="5">
        <v>70.809677419354841</v>
      </c>
      <c r="M2327" s="5">
        <v>73.758064516129039</v>
      </c>
      <c r="N2327" s="5">
        <v>76.025806451612908</v>
      </c>
      <c r="O2327" s="5">
        <v>78.345161290322579</v>
      </c>
      <c r="P2327" s="5">
        <v>80.619354838709668</v>
      </c>
      <c r="Q2327" s="5">
        <v>80.929032258064524</v>
      </c>
      <c r="R2327" s="5">
        <v>81.203225806451613</v>
      </c>
      <c r="S2327" s="5">
        <v>81.512903225806454</v>
      </c>
      <c r="T2327" s="5">
        <v>79.50645161290322</v>
      </c>
      <c r="U2327" s="5">
        <v>77.49677419354839</v>
      </c>
      <c r="V2327" s="5">
        <v>75.49677419354839</v>
      </c>
      <c r="W2327" s="5">
        <v>73.761290322580649</v>
      </c>
      <c r="X2327" s="5">
        <v>72.064516129032256</v>
      </c>
      <c r="Y2327" s="5">
        <v>70.361290322580643</v>
      </c>
      <c r="Z2327" s="5">
        <v>69.7</v>
      </c>
      <c r="AA2327" s="5">
        <v>69.106451612903228</v>
      </c>
      <c r="AB2327" s="5">
        <v>68.438709677419354</v>
      </c>
    </row>
    <row r="2328" spans="1:28">
      <c r="A2328" s="2" t="s">
        <v>318</v>
      </c>
      <c r="B2328" s="2" t="s">
        <v>83</v>
      </c>
      <c r="C2328" s="2" t="s">
        <v>371</v>
      </c>
      <c r="D2328" s="2" t="str">
        <f t="shared" si="36"/>
        <v>Texas - Corpus Christi-Nov</v>
      </c>
      <c r="E2328" s="5">
        <v>63.703333333333333</v>
      </c>
      <c r="F2328" s="5">
        <v>62.98</v>
      </c>
      <c r="G2328" s="5">
        <v>62.766666666666666</v>
      </c>
      <c r="H2328" s="5">
        <v>62.21</v>
      </c>
      <c r="I2328" s="5">
        <v>62.096666666666671</v>
      </c>
      <c r="J2328" s="5">
        <v>62.016666666666666</v>
      </c>
      <c r="K2328" s="5">
        <v>61.396666666666668</v>
      </c>
      <c r="L2328" s="5">
        <v>64.043333333333337</v>
      </c>
      <c r="M2328" s="5">
        <v>68.2</v>
      </c>
      <c r="N2328" s="5">
        <v>71.88666666666667</v>
      </c>
      <c r="O2328" s="5">
        <v>74.290000000000006</v>
      </c>
      <c r="P2328" s="5">
        <v>75.63</v>
      </c>
      <c r="Q2328" s="5">
        <v>75.673333333333332</v>
      </c>
      <c r="R2328" s="5">
        <v>76.31</v>
      </c>
      <c r="S2328" s="5">
        <v>75.63333333333334</v>
      </c>
      <c r="T2328" s="5">
        <v>74.666666666666671</v>
      </c>
      <c r="U2328" s="5">
        <v>72.856666666666655</v>
      </c>
      <c r="V2328" s="5">
        <v>69.926666666666677</v>
      </c>
      <c r="W2328" s="5">
        <v>68.099999999999994</v>
      </c>
      <c r="X2328" s="5">
        <v>67.14</v>
      </c>
      <c r="Y2328" s="5">
        <v>66.176666666666662</v>
      </c>
      <c r="Z2328" s="5">
        <v>65.463333333333338</v>
      </c>
      <c r="AA2328" s="5">
        <v>64.606666666666669</v>
      </c>
      <c r="AB2328" s="5">
        <v>64.186666666666667</v>
      </c>
    </row>
    <row r="2329" spans="1:28">
      <c r="A2329" s="2" t="s">
        <v>318</v>
      </c>
      <c r="B2329" s="2" t="s">
        <v>84</v>
      </c>
      <c r="C2329" s="2" t="s">
        <v>372</v>
      </c>
      <c r="D2329" s="2" t="str">
        <f t="shared" si="36"/>
        <v>Texas - Corpus Christi-Dec</v>
      </c>
      <c r="E2329" s="5">
        <v>55.238709677419358</v>
      </c>
      <c r="F2329" s="5">
        <v>54.380645161290325</v>
      </c>
      <c r="G2329" s="5">
        <v>53.506451612903227</v>
      </c>
      <c r="H2329" s="5">
        <v>53.016129032258064</v>
      </c>
      <c r="I2329" s="5">
        <v>52.529032258064518</v>
      </c>
      <c r="J2329" s="5">
        <v>52.019354838709674</v>
      </c>
      <c r="K2329" s="5">
        <v>53.280645161290323</v>
      </c>
      <c r="L2329" s="5">
        <v>54.57741935483871</v>
      </c>
      <c r="M2329" s="5">
        <v>55.912903225806453</v>
      </c>
      <c r="N2329" s="5">
        <v>58.8</v>
      </c>
      <c r="O2329" s="5">
        <v>61.680645161290322</v>
      </c>
      <c r="P2329" s="5">
        <v>64.57096774193549</v>
      </c>
      <c r="Q2329" s="5">
        <v>65.458064516129028</v>
      </c>
      <c r="R2329" s="5">
        <v>66.332258064516139</v>
      </c>
      <c r="S2329" s="5">
        <v>67.232258064516117</v>
      </c>
      <c r="T2329" s="5">
        <v>65.448387096774198</v>
      </c>
      <c r="U2329" s="5">
        <v>63.664516129032258</v>
      </c>
      <c r="V2329" s="5">
        <v>61.883870967741942</v>
      </c>
      <c r="W2329" s="5">
        <v>60.383870967741942</v>
      </c>
      <c r="X2329" s="5">
        <v>58.880645161290325</v>
      </c>
      <c r="Y2329" s="5">
        <v>57.364516129032253</v>
      </c>
      <c r="Z2329" s="5">
        <v>56.774193548387096</v>
      </c>
      <c r="AA2329" s="5">
        <v>56.183870967741939</v>
      </c>
      <c r="AB2329" s="5">
        <v>55.587096774193547</v>
      </c>
    </row>
    <row r="2330" spans="1:28">
      <c r="A2330" s="2" t="s">
        <v>319</v>
      </c>
      <c r="B2330" s="2" t="s">
        <v>73</v>
      </c>
      <c r="C2330" s="2" t="s">
        <v>361</v>
      </c>
      <c r="D2330" s="2" t="str">
        <f t="shared" si="36"/>
        <v>Texas - El Paso-Jan</v>
      </c>
      <c r="E2330" s="5">
        <v>38.064516129032256</v>
      </c>
      <c r="F2330" s="5">
        <v>37.264516129032259</v>
      </c>
      <c r="G2330" s="5">
        <v>36.387096774193552</v>
      </c>
      <c r="H2330" s="5">
        <v>35.574193548387093</v>
      </c>
      <c r="I2330" s="5">
        <v>34.351612903225806</v>
      </c>
      <c r="J2330" s="5">
        <v>34.358064516129026</v>
      </c>
      <c r="K2330" s="5">
        <v>32.616129032258065</v>
      </c>
      <c r="L2330" s="5">
        <v>35.361290322580643</v>
      </c>
      <c r="M2330" s="5">
        <v>40.903225806451616</v>
      </c>
      <c r="N2330" s="5">
        <v>44.690322580645166</v>
      </c>
      <c r="O2330" s="5">
        <v>48.645161290322584</v>
      </c>
      <c r="P2330" s="5">
        <v>51.296774193548387</v>
      </c>
      <c r="Q2330" s="5">
        <v>54.016129032258064</v>
      </c>
      <c r="R2330" s="5">
        <v>56.319354838709678</v>
      </c>
      <c r="S2330" s="5">
        <v>57.554838709677419</v>
      </c>
      <c r="T2330" s="5">
        <v>57.29032258064516</v>
      </c>
      <c r="U2330" s="5">
        <v>56.012903225806454</v>
      </c>
      <c r="V2330" s="5">
        <v>51.12903225806452</v>
      </c>
      <c r="W2330" s="5">
        <v>48.154838709677421</v>
      </c>
      <c r="X2330" s="5">
        <v>45.861290322580643</v>
      </c>
      <c r="Y2330" s="5">
        <v>44.41612903225807</v>
      </c>
      <c r="Z2330" s="5">
        <v>41.893548387096779</v>
      </c>
      <c r="AA2330" s="5">
        <v>40.79354838709677</v>
      </c>
      <c r="AB2330" s="5">
        <v>39.683870967741939</v>
      </c>
    </row>
    <row r="2331" spans="1:28">
      <c r="A2331" s="2" t="s">
        <v>319</v>
      </c>
      <c r="B2331" s="2" t="s">
        <v>74</v>
      </c>
      <c r="C2331" s="2" t="s">
        <v>362</v>
      </c>
      <c r="D2331" s="2" t="str">
        <f t="shared" si="36"/>
        <v>Texas - El Paso-Feb</v>
      </c>
      <c r="E2331" s="5">
        <v>43.042857142857144</v>
      </c>
      <c r="F2331" s="5">
        <v>42.535714285714285</v>
      </c>
      <c r="G2331" s="5">
        <v>41.171428571428571</v>
      </c>
      <c r="H2331" s="5">
        <v>39.475000000000001</v>
      </c>
      <c r="I2331" s="5">
        <v>38.714285714285715</v>
      </c>
      <c r="J2331" s="5">
        <v>37.192857142857143</v>
      </c>
      <c r="K2331" s="5">
        <v>36.975000000000001</v>
      </c>
      <c r="L2331" s="5">
        <v>41.674999999999997</v>
      </c>
      <c r="M2331" s="5">
        <v>47.142857142857146</v>
      </c>
      <c r="N2331" s="5">
        <v>51.93571428571429</v>
      </c>
      <c r="O2331" s="5">
        <v>55.65</v>
      </c>
      <c r="P2331" s="5">
        <v>58.774999999999999</v>
      </c>
      <c r="Q2331" s="5">
        <v>61.489285714285714</v>
      </c>
      <c r="R2331" s="5">
        <v>63.625</v>
      </c>
      <c r="S2331" s="5">
        <v>64.246428571428581</v>
      </c>
      <c r="T2331" s="5">
        <v>64.260714285714286</v>
      </c>
      <c r="U2331" s="5">
        <v>63.575000000000003</v>
      </c>
      <c r="V2331" s="5">
        <v>59.960714285714289</v>
      </c>
      <c r="W2331" s="5">
        <v>55.089285714285715</v>
      </c>
      <c r="X2331" s="5">
        <v>52.2</v>
      </c>
      <c r="Y2331" s="5">
        <v>49.664285714285711</v>
      </c>
      <c r="Z2331" s="5">
        <v>47.478571428571435</v>
      </c>
      <c r="AA2331" s="5">
        <v>46.1</v>
      </c>
      <c r="AB2331" s="5">
        <v>44.15</v>
      </c>
    </row>
    <row r="2332" spans="1:28">
      <c r="A2332" s="2" t="s">
        <v>319</v>
      </c>
      <c r="B2332" s="2" t="s">
        <v>75</v>
      </c>
      <c r="C2332" s="2" t="s">
        <v>363</v>
      </c>
      <c r="D2332" s="2" t="str">
        <f t="shared" si="36"/>
        <v>Texas - El Paso-Mar</v>
      </c>
      <c r="E2332" s="5">
        <v>50.445161290322581</v>
      </c>
      <c r="F2332" s="5">
        <v>49.348387096774189</v>
      </c>
      <c r="G2332" s="5">
        <v>47.748387096774195</v>
      </c>
      <c r="H2332" s="5">
        <v>47.245161290322578</v>
      </c>
      <c r="I2332" s="5">
        <v>45.383870967741942</v>
      </c>
      <c r="J2332" s="5">
        <v>43.958064516129035</v>
      </c>
      <c r="K2332" s="5">
        <v>44.354838709677416</v>
      </c>
      <c r="L2332" s="5">
        <v>50.025806451612901</v>
      </c>
      <c r="M2332" s="5">
        <v>53.619354838709675</v>
      </c>
      <c r="N2332" s="5">
        <v>57.36774193548387</v>
      </c>
      <c r="O2332" s="5">
        <v>60.725806451612904</v>
      </c>
      <c r="P2332" s="5">
        <v>63.687096774193549</v>
      </c>
      <c r="Q2332" s="5">
        <v>65.806451612903231</v>
      </c>
      <c r="R2332" s="5">
        <v>66.751612903225819</v>
      </c>
      <c r="S2332" s="5">
        <v>68.3</v>
      </c>
      <c r="T2332" s="5">
        <v>67.677419354838705</v>
      </c>
      <c r="U2332" s="5">
        <v>66.383870967741942</v>
      </c>
      <c r="V2332" s="5">
        <v>64.251612903225805</v>
      </c>
      <c r="W2332" s="5">
        <v>60.92258064516129</v>
      </c>
      <c r="X2332" s="5">
        <v>58.425806451612907</v>
      </c>
      <c r="Y2332" s="5">
        <v>56.345161290322579</v>
      </c>
      <c r="Z2332" s="5">
        <v>54.664516129032258</v>
      </c>
      <c r="AA2332" s="5">
        <v>53.432258064516134</v>
      </c>
      <c r="AB2332" s="5">
        <v>52.109677419354838</v>
      </c>
    </row>
    <row r="2333" spans="1:28">
      <c r="A2333" s="2" t="s">
        <v>319</v>
      </c>
      <c r="B2333" s="2" t="s">
        <v>76</v>
      </c>
      <c r="C2333" s="2" t="s">
        <v>364</v>
      </c>
      <c r="D2333" s="2" t="str">
        <f t="shared" si="36"/>
        <v>Texas - El Paso-Apr</v>
      </c>
      <c r="E2333" s="5">
        <v>54.956666666666671</v>
      </c>
      <c r="F2333" s="5">
        <v>53.136666666666663</v>
      </c>
      <c r="G2333" s="5">
        <v>50.836666666666666</v>
      </c>
      <c r="H2333" s="5">
        <v>49.203333333333333</v>
      </c>
      <c r="I2333" s="5">
        <v>47.343333333333334</v>
      </c>
      <c r="J2333" s="5">
        <v>46.106666666666669</v>
      </c>
      <c r="K2333" s="5">
        <v>51.583333333333336</v>
      </c>
      <c r="L2333" s="5">
        <v>56.846666666666671</v>
      </c>
      <c r="M2333" s="5">
        <v>61.24</v>
      </c>
      <c r="N2333" s="5">
        <v>64.83</v>
      </c>
      <c r="O2333" s="5">
        <v>67.86666666666666</v>
      </c>
      <c r="P2333" s="5">
        <v>70.573333333333323</v>
      </c>
      <c r="Q2333" s="5">
        <v>72.59</v>
      </c>
      <c r="R2333" s="5">
        <v>74.063333333333333</v>
      </c>
      <c r="S2333" s="5">
        <v>75.50333333333333</v>
      </c>
      <c r="T2333" s="5">
        <v>75.823333333333323</v>
      </c>
      <c r="U2333" s="5">
        <v>75.153333333333336</v>
      </c>
      <c r="V2333" s="5">
        <v>73.08</v>
      </c>
      <c r="W2333" s="5">
        <v>68.806666666666658</v>
      </c>
      <c r="X2333" s="5">
        <v>65.27</v>
      </c>
      <c r="Y2333" s="5">
        <v>62.09</v>
      </c>
      <c r="Z2333" s="5">
        <v>60.373333333333335</v>
      </c>
      <c r="AA2333" s="5">
        <v>58.213333333333338</v>
      </c>
      <c r="AB2333" s="5">
        <v>56.533333333333331</v>
      </c>
    </row>
    <row r="2334" spans="1:28">
      <c r="A2334" s="2" t="s">
        <v>319</v>
      </c>
      <c r="B2334" s="2" t="s">
        <v>77</v>
      </c>
      <c r="C2334" s="2" t="s">
        <v>365</v>
      </c>
      <c r="D2334" s="2" t="str">
        <f t="shared" si="36"/>
        <v>Texas - El Paso-May</v>
      </c>
      <c r="E2334" s="5">
        <v>64.016129032258064</v>
      </c>
      <c r="F2334" s="5">
        <v>61.87096774193548</v>
      </c>
      <c r="G2334" s="5">
        <v>61.341935483870962</v>
      </c>
      <c r="H2334" s="5">
        <v>59.325806451612898</v>
      </c>
      <c r="I2334" s="5">
        <v>57.816129032258061</v>
      </c>
      <c r="J2334" s="5">
        <v>59.49677419354839</v>
      </c>
      <c r="K2334" s="5">
        <v>65.438709677419354</v>
      </c>
      <c r="L2334" s="5">
        <v>69.658064516129031</v>
      </c>
      <c r="M2334" s="5">
        <v>72.92258064516129</v>
      </c>
      <c r="N2334" s="5">
        <v>75.812903225806451</v>
      </c>
      <c r="O2334" s="5">
        <v>78.151612903225796</v>
      </c>
      <c r="P2334" s="5">
        <v>80.645161290322577</v>
      </c>
      <c r="Q2334" s="5">
        <v>82.806451612903231</v>
      </c>
      <c r="R2334" s="5">
        <v>84.196774193548379</v>
      </c>
      <c r="S2334" s="5">
        <v>84.858064516129033</v>
      </c>
      <c r="T2334" s="5">
        <v>85.467741935483872</v>
      </c>
      <c r="U2334" s="5">
        <v>84.525806451612908</v>
      </c>
      <c r="V2334" s="5">
        <v>83.209677419354833</v>
      </c>
      <c r="W2334" s="5">
        <v>79.545161290322582</v>
      </c>
      <c r="X2334" s="5">
        <v>75.609677419354838</v>
      </c>
      <c r="Y2334" s="5">
        <v>73.029032258064518</v>
      </c>
      <c r="Z2334" s="5">
        <v>71.409677419354836</v>
      </c>
      <c r="AA2334" s="5">
        <v>68.906451612903226</v>
      </c>
      <c r="AB2334" s="5">
        <v>66.612903225806448</v>
      </c>
    </row>
    <row r="2335" spans="1:28">
      <c r="A2335" s="2" t="s">
        <v>319</v>
      </c>
      <c r="B2335" s="2" t="s">
        <v>78</v>
      </c>
      <c r="C2335" s="2" t="s">
        <v>366</v>
      </c>
      <c r="D2335" s="2" t="str">
        <f t="shared" si="36"/>
        <v>Texas - El Paso-Jun</v>
      </c>
      <c r="E2335" s="5">
        <v>76.726666666666674</v>
      </c>
      <c r="F2335" s="5">
        <v>75.106666666666655</v>
      </c>
      <c r="G2335" s="5">
        <v>73.17</v>
      </c>
      <c r="H2335" s="5">
        <v>71.180000000000007</v>
      </c>
      <c r="I2335" s="5">
        <v>69.183333333333337</v>
      </c>
      <c r="J2335" s="5">
        <v>71.923333333333332</v>
      </c>
      <c r="K2335" s="5">
        <v>74.703333333333333</v>
      </c>
      <c r="L2335" s="5">
        <v>77.586666666666659</v>
      </c>
      <c r="M2335" s="5">
        <v>80.853333333333325</v>
      </c>
      <c r="N2335" s="5">
        <v>84.11666666666666</v>
      </c>
      <c r="O2335" s="5">
        <v>87.406666666666666</v>
      </c>
      <c r="P2335" s="5">
        <v>89.11333333333333</v>
      </c>
      <c r="Q2335" s="5">
        <v>90.893333333333345</v>
      </c>
      <c r="R2335" s="5">
        <v>92.623333333333321</v>
      </c>
      <c r="S2335" s="5">
        <v>92.61333333333333</v>
      </c>
      <c r="T2335" s="5">
        <v>92.61666666666666</v>
      </c>
      <c r="U2335" s="5">
        <v>92.606666666666655</v>
      </c>
      <c r="V2335" s="5">
        <v>90.093333333333334</v>
      </c>
      <c r="W2335" s="5">
        <v>87.476666666666674</v>
      </c>
      <c r="X2335" s="5">
        <v>84.903333333333336</v>
      </c>
      <c r="Y2335" s="5">
        <v>83.16</v>
      </c>
      <c r="Z2335" s="5">
        <v>81.473333333333329</v>
      </c>
      <c r="AA2335" s="5">
        <v>79.793333333333337</v>
      </c>
      <c r="AB2335" s="5">
        <v>78.183333333333337</v>
      </c>
    </row>
    <row r="2336" spans="1:28">
      <c r="A2336" s="2" t="s">
        <v>319</v>
      </c>
      <c r="B2336" s="2" t="s">
        <v>79</v>
      </c>
      <c r="C2336" s="2" t="s">
        <v>367</v>
      </c>
      <c r="D2336" s="2" t="str">
        <f t="shared" si="36"/>
        <v>Texas - El Paso-Jul</v>
      </c>
      <c r="E2336" s="5">
        <v>78.490322580645156</v>
      </c>
      <c r="F2336" s="5">
        <v>77.167741935483861</v>
      </c>
      <c r="G2336" s="5">
        <v>73.470967741935482</v>
      </c>
      <c r="H2336" s="5">
        <v>72.232258064516117</v>
      </c>
      <c r="I2336" s="5">
        <v>70.932258064516134</v>
      </c>
      <c r="J2336" s="5">
        <v>73.438709677419354</v>
      </c>
      <c r="K2336" s="5">
        <v>75.970967741935482</v>
      </c>
      <c r="L2336" s="5">
        <v>78.532258064516128</v>
      </c>
      <c r="M2336" s="5">
        <v>81.622580645161293</v>
      </c>
      <c r="N2336" s="5">
        <v>84.667741935483861</v>
      </c>
      <c r="O2336" s="5">
        <v>87.758064516129039</v>
      </c>
      <c r="P2336" s="5">
        <v>89.790322580645167</v>
      </c>
      <c r="Q2336" s="5">
        <v>91.806451612903231</v>
      </c>
      <c r="R2336" s="5">
        <v>93.832258064516139</v>
      </c>
      <c r="S2336" s="5">
        <v>93.625806451612902</v>
      </c>
      <c r="T2336" s="5">
        <v>93.429032258064524</v>
      </c>
      <c r="U2336" s="5">
        <v>93.229032258064507</v>
      </c>
      <c r="V2336" s="5">
        <v>90.364516129032268</v>
      </c>
      <c r="W2336" s="5">
        <v>87.477419354838716</v>
      </c>
      <c r="X2336" s="5">
        <v>84.603225806451604</v>
      </c>
      <c r="Y2336" s="5">
        <v>82.651612903225796</v>
      </c>
      <c r="Z2336" s="5">
        <v>80.722580645161287</v>
      </c>
      <c r="AA2336" s="5">
        <v>78.819354838709685</v>
      </c>
      <c r="AB2336" s="5">
        <v>77.49354838709678</v>
      </c>
    </row>
    <row r="2337" spans="1:28">
      <c r="A2337" s="2" t="s">
        <v>319</v>
      </c>
      <c r="B2337" s="2" t="s">
        <v>80</v>
      </c>
      <c r="C2337" s="2" t="s">
        <v>368</v>
      </c>
      <c r="D2337" s="2" t="str">
        <f t="shared" si="36"/>
        <v>Texas - El Paso-Aug</v>
      </c>
      <c r="E2337" s="5">
        <v>70.41935483870968</v>
      </c>
      <c r="F2337" s="5">
        <v>69.525806451612908</v>
      </c>
      <c r="G2337" s="5">
        <v>70.612903225806448</v>
      </c>
      <c r="H2337" s="5">
        <v>69.180645161290315</v>
      </c>
      <c r="I2337" s="5">
        <v>68.158064516129031</v>
      </c>
      <c r="J2337" s="5">
        <v>67.483870967741936</v>
      </c>
      <c r="K2337" s="5">
        <v>71.177419354838705</v>
      </c>
      <c r="L2337" s="5">
        <v>75.42258064516129</v>
      </c>
      <c r="M2337" s="5">
        <v>78.541935483870972</v>
      </c>
      <c r="N2337" s="5">
        <v>81.861290322580643</v>
      </c>
      <c r="O2337" s="5">
        <v>84.341935483870969</v>
      </c>
      <c r="P2337" s="5">
        <v>86.874193548387098</v>
      </c>
      <c r="Q2337" s="5">
        <v>88.551612903225802</v>
      </c>
      <c r="R2337" s="5">
        <v>89.696774193548379</v>
      </c>
      <c r="S2337" s="5">
        <v>89.680645161290315</v>
      </c>
      <c r="T2337" s="5">
        <v>88.929032258064524</v>
      </c>
      <c r="U2337" s="5">
        <v>87.41612903225807</v>
      </c>
      <c r="V2337" s="5">
        <v>85.067741935483866</v>
      </c>
      <c r="W2337" s="5">
        <v>82.290322580645167</v>
      </c>
      <c r="X2337" s="5">
        <v>79.822580645161295</v>
      </c>
      <c r="Y2337" s="5">
        <v>77.945161290322588</v>
      </c>
      <c r="Z2337" s="5">
        <v>76.532258064516128</v>
      </c>
      <c r="AA2337" s="5">
        <v>75.0741935483871</v>
      </c>
      <c r="AB2337" s="5">
        <v>73.687096774193549</v>
      </c>
    </row>
    <row r="2338" spans="1:28">
      <c r="A2338" s="2" t="s">
        <v>319</v>
      </c>
      <c r="B2338" s="2" t="s">
        <v>81</v>
      </c>
      <c r="C2338" s="2" t="s">
        <v>369</v>
      </c>
      <c r="D2338" s="2" t="str">
        <f t="shared" si="36"/>
        <v>Texas - El Paso-Sep</v>
      </c>
      <c r="E2338" s="5">
        <v>65.666666666666671</v>
      </c>
      <c r="F2338" s="5">
        <v>64.353333333333325</v>
      </c>
      <c r="G2338" s="5">
        <v>63.51</v>
      </c>
      <c r="H2338" s="5">
        <v>62.573333333333338</v>
      </c>
      <c r="I2338" s="5">
        <v>61.536666666666662</v>
      </c>
      <c r="J2338" s="5">
        <v>60.233333333333334</v>
      </c>
      <c r="K2338" s="5">
        <v>65.12</v>
      </c>
      <c r="L2338" s="5">
        <v>70.44</v>
      </c>
      <c r="M2338" s="5">
        <v>74.61333333333333</v>
      </c>
      <c r="N2338" s="5">
        <v>77.593333333333334</v>
      </c>
      <c r="O2338" s="5">
        <v>80.48</v>
      </c>
      <c r="P2338" s="5">
        <v>83.176666666666677</v>
      </c>
      <c r="Q2338" s="5">
        <v>85.036666666666662</v>
      </c>
      <c r="R2338" s="5">
        <v>86.106666666666655</v>
      </c>
      <c r="S2338" s="5">
        <v>86.073333333333323</v>
      </c>
      <c r="T2338" s="5">
        <v>86.153333333333336</v>
      </c>
      <c r="U2338" s="5">
        <v>84.946666666666673</v>
      </c>
      <c r="V2338" s="5">
        <v>81.583333333333329</v>
      </c>
      <c r="W2338" s="5">
        <v>76.853333333333325</v>
      </c>
      <c r="X2338" s="5">
        <v>73.826666666666668</v>
      </c>
      <c r="Y2338" s="5">
        <v>71.256666666666661</v>
      </c>
      <c r="Z2338" s="5">
        <v>69.59</v>
      </c>
      <c r="AA2338" s="5">
        <v>68.316666666666663</v>
      </c>
      <c r="AB2338" s="5">
        <v>67.153333333333336</v>
      </c>
    </row>
    <row r="2339" spans="1:28">
      <c r="A2339" s="2" t="s">
        <v>319</v>
      </c>
      <c r="B2339" s="2" t="s">
        <v>82</v>
      </c>
      <c r="C2339" s="2" t="s">
        <v>370</v>
      </c>
      <c r="D2339" s="2" t="str">
        <f t="shared" si="36"/>
        <v>Texas - El Paso-Oct</v>
      </c>
      <c r="E2339" s="5">
        <v>56.58387096774193</v>
      </c>
      <c r="F2339" s="5">
        <v>56.041935483870965</v>
      </c>
      <c r="G2339" s="5">
        <v>54.41935483870968</v>
      </c>
      <c r="H2339" s="5">
        <v>53.280645161290323</v>
      </c>
      <c r="I2339" s="5">
        <v>52.735483870967741</v>
      </c>
      <c r="J2339" s="5">
        <v>51.532258064516128</v>
      </c>
      <c r="K2339" s="5">
        <v>53.387096774193552</v>
      </c>
      <c r="L2339" s="5">
        <v>59.364516129032253</v>
      </c>
      <c r="M2339" s="5">
        <v>63.87096774193548</v>
      </c>
      <c r="N2339" s="5">
        <v>68.41612903225807</v>
      </c>
      <c r="O2339" s="5">
        <v>71.358064516129033</v>
      </c>
      <c r="P2339" s="5">
        <v>74.009677419354844</v>
      </c>
      <c r="Q2339" s="5">
        <v>75.725806451612897</v>
      </c>
      <c r="R2339" s="5">
        <v>76.948387096774198</v>
      </c>
      <c r="S2339" s="5">
        <v>77.312903225806451</v>
      </c>
      <c r="T2339" s="5">
        <v>77.058064516129036</v>
      </c>
      <c r="U2339" s="5">
        <v>75.832258064516139</v>
      </c>
      <c r="V2339" s="5">
        <v>71.364516129032268</v>
      </c>
      <c r="W2339" s="5">
        <v>67.361290322580643</v>
      </c>
      <c r="X2339" s="5">
        <v>64.903225806451616</v>
      </c>
      <c r="Y2339" s="5">
        <v>62.729032258064514</v>
      </c>
      <c r="Z2339" s="5">
        <v>60.858064516129026</v>
      </c>
      <c r="AA2339" s="5">
        <v>59.5</v>
      </c>
      <c r="AB2339" s="5">
        <v>58.387096774193552</v>
      </c>
    </row>
    <row r="2340" spans="1:28">
      <c r="A2340" s="2" t="s">
        <v>319</v>
      </c>
      <c r="B2340" s="2" t="s">
        <v>83</v>
      </c>
      <c r="C2340" s="2" t="s">
        <v>371</v>
      </c>
      <c r="D2340" s="2" t="str">
        <f t="shared" si="36"/>
        <v>Texas - El Paso-Nov</v>
      </c>
      <c r="E2340" s="5">
        <v>48.376666666666665</v>
      </c>
      <c r="F2340" s="5">
        <v>47.236666666666665</v>
      </c>
      <c r="G2340" s="5">
        <v>45.856666666666669</v>
      </c>
      <c r="H2340" s="5">
        <v>43.826666666666668</v>
      </c>
      <c r="I2340" s="5">
        <v>43.283333333333331</v>
      </c>
      <c r="J2340" s="5">
        <v>42.54</v>
      </c>
      <c r="K2340" s="5">
        <v>41.88</v>
      </c>
      <c r="L2340" s="5">
        <v>47.50333333333333</v>
      </c>
      <c r="M2340" s="5">
        <v>53.423333333333332</v>
      </c>
      <c r="N2340" s="5">
        <v>56.97</v>
      </c>
      <c r="O2340" s="5">
        <v>60.54</v>
      </c>
      <c r="P2340" s="5">
        <v>62.723333333333336</v>
      </c>
      <c r="Q2340" s="5">
        <v>64.34</v>
      </c>
      <c r="R2340" s="5">
        <v>65.146666666666675</v>
      </c>
      <c r="S2340" s="5">
        <v>65.75</v>
      </c>
      <c r="T2340" s="5">
        <v>65.346666666666664</v>
      </c>
      <c r="U2340" s="5">
        <v>63.206666666666671</v>
      </c>
      <c r="V2340" s="5">
        <v>59.18</v>
      </c>
      <c r="W2340" s="5">
        <v>57.053333333333327</v>
      </c>
      <c r="X2340" s="5">
        <v>55</v>
      </c>
      <c r="Y2340" s="5">
        <v>53.403333333333329</v>
      </c>
      <c r="Z2340" s="5">
        <v>51.573333333333338</v>
      </c>
      <c r="AA2340" s="5">
        <v>49.926666666666662</v>
      </c>
      <c r="AB2340" s="5">
        <v>49.806666666666665</v>
      </c>
    </row>
    <row r="2341" spans="1:28">
      <c r="A2341" s="2" t="s">
        <v>319</v>
      </c>
      <c r="B2341" s="2" t="s">
        <v>84</v>
      </c>
      <c r="C2341" s="2" t="s">
        <v>372</v>
      </c>
      <c r="D2341" s="2" t="str">
        <f t="shared" si="36"/>
        <v>Texas - El Paso-Dec</v>
      </c>
      <c r="E2341" s="5">
        <v>41.351612903225806</v>
      </c>
      <c r="F2341" s="5">
        <v>40.551612903225802</v>
      </c>
      <c r="G2341" s="5">
        <v>39.641935483870974</v>
      </c>
      <c r="H2341" s="5">
        <v>38.809677419354834</v>
      </c>
      <c r="I2341" s="5">
        <v>37.864516129032253</v>
      </c>
      <c r="J2341" s="5">
        <v>38.438709677419354</v>
      </c>
      <c r="K2341" s="5">
        <v>38.993548387096773</v>
      </c>
      <c r="L2341" s="5">
        <v>39.63225806451613</v>
      </c>
      <c r="M2341" s="5">
        <v>43.4</v>
      </c>
      <c r="N2341" s="5">
        <v>47.20967741935484</v>
      </c>
      <c r="O2341" s="5">
        <v>50.983870967741936</v>
      </c>
      <c r="P2341" s="5">
        <v>53.261290322580642</v>
      </c>
      <c r="Q2341" s="5">
        <v>55.554838709677419</v>
      </c>
      <c r="R2341" s="5">
        <v>57.841935483870962</v>
      </c>
      <c r="S2341" s="5">
        <v>56.764516129032259</v>
      </c>
      <c r="T2341" s="5">
        <v>55.696774193548386</v>
      </c>
      <c r="U2341" s="5">
        <v>54.638709677419357</v>
      </c>
      <c r="V2341" s="5">
        <v>51.945161290322581</v>
      </c>
      <c r="W2341" s="5">
        <v>49.264516129032259</v>
      </c>
      <c r="X2341" s="5">
        <v>46.57741935483871</v>
      </c>
      <c r="Y2341" s="5">
        <v>45.338709677419352</v>
      </c>
      <c r="Z2341" s="5">
        <v>44.090322580645157</v>
      </c>
      <c r="AA2341" s="5">
        <v>42.841935483870962</v>
      </c>
      <c r="AB2341" s="5">
        <v>42.090322580645157</v>
      </c>
    </row>
    <row r="2342" spans="1:28">
      <c r="A2342" s="2" t="s">
        <v>320</v>
      </c>
      <c r="B2342" s="2" t="s">
        <v>73</v>
      </c>
      <c r="C2342" s="2" t="s">
        <v>361</v>
      </c>
      <c r="D2342" s="2" t="str">
        <f t="shared" si="36"/>
        <v>Texas - Fort Worth-Jan</v>
      </c>
      <c r="E2342" s="5">
        <v>41.019354838709674</v>
      </c>
      <c r="F2342" s="5">
        <v>40.432258064516134</v>
      </c>
      <c r="G2342" s="5">
        <v>39.770967741935486</v>
      </c>
      <c r="H2342" s="5">
        <v>39.474193548387099</v>
      </c>
      <c r="I2342" s="5">
        <v>39.193548387096776</v>
      </c>
      <c r="J2342" s="5">
        <v>38.893548387096779</v>
      </c>
      <c r="K2342" s="5">
        <v>39.783870967741933</v>
      </c>
      <c r="L2342" s="5">
        <v>40.719354838709677</v>
      </c>
      <c r="M2342" s="5">
        <v>41.609677419354838</v>
      </c>
      <c r="N2342" s="5">
        <v>44.37096774193548</v>
      </c>
      <c r="O2342" s="5">
        <v>47.158064516129038</v>
      </c>
      <c r="P2342" s="5">
        <v>49.935483870967744</v>
      </c>
      <c r="Q2342" s="5">
        <v>51.122580645161285</v>
      </c>
      <c r="R2342" s="5">
        <v>52.312903225806451</v>
      </c>
      <c r="S2342" s="5">
        <v>53.512903225806454</v>
      </c>
      <c r="T2342" s="5">
        <v>51.754838709677422</v>
      </c>
      <c r="U2342" s="5">
        <v>49.983870967741936</v>
      </c>
      <c r="V2342" s="5">
        <v>48.235483870967741</v>
      </c>
      <c r="W2342" s="5">
        <v>46.596774193548384</v>
      </c>
      <c r="X2342" s="5">
        <v>44.987096774193546</v>
      </c>
      <c r="Y2342" s="5">
        <v>43.364516129032253</v>
      </c>
      <c r="Z2342" s="5">
        <v>42.696774193548386</v>
      </c>
      <c r="AA2342" s="5">
        <v>42.045161290322582</v>
      </c>
      <c r="AB2342" s="5">
        <v>41.4</v>
      </c>
    </row>
    <row r="2343" spans="1:28">
      <c r="A2343" s="2" t="s">
        <v>320</v>
      </c>
      <c r="B2343" s="2" t="s">
        <v>74</v>
      </c>
      <c r="C2343" s="2" t="s">
        <v>362</v>
      </c>
      <c r="D2343" s="2" t="str">
        <f t="shared" si="36"/>
        <v>Texas - Fort Worth-Feb</v>
      </c>
      <c r="E2343" s="5">
        <v>44.396428571428565</v>
      </c>
      <c r="F2343" s="5">
        <v>43.903571428571425</v>
      </c>
      <c r="G2343" s="5">
        <v>43.407142857142858</v>
      </c>
      <c r="H2343" s="5">
        <v>42.892857142857146</v>
      </c>
      <c r="I2343" s="5">
        <v>42.396428571428565</v>
      </c>
      <c r="J2343" s="5">
        <v>41.896428571428565</v>
      </c>
      <c r="K2343" s="5">
        <v>42.88214285714286</v>
      </c>
      <c r="L2343" s="5">
        <v>43.85</v>
      </c>
      <c r="M2343" s="5">
        <v>44.857142857142854</v>
      </c>
      <c r="N2343" s="5">
        <v>47.221428571428575</v>
      </c>
      <c r="O2343" s="5">
        <v>49.6</v>
      </c>
      <c r="P2343" s="5">
        <v>51.960714285714289</v>
      </c>
      <c r="Q2343" s="5">
        <v>53.50714285714286</v>
      </c>
      <c r="R2343" s="5">
        <v>55.05</v>
      </c>
      <c r="S2343" s="5">
        <v>56.578571428571429</v>
      </c>
      <c r="T2343" s="5">
        <v>55.671428571428571</v>
      </c>
      <c r="U2343" s="5">
        <v>54.81428571428571</v>
      </c>
      <c r="V2343" s="5">
        <v>53.9</v>
      </c>
      <c r="W2343" s="5">
        <v>51.989285714285714</v>
      </c>
      <c r="X2343" s="5">
        <v>50.082142857142856</v>
      </c>
      <c r="Y2343" s="5">
        <v>48.207142857142856</v>
      </c>
      <c r="Z2343" s="5">
        <v>47.221428571428575</v>
      </c>
      <c r="AA2343" s="5">
        <v>46.232142857142854</v>
      </c>
      <c r="AB2343" s="5">
        <v>45.26428571428572</v>
      </c>
    </row>
    <row r="2344" spans="1:28">
      <c r="A2344" s="2" t="s">
        <v>320</v>
      </c>
      <c r="B2344" s="2" t="s">
        <v>75</v>
      </c>
      <c r="C2344" s="2" t="s">
        <v>363</v>
      </c>
      <c r="D2344" s="2" t="str">
        <f t="shared" si="36"/>
        <v>Texas - Fort Worth-Mar</v>
      </c>
      <c r="E2344" s="5">
        <v>52.903225806451616</v>
      </c>
      <c r="F2344" s="5">
        <v>52.038709677419355</v>
      </c>
      <c r="G2344" s="5">
        <v>51.193548387096776</v>
      </c>
      <c r="H2344" s="5">
        <v>50.41612903225807</v>
      </c>
      <c r="I2344" s="5">
        <v>49.606451612903221</v>
      </c>
      <c r="J2344" s="5">
        <v>48.803225806451614</v>
      </c>
      <c r="K2344" s="5">
        <v>50.58387096774193</v>
      </c>
      <c r="L2344" s="5">
        <v>52.41935483870968</v>
      </c>
      <c r="M2344" s="5">
        <v>54.274193548387096</v>
      </c>
      <c r="N2344" s="5">
        <v>56.841935483870962</v>
      </c>
      <c r="O2344" s="5">
        <v>59.387096774193552</v>
      </c>
      <c r="P2344" s="5">
        <v>61.967741935483872</v>
      </c>
      <c r="Q2344" s="5">
        <v>63.58064516129032</v>
      </c>
      <c r="R2344" s="5">
        <v>65.238709677419351</v>
      </c>
      <c r="S2344" s="5">
        <v>66.848387096774204</v>
      </c>
      <c r="T2344" s="5">
        <v>66.241935483870961</v>
      </c>
      <c r="U2344" s="5">
        <v>65.641935483870967</v>
      </c>
      <c r="V2344" s="5">
        <v>65.029032258064518</v>
      </c>
      <c r="W2344" s="5">
        <v>62.58387096774193</v>
      </c>
      <c r="X2344" s="5">
        <v>60.183870967741939</v>
      </c>
      <c r="Y2344" s="5">
        <v>57.777419354838706</v>
      </c>
      <c r="Z2344" s="5">
        <v>56.41935483870968</v>
      </c>
      <c r="AA2344" s="5">
        <v>55.041935483870965</v>
      </c>
      <c r="AB2344" s="5">
        <v>53.732258064516131</v>
      </c>
    </row>
    <row r="2345" spans="1:28">
      <c r="A2345" s="2" t="s">
        <v>320</v>
      </c>
      <c r="B2345" s="2" t="s">
        <v>76</v>
      </c>
      <c r="C2345" s="2" t="s">
        <v>364</v>
      </c>
      <c r="D2345" s="2" t="str">
        <f t="shared" si="36"/>
        <v>Texas - Fort Worth-Apr</v>
      </c>
      <c r="E2345" s="5">
        <v>62.31333333333334</v>
      </c>
      <c r="F2345" s="5">
        <v>61.643333333333331</v>
      </c>
      <c r="G2345" s="5">
        <v>61.02</v>
      </c>
      <c r="H2345" s="5">
        <v>60.473333333333336</v>
      </c>
      <c r="I2345" s="5">
        <v>59.28</v>
      </c>
      <c r="J2345" s="5">
        <v>59.01</v>
      </c>
      <c r="K2345" s="5">
        <v>59.463333333333338</v>
      </c>
      <c r="L2345" s="5">
        <v>62.07</v>
      </c>
      <c r="M2345" s="5">
        <v>64.88333333333334</v>
      </c>
      <c r="N2345" s="5">
        <v>67.506666666666675</v>
      </c>
      <c r="O2345" s="5">
        <v>69.643333333333345</v>
      </c>
      <c r="P2345" s="5">
        <v>72.093333333333334</v>
      </c>
      <c r="Q2345" s="5">
        <v>73.903333333333336</v>
      </c>
      <c r="R2345" s="5">
        <v>74.993333333333339</v>
      </c>
      <c r="S2345" s="5">
        <v>75.75333333333333</v>
      </c>
      <c r="T2345" s="5">
        <v>76.23</v>
      </c>
      <c r="U2345" s="5">
        <v>75.38</v>
      </c>
      <c r="V2345" s="5">
        <v>73.99666666666667</v>
      </c>
      <c r="W2345" s="5">
        <v>70.86</v>
      </c>
      <c r="X2345" s="5">
        <v>68.069999999999993</v>
      </c>
      <c r="Y2345" s="5">
        <v>66.823333333333338</v>
      </c>
      <c r="Z2345" s="5">
        <v>65.583333333333329</v>
      </c>
      <c r="AA2345" s="5">
        <v>64.430000000000007</v>
      </c>
      <c r="AB2345" s="5">
        <v>63.993333333333332</v>
      </c>
    </row>
    <row r="2346" spans="1:28">
      <c r="A2346" s="2" t="s">
        <v>320</v>
      </c>
      <c r="B2346" s="2" t="s">
        <v>77</v>
      </c>
      <c r="C2346" s="2" t="s">
        <v>365</v>
      </c>
      <c r="D2346" s="2" t="str">
        <f t="shared" si="36"/>
        <v>Texas - Fort Worth-May</v>
      </c>
      <c r="E2346" s="5">
        <v>65.093548387096774</v>
      </c>
      <c r="F2346" s="5">
        <v>64.138709677419357</v>
      </c>
      <c r="G2346" s="5">
        <v>63.170967741935485</v>
      </c>
      <c r="H2346" s="5">
        <v>62.50322580645161</v>
      </c>
      <c r="I2346" s="5">
        <v>61.851612903225806</v>
      </c>
      <c r="J2346" s="5">
        <v>61.187096774193549</v>
      </c>
      <c r="K2346" s="5">
        <v>64.025806451612908</v>
      </c>
      <c r="L2346" s="5">
        <v>66.935483870967744</v>
      </c>
      <c r="M2346" s="5">
        <v>69.825806451612905</v>
      </c>
      <c r="N2346" s="5">
        <v>72.016129032258064</v>
      </c>
      <c r="O2346" s="5">
        <v>74.248387096774181</v>
      </c>
      <c r="P2346" s="5">
        <v>76.451612903225808</v>
      </c>
      <c r="Q2346" s="5">
        <v>77.635483870967732</v>
      </c>
      <c r="R2346" s="5">
        <v>78.816129032258075</v>
      </c>
      <c r="S2346" s="5">
        <v>80.00645161290322</v>
      </c>
      <c r="T2346" s="5">
        <v>79.403225806451616</v>
      </c>
      <c r="U2346" s="5">
        <v>78.825806451612905</v>
      </c>
      <c r="V2346" s="5">
        <v>78.232258064516117</v>
      </c>
      <c r="W2346" s="5">
        <v>75.661290322580641</v>
      </c>
      <c r="X2346" s="5">
        <v>73.061290322580646</v>
      </c>
      <c r="Y2346" s="5">
        <v>70.519354838709674</v>
      </c>
      <c r="Z2346" s="5">
        <v>69.258064516129039</v>
      </c>
      <c r="AA2346" s="5">
        <v>67.970967741935482</v>
      </c>
      <c r="AB2346" s="5">
        <v>66.696774193548379</v>
      </c>
    </row>
    <row r="2347" spans="1:28">
      <c r="A2347" s="2" t="s">
        <v>320</v>
      </c>
      <c r="B2347" s="2" t="s">
        <v>78</v>
      </c>
      <c r="C2347" s="2" t="s">
        <v>366</v>
      </c>
      <c r="D2347" s="2" t="str">
        <f t="shared" si="36"/>
        <v>Texas - Fort Worth-Jun</v>
      </c>
      <c r="E2347" s="5">
        <v>74.643333333333345</v>
      </c>
      <c r="F2347" s="5">
        <v>73.653333333333336</v>
      </c>
      <c r="G2347" s="5">
        <v>72.67</v>
      </c>
      <c r="H2347" s="5">
        <v>71.843333333333334</v>
      </c>
      <c r="I2347" s="5">
        <v>70.926666666666677</v>
      </c>
      <c r="J2347" s="5">
        <v>70.680000000000007</v>
      </c>
      <c r="K2347" s="5">
        <v>73.056666666666658</v>
      </c>
      <c r="L2347" s="5">
        <v>75.84</v>
      </c>
      <c r="M2347" s="5">
        <v>78.583333333333329</v>
      </c>
      <c r="N2347" s="5">
        <v>81.806666666666658</v>
      </c>
      <c r="O2347" s="5">
        <v>83.96</v>
      </c>
      <c r="P2347" s="5">
        <v>86.156666666666666</v>
      </c>
      <c r="Q2347" s="5">
        <v>87.813333333333333</v>
      </c>
      <c r="R2347" s="5">
        <v>88.74</v>
      </c>
      <c r="S2347" s="5">
        <v>88.97</v>
      </c>
      <c r="T2347" s="5">
        <v>89.233333333333334</v>
      </c>
      <c r="U2347" s="5">
        <v>89.14</v>
      </c>
      <c r="V2347" s="5">
        <v>87.806666666666658</v>
      </c>
      <c r="W2347" s="5">
        <v>85.443333333333342</v>
      </c>
      <c r="X2347" s="5">
        <v>81.763333333333335</v>
      </c>
      <c r="Y2347" s="5">
        <v>79.569999999999993</v>
      </c>
      <c r="Z2347" s="5">
        <v>78.526666666666671</v>
      </c>
      <c r="AA2347" s="5">
        <v>77.069999999999993</v>
      </c>
      <c r="AB2347" s="5">
        <v>76.106666666666655</v>
      </c>
    </row>
    <row r="2348" spans="1:28">
      <c r="A2348" s="2" t="s">
        <v>320</v>
      </c>
      <c r="B2348" s="2" t="s">
        <v>79</v>
      </c>
      <c r="C2348" s="2" t="s">
        <v>367</v>
      </c>
      <c r="D2348" s="2" t="str">
        <f t="shared" si="36"/>
        <v>Texas - Fort Worth-Jul</v>
      </c>
      <c r="E2348" s="5">
        <v>81.274193548387103</v>
      </c>
      <c r="F2348" s="5">
        <v>80.222580645161287</v>
      </c>
      <c r="G2348" s="5">
        <v>76.729032258064507</v>
      </c>
      <c r="H2348" s="5">
        <v>75.819354838709685</v>
      </c>
      <c r="I2348" s="5">
        <v>74.941935483870964</v>
      </c>
      <c r="J2348" s="5">
        <v>74.232258064516117</v>
      </c>
      <c r="K2348" s="5">
        <v>76.687096774193549</v>
      </c>
      <c r="L2348" s="5">
        <v>79.787096774193557</v>
      </c>
      <c r="M2348" s="5">
        <v>83.170967741935485</v>
      </c>
      <c r="N2348" s="5">
        <v>86.035483870967738</v>
      </c>
      <c r="O2348" s="5">
        <v>88.303225806451621</v>
      </c>
      <c r="P2348" s="5">
        <v>90.183870967741925</v>
      </c>
      <c r="Q2348" s="5">
        <v>91.861290322580643</v>
      </c>
      <c r="R2348" s="5">
        <v>93.193548387096769</v>
      </c>
      <c r="S2348" s="5">
        <v>93</v>
      </c>
      <c r="T2348" s="5">
        <v>93.180645161290315</v>
      </c>
      <c r="U2348" s="5">
        <v>92.248387096774181</v>
      </c>
      <c r="V2348" s="5">
        <v>91.467741935483872</v>
      </c>
      <c r="W2348" s="5">
        <v>89.141935483870967</v>
      </c>
      <c r="X2348" s="5">
        <v>86.112903225806448</v>
      </c>
      <c r="Y2348" s="5">
        <v>83.680645161290315</v>
      </c>
      <c r="Z2348" s="5">
        <v>82.251612903225819</v>
      </c>
      <c r="AA2348" s="5">
        <v>80.851612903225814</v>
      </c>
      <c r="AB2348" s="5">
        <v>79.632258064516122</v>
      </c>
    </row>
    <row r="2349" spans="1:28">
      <c r="A2349" s="2" t="s">
        <v>320</v>
      </c>
      <c r="B2349" s="2" t="s">
        <v>80</v>
      </c>
      <c r="C2349" s="2" t="s">
        <v>368</v>
      </c>
      <c r="D2349" s="2" t="str">
        <f t="shared" si="36"/>
        <v>Texas - Fort Worth-Aug</v>
      </c>
      <c r="E2349" s="5">
        <v>76.119354838709668</v>
      </c>
      <c r="F2349" s="5">
        <v>75.541935483870972</v>
      </c>
      <c r="G2349" s="5">
        <v>77.209677419354833</v>
      </c>
      <c r="H2349" s="5">
        <v>76.361290322580643</v>
      </c>
      <c r="I2349" s="5">
        <v>75.558064516129036</v>
      </c>
      <c r="J2349" s="5">
        <v>75.099999999999994</v>
      </c>
      <c r="K2349" s="5">
        <v>76.464516129032262</v>
      </c>
      <c r="L2349" s="5">
        <v>80.183870967741925</v>
      </c>
      <c r="M2349" s="5">
        <v>83.212903225806443</v>
      </c>
      <c r="N2349" s="5">
        <v>85.832258064516139</v>
      </c>
      <c r="O2349" s="5">
        <v>87.864516129032268</v>
      </c>
      <c r="P2349" s="5">
        <v>89.754838709677429</v>
      </c>
      <c r="Q2349" s="5">
        <v>91.132258064516122</v>
      </c>
      <c r="R2349" s="5">
        <v>92.490322580645156</v>
      </c>
      <c r="S2349" s="5">
        <v>93.738709677419351</v>
      </c>
      <c r="T2349" s="5">
        <v>93.329032258064515</v>
      </c>
      <c r="U2349" s="5">
        <v>91.474193548387092</v>
      </c>
      <c r="V2349" s="5">
        <v>90.532258064516128</v>
      </c>
      <c r="W2349" s="5">
        <v>87.980645161290326</v>
      </c>
      <c r="X2349" s="5">
        <v>84.980645161290326</v>
      </c>
      <c r="Y2349" s="5">
        <v>83.154838709677421</v>
      </c>
      <c r="Z2349" s="5">
        <v>82.0741935483871</v>
      </c>
      <c r="AA2349" s="5">
        <v>80.648387096774186</v>
      </c>
      <c r="AB2349" s="5">
        <v>79.464516129032262</v>
      </c>
    </row>
    <row r="2350" spans="1:28">
      <c r="A2350" s="2" t="s">
        <v>320</v>
      </c>
      <c r="B2350" s="2" t="s">
        <v>81</v>
      </c>
      <c r="C2350" s="2" t="s">
        <v>369</v>
      </c>
      <c r="D2350" s="2" t="str">
        <f t="shared" si="36"/>
        <v>Texas - Fort Worth-Sep</v>
      </c>
      <c r="E2350" s="5">
        <v>70.023333333333326</v>
      </c>
      <c r="F2350" s="5">
        <v>69.47</v>
      </c>
      <c r="G2350" s="5">
        <v>68.843333333333334</v>
      </c>
      <c r="H2350" s="5">
        <v>68.303333333333327</v>
      </c>
      <c r="I2350" s="5">
        <v>67.760000000000005</v>
      </c>
      <c r="J2350" s="5">
        <v>67.203333333333333</v>
      </c>
      <c r="K2350" s="5">
        <v>69.593333333333334</v>
      </c>
      <c r="L2350" s="5">
        <v>71.943333333333342</v>
      </c>
      <c r="M2350" s="5">
        <v>74.356666666666655</v>
      </c>
      <c r="N2350" s="5">
        <v>76.873333333333321</v>
      </c>
      <c r="O2350" s="5">
        <v>79.323333333333323</v>
      </c>
      <c r="P2350" s="5">
        <v>81.83</v>
      </c>
      <c r="Q2350" s="5">
        <v>83.096666666666664</v>
      </c>
      <c r="R2350" s="5">
        <v>84.36</v>
      </c>
      <c r="S2350" s="5">
        <v>85.623333333333321</v>
      </c>
      <c r="T2350" s="5">
        <v>84.3</v>
      </c>
      <c r="U2350" s="5">
        <v>82.966666666666669</v>
      </c>
      <c r="V2350" s="5">
        <v>81.643333333333345</v>
      </c>
      <c r="W2350" s="5">
        <v>79</v>
      </c>
      <c r="X2350" s="5">
        <v>76.456666666666663</v>
      </c>
      <c r="Y2350" s="5">
        <v>73.913333333333341</v>
      </c>
      <c r="Z2350" s="5">
        <v>72.683333333333337</v>
      </c>
      <c r="AA2350" s="5">
        <v>71.476666666666674</v>
      </c>
      <c r="AB2350" s="5">
        <v>70.273333333333326</v>
      </c>
    </row>
    <row r="2351" spans="1:28">
      <c r="A2351" s="2" t="s">
        <v>320</v>
      </c>
      <c r="B2351" s="2" t="s">
        <v>82</v>
      </c>
      <c r="C2351" s="2" t="s">
        <v>370</v>
      </c>
      <c r="D2351" s="2" t="str">
        <f t="shared" si="36"/>
        <v>Texas - Fort Worth-Oct</v>
      </c>
      <c r="E2351" s="5">
        <v>61.722580645161294</v>
      </c>
      <c r="F2351" s="5">
        <v>61.103225806451611</v>
      </c>
      <c r="G2351" s="5">
        <v>60.493548387096773</v>
      </c>
      <c r="H2351" s="5">
        <v>59.912903225806453</v>
      </c>
      <c r="I2351" s="5">
        <v>59.364516129032253</v>
      </c>
      <c r="J2351" s="5">
        <v>58.777419354838706</v>
      </c>
      <c r="K2351" s="5">
        <v>61.070967741935483</v>
      </c>
      <c r="L2351" s="5">
        <v>63.4</v>
      </c>
      <c r="M2351" s="5">
        <v>65.706451612903223</v>
      </c>
      <c r="N2351" s="5">
        <v>68.7</v>
      </c>
      <c r="O2351" s="5">
        <v>71.625806451612902</v>
      </c>
      <c r="P2351" s="5">
        <v>74.603225806451604</v>
      </c>
      <c r="Q2351" s="5">
        <v>75.738709677419351</v>
      </c>
      <c r="R2351" s="5">
        <v>76.8</v>
      </c>
      <c r="S2351" s="5">
        <v>77.92258064516129</v>
      </c>
      <c r="T2351" s="5">
        <v>75.91935483870968</v>
      </c>
      <c r="U2351" s="5">
        <v>73.92258064516129</v>
      </c>
      <c r="V2351" s="5">
        <v>71.91935483870968</v>
      </c>
      <c r="W2351" s="5">
        <v>69.667741935483861</v>
      </c>
      <c r="X2351" s="5">
        <v>67.435483870967744</v>
      </c>
      <c r="Y2351" s="5">
        <v>65.225806451612897</v>
      </c>
      <c r="Z2351" s="5">
        <v>64.258064516129039</v>
      </c>
      <c r="AA2351" s="5">
        <v>63.322580645161288</v>
      </c>
      <c r="AB2351" s="5">
        <v>62.383870967741942</v>
      </c>
    </row>
    <row r="2352" spans="1:28">
      <c r="A2352" s="2" t="s">
        <v>320</v>
      </c>
      <c r="B2352" s="2" t="s">
        <v>83</v>
      </c>
      <c r="C2352" s="2" t="s">
        <v>371</v>
      </c>
      <c r="D2352" s="2" t="str">
        <f t="shared" si="36"/>
        <v>Texas - Fort Worth-Nov</v>
      </c>
      <c r="E2352" s="5">
        <v>52.206666666666671</v>
      </c>
      <c r="F2352" s="5">
        <v>51.666666666666664</v>
      </c>
      <c r="G2352" s="5">
        <v>51.06333333333334</v>
      </c>
      <c r="H2352" s="5">
        <v>50.56</v>
      </c>
      <c r="I2352" s="5">
        <v>50.133333333333333</v>
      </c>
      <c r="J2352" s="5">
        <v>49.616666666666667</v>
      </c>
      <c r="K2352" s="5">
        <v>50.64</v>
      </c>
      <c r="L2352" s="5">
        <v>51.676666666666662</v>
      </c>
      <c r="M2352" s="5">
        <v>52.73</v>
      </c>
      <c r="N2352" s="5">
        <v>55.093333333333334</v>
      </c>
      <c r="O2352" s="5">
        <v>57.426666666666662</v>
      </c>
      <c r="P2352" s="5">
        <v>59.803333333333327</v>
      </c>
      <c r="Q2352" s="5">
        <v>60.74</v>
      </c>
      <c r="R2352" s="5">
        <v>61.653333333333329</v>
      </c>
      <c r="S2352" s="5">
        <v>62.593333333333334</v>
      </c>
      <c r="T2352" s="5">
        <v>61.286666666666662</v>
      </c>
      <c r="U2352" s="5">
        <v>59.93666666666666</v>
      </c>
      <c r="V2352" s="5">
        <v>58.63</v>
      </c>
      <c r="W2352" s="5">
        <v>57.283333333333331</v>
      </c>
      <c r="X2352" s="5">
        <v>55.96</v>
      </c>
      <c r="Y2352" s="5">
        <v>54.646666666666668</v>
      </c>
      <c r="Z2352" s="5">
        <v>53.723333333333336</v>
      </c>
      <c r="AA2352" s="5">
        <v>52.783333333333331</v>
      </c>
      <c r="AB2352" s="5">
        <v>51.88</v>
      </c>
    </row>
    <row r="2353" spans="1:28">
      <c r="A2353" s="2" t="s">
        <v>320</v>
      </c>
      <c r="B2353" s="2" t="s">
        <v>84</v>
      </c>
      <c r="C2353" s="2" t="s">
        <v>372</v>
      </c>
      <c r="D2353" s="2" t="str">
        <f t="shared" si="36"/>
        <v>Texas - Fort Worth-Dec</v>
      </c>
      <c r="E2353" s="5">
        <v>44.335483870967742</v>
      </c>
      <c r="F2353" s="5">
        <v>43.774193548387096</v>
      </c>
      <c r="G2353" s="5">
        <v>43.238709677419358</v>
      </c>
      <c r="H2353" s="5">
        <v>42.490322580645163</v>
      </c>
      <c r="I2353" s="5">
        <v>41.79032258064516</v>
      </c>
      <c r="J2353" s="5">
        <v>41.045161290322582</v>
      </c>
      <c r="K2353" s="5">
        <v>41.92258064516129</v>
      </c>
      <c r="L2353" s="5">
        <v>42.796774193548387</v>
      </c>
      <c r="M2353" s="5">
        <v>43.635483870967747</v>
      </c>
      <c r="N2353" s="5">
        <v>46.119354838709675</v>
      </c>
      <c r="O2353" s="5">
        <v>48.561290322580646</v>
      </c>
      <c r="P2353" s="5">
        <v>51.038709677419355</v>
      </c>
      <c r="Q2353" s="5">
        <v>52.20645161290323</v>
      </c>
      <c r="R2353" s="5">
        <v>53.383870967741942</v>
      </c>
      <c r="S2353" s="5">
        <v>54.561290322580646</v>
      </c>
      <c r="T2353" s="5">
        <v>52.79354838709677</v>
      </c>
      <c r="U2353" s="5">
        <v>51.012903225806454</v>
      </c>
      <c r="V2353" s="5">
        <v>49.248387096774195</v>
      </c>
      <c r="W2353" s="5">
        <v>47.990322580645163</v>
      </c>
      <c r="X2353" s="5">
        <v>46.761290322580642</v>
      </c>
      <c r="Y2353" s="5">
        <v>45.493548387096773</v>
      </c>
      <c r="Z2353" s="5">
        <v>45.183870967741939</v>
      </c>
      <c r="AA2353" s="5">
        <v>44.883870967741942</v>
      </c>
      <c r="AB2353" s="5">
        <v>44.561290322580646</v>
      </c>
    </row>
    <row r="2354" spans="1:28">
      <c r="A2354" s="2" t="s">
        <v>321</v>
      </c>
      <c r="B2354" s="2" t="s">
        <v>73</v>
      </c>
      <c r="C2354" s="2" t="s">
        <v>361</v>
      </c>
      <c r="D2354" s="2" t="str">
        <f t="shared" si="36"/>
        <v>Texas - Houston-Jan</v>
      </c>
      <c r="E2354" s="5">
        <v>49.841935483870962</v>
      </c>
      <c r="F2354" s="5">
        <v>49.445161290322581</v>
      </c>
      <c r="G2354" s="5">
        <v>48.732258064516131</v>
      </c>
      <c r="H2354" s="5">
        <v>48.29032258064516</v>
      </c>
      <c r="I2354" s="5">
        <v>47.841935483870962</v>
      </c>
      <c r="J2354" s="5">
        <v>47.558064516129029</v>
      </c>
      <c r="K2354" s="5">
        <v>46.87419354838709</v>
      </c>
      <c r="L2354" s="5">
        <v>47.329032258064515</v>
      </c>
      <c r="M2354" s="5">
        <v>50.13225806451613</v>
      </c>
      <c r="N2354" s="5">
        <v>53.461290322580645</v>
      </c>
      <c r="O2354" s="5">
        <v>56.6</v>
      </c>
      <c r="P2354" s="5">
        <v>58.841935483870962</v>
      </c>
      <c r="Q2354" s="5">
        <v>60.393548387096779</v>
      </c>
      <c r="R2354" s="5">
        <v>61.351612903225806</v>
      </c>
      <c r="S2354" s="5">
        <v>61.480645161290326</v>
      </c>
      <c r="T2354" s="5">
        <v>61.180645161290322</v>
      </c>
      <c r="U2354" s="5">
        <v>59.696774193548386</v>
      </c>
      <c r="V2354" s="5">
        <v>57.248387096774195</v>
      </c>
      <c r="W2354" s="5">
        <v>55.151612903225811</v>
      </c>
      <c r="X2354" s="5">
        <v>53.79354838709677</v>
      </c>
      <c r="Y2354" s="5">
        <v>52.809677419354834</v>
      </c>
      <c r="Z2354" s="5">
        <v>52.193548387096776</v>
      </c>
      <c r="AA2354" s="5">
        <v>51.258064516129032</v>
      </c>
      <c r="AB2354" s="5">
        <v>50.325806451612898</v>
      </c>
    </row>
    <row r="2355" spans="1:28">
      <c r="A2355" s="2" t="s">
        <v>321</v>
      </c>
      <c r="B2355" s="2" t="s">
        <v>74</v>
      </c>
      <c r="C2355" s="2" t="s">
        <v>362</v>
      </c>
      <c r="D2355" s="2" t="str">
        <f t="shared" si="36"/>
        <v>Texas - Houston-Feb</v>
      </c>
      <c r="E2355" s="5">
        <v>46.76428571428572</v>
      </c>
      <c r="F2355" s="5">
        <v>46.217857142857142</v>
      </c>
      <c r="G2355" s="5">
        <v>45.692857142857143</v>
      </c>
      <c r="H2355" s="5">
        <v>45.260714285714286</v>
      </c>
      <c r="I2355" s="5">
        <v>44.95</v>
      </c>
      <c r="J2355" s="5">
        <v>44.535714285714285</v>
      </c>
      <c r="K2355" s="5">
        <v>44.607142857142854</v>
      </c>
      <c r="L2355" s="5">
        <v>45.432142857142857</v>
      </c>
      <c r="M2355" s="5">
        <v>48</v>
      </c>
      <c r="N2355" s="5">
        <v>51.157142857142858</v>
      </c>
      <c r="O2355" s="5">
        <v>54.196428571428569</v>
      </c>
      <c r="P2355" s="5">
        <v>56.68928571428571</v>
      </c>
      <c r="Q2355" s="5">
        <v>58.589285714285715</v>
      </c>
      <c r="R2355" s="5">
        <v>60.278571428571425</v>
      </c>
      <c r="S2355" s="5">
        <v>60.99285714285714</v>
      </c>
      <c r="T2355" s="5">
        <v>60.260714285714286</v>
      </c>
      <c r="U2355" s="5">
        <v>59.392857142857146</v>
      </c>
      <c r="V2355" s="5">
        <v>57.328571428571429</v>
      </c>
      <c r="W2355" s="5">
        <v>54.335714285714289</v>
      </c>
      <c r="X2355" s="5">
        <v>52.482142857142854</v>
      </c>
      <c r="Y2355" s="5">
        <v>52.146428571428565</v>
      </c>
      <c r="Z2355" s="5">
        <v>51.107142857142854</v>
      </c>
      <c r="AA2355" s="5">
        <v>50.075000000000003</v>
      </c>
      <c r="AB2355" s="5">
        <v>49.057142857142857</v>
      </c>
    </row>
    <row r="2356" spans="1:28">
      <c r="A2356" s="2" t="s">
        <v>321</v>
      </c>
      <c r="B2356" s="2" t="s">
        <v>75</v>
      </c>
      <c r="C2356" s="2" t="s">
        <v>363</v>
      </c>
      <c r="D2356" s="2" t="str">
        <f t="shared" si="36"/>
        <v>Texas - Houston-Mar</v>
      </c>
      <c r="E2356" s="5">
        <v>56.425806451612907</v>
      </c>
      <c r="F2356" s="5">
        <v>56.08064516129032</v>
      </c>
      <c r="G2356" s="5">
        <v>55.6</v>
      </c>
      <c r="H2356" s="5">
        <v>55.21290322580645</v>
      </c>
      <c r="I2356" s="5">
        <v>54.506451612903227</v>
      </c>
      <c r="J2356" s="5">
        <v>54.2</v>
      </c>
      <c r="K2356" s="5">
        <v>54.112903225806448</v>
      </c>
      <c r="L2356" s="5">
        <v>56.777419354838706</v>
      </c>
      <c r="M2356" s="5">
        <v>59.812903225806451</v>
      </c>
      <c r="N2356" s="5">
        <v>62.864516129032253</v>
      </c>
      <c r="O2356" s="5">
        <v>65.412903225806446</v>
      </c>
      <c r="P2356" s="5">
        <v>67.525806451612908</v>
      </c>
      <c r="Q2356" s="5">
        <v>68.703225806451613</v>
      </c>
      <c r="R2356" s="5">
        <v>69.348387096774204</v>
      </c>
      <c r="S2356" s="5">
        <v>69.261290322580649</v>
      </c>
      <c r="T2356" s="5">
        <v>68.654838709677421</v>
      </c>
      <c r="U2356" s="5">
        <v>67.870967741935488</v>
      </c>
      <c r="V2356" s="5">
        <v>66.480645161290326</v>
      </c>
      <c r="W2356" s="5">
        <v>63.141935483870974</v>
      </c>
      <c r="X2356" s="5">
        <v>61.590322580645157</v>
      </c>
      <c r="Y2356" s="5">
        <v>60.280645161290323</v>
      </c>
      <c r="Z2356" s="5">
        <v>59.067741935483866</v>
      </c>
      <c r="AA2356" s="5">
        <v>57.761290322580642</v>
      </c>
      <c r="AB2356" s="5">
        <v>56.967741935483872</v>
      </c>
    </row>
    <row r="2357" spans="1:28">
      <c r="A2357" s="2" t="s">
        <v>321</v>
      </c>
      <c r="B2357" s="2" t="s">
        <v>76</v>
      </c>
      <c r="C2357" s="2" t="s">
        <v>364</v>
      </c>
      <c r="D2357" s="2" t="str">
        <f t="shared" si="36"/>
        <v>Texas - Houston-Apr</v>
      </c>
      <c r="E2357" s="5">
        <v>64.17</v>
      </c>
      <c r="F2357" s="5">
        <v>63.6</v>
      </c>
      <c r="G2357" s="5">
        <v>63.383333333333333</v>
      </c>
      <c r="H2357" s="5">
        <v>62.866666666666667</v>
      </c>
      <c r="I2357" s="5">
        <v>62.66</v>
      </c>
      <c r="J2357" s="5">
        <v>62.54</v>
      </c>
      <c r="K2357" s="5">
        <v>63.45</v>
      </c>
      <c r="L2357" s="5">
        <v>65.783333333333331</v>
      </c>
      <c r="M2357" s="5">
        <v>68.626666666666679</v>
      </c>
      <c r="N2357" s="5">
        <v>71.053333333333327</v>
      </c>
      <c r="O2357" s="5">
        <v>72.87</v>
      </c>
      <c r="P2357" s="5">
        <v>75.053333333333327</v>
      </c>
      <c r="Q2357" s="5">
        <v>76.276666666666671</v>
      </c>
      <c r="R2357" s="5">
        <v>76.516666666666666</v>
      </c>
      <c r="S2357" s="5">
        <v>76.216666666666669</v>
      </c>
      <c r="T2357" s="5">
        <v>76.033333333333331</v>
      </c>
      <c r="U2357" s="5">
        <v>74.900000000000006</v>
      </c>
      <c r="V2357" s="5">
        <v>73.37</v>
      </c>
      <c r="W2357" s="5">
        <v>70.443333333333342</v>
      </c>
      <c r="X2357" s="5">
        <v>68.52</v>
      </c>
      <c r="Y2357" s="5">
        <v>67.42</v>
      </c>
      <c r="Z2357" s="5">
        <v>66.596666666666664</v>
      </c>
      <c r="AA2357" s="5">
        <v>65.773333333333341</v>
      </c>
      <c r="AB2357" s="5">
        <v>65.34</v>
      </c>
    </row>
    <row r="2358" spans="1:28">
      <c r="A2358" s="2" t="s">
        <v>321</v>
      </c>
      <c r="B2358" s="2" t="s">
        <v>77</v>
      </c>
      <c r="C2358" s="2" t="s">
        <v>365</v>
      </c>
      <c r="D2358" s="2" t="str">
        <f t="shared" si="36"/>
        <v>Texas - Houston-May</v>
      </c>
      <c r="E2358" s="5">
        <v>70.687096774193549</v>
      </c>
      <c r="F2358" s="5">
        <v>69.974193548387092</v>
      </c>
      <c r="G2358" s="5">
        <v>69.541935483870972</v>
      </c>
      <c r="H2358" s="5">
        <v>69.096774193548384</v>
      </c>
      <c r="I2358" s="5">
        <v>68.42258064516129</v>
      </c>
      <c r="J2358" s="5">
        <v>68.270967741935493</v>
      </c>
      <c r="K2358" s="5">
        <v>69.541935483870972</v>
      </c>
      <c r="L2358" s="5">
        <v>72.341935483870969</v>
      </c>
      <c r="M2358" s="5">
        <v>74.812903225806451</v>
      </c>
      <c r="N2358" s="5">
        <v>77.248387096774181</v>
      </c>
      <c r="O2358" s="5">
        <v>79.203225806451613</v>
      </c>
      <c r="P2358" s="5">
        <v>81</v>
      </c>
      <c r="Q2358" s="5">
        <v>82.251612903225819</v>
      </c>
      <c r="R2358" s="5">
        <v>82.964516129032262</v>
      </c>
      <c r="S2358" s="5">
        <v>82.670967741935485</v>
      </c>
      <c r="T2358" s="5">
        <v>82.593548387096774</v>
      </c>
      <c r="U2358" s="5">
        <v>80.932258064516134</v>
      </c>
      <c r="V2358" s="5">
        <v>79.370967741935488</v>
      </c>
      <c r="W2358" s="5">
        <v>76.680645161290315</v>
      </c>
      <c r="X2358" s="5">
        <v>74.735483870967741</v>
      </c>
      <c r="Y2358" s="5">
        <v>73.554838709677412</v>
      </c>
      <c r="Z2358" s="5">
        <v>72.748387096774181</v>
      </c>
      <c r="AA2358" s="5">
        <v>72.009677419354844</v>
      </c>
      <c r="AB2358" s="5">
        <v>71.132258064516122</v>
      </c>
    </row>
    <row r="2359" spans="1:28">
      <c r="A2359" s="2" t="s">
        <v>321</v>
      </c>
      <c r="B2359" s="2" t="s">
        <v>78</v>
      </c>
      <c r="C2359" s="2" t="s">
        <v>366</v>
      </c>
      <c r="D2359" s="2" t="str">
        <f t="shared" si="36"/>
        <v>Texas - Houston-Jun</v>
      </c>
      <c r="E2359" s="5">
        <v>73.086666666666659</v>
      </c>
      <c r="F2359" s="5">
        <v>72.536666666666662</v>
      </c>
      <c r="G2359" s="5">
        <v>71.92</v>
      </c>
      <c r="H2359" s="5">
        <v>71.796666666666667</v>
      </c>
      <c r="I2359" s="5">
        <v>71.61</v>
      </c>
      <c r="J2359" s="5">
        <v>71.459999999999994</v>
      </c>
      <c r="K2359" s="5">
        <v>75.11</v>
      </c>
      <c r="L2359" s="5">
        <v>78.763333333333335</v>
      </c>
      <c r="M2359" s="5">
        <v>82.433333333333337</v>
      </c>
      <c r="N2359" s="5">
        <v>84.06</v>
      </c>
      <c r="O2359" s="5">
        <v>85.723333333333329</v>
      </c>
      <c r="P2359" s="5">
        <v>87.36</v>
      </c>
      <c r="Q2359" s="5">
        <v>87.786666666666662</v>
      </c>
      <c r="R2359" s="5">
        <v>88.25333333333333</v>
      </c>
      <c r="S2359" s="5">
        <v>88.703333333333333</v>
      </c>
      <c r="T2359" s="5">
        <v>87.53</v>
      </c>
      <c r="U2359" s="5">
        <v>86.373333333333321</v>
      </c>
      <c r="V2359" s="5">
        <v>85.196666666666673</v>
      </c>
      <c r="W2359" s="5">
        <v>82.59</v>
      </c>
      <c r="X2359" s="5">
        <v>80.033333333333331</v>
      </c>
      <c r="Y2359" s="5">
        <v>77.506666666666661</v>
      </c>
      <c r="Z2359" s="5">
        <v>76.239999999999995</v>
      </c>
      <c r="AA2359" s="5">
        <v>75.00333333333333</v>
      </c>
      <c r="AB2359" s="5">
        <v>73.75</v>
      </c>
    </row>
    <row r="2360" spans="1:28">
      <c r="A2360" s="2" t="s">
        <v>321</v>
      </c>
      <c r="B2360" s="2" t="s">
        <v>79</v>
      </c>
      <c r="C2360" s="2" t="s">
        <v>367</v>
      </c>
      <c r="D2360" s="2" t="str">
        <f t="shared" si="36"/>
        <v>Texas - Houston-Jul</v>
      </c>
      <c r="E2360" s="5">
        <v>79.383870967741942</v>
      </c>
      <c r="F2360" s="5">
        <v>78.9258064516129</v>
      </c>
      <c r="G2360" s="5">
        <v>75.99354838709678</v>
      </c>
      <c r="H2360" s="5">
        <v>75.58709677419354</v>
      </c>
      <c r="I2360" s="5">
        <v>75.177419354838705</v>
      </c>
      <c r="J2360" s="5">
        <v>74.977419354838716</v>
      </c>
      <c r="K2360" s="5">
        <v>77.606451612903228</v>
      </c>
      <c r="L2360" s="5">
        <v>81.345161290322579</v>
      </c>
      <c r="M2360" s="5">
        <v>84.361290322580643</v>
      </c>
      <c r="N2360" s="5">
        <v>86.890322580645162</v>
      </c>
      <c r="O2360" s="5">
        <v>88.832258064516139</v>
      </c>
      <c r="P2360" s="5">
        <v>89.50645161290322</v>
      </c>
      <c r="Q2360" s="5">
        <v>90.696774193548379</v>
      </c>
      <c r="R2360" s="5">
        <v>89.616129032258058</v>
      </c>
      <c r="S2360" s="5">
        <v>90.064516129032256</v>
      </c>
      <c r="T2360" s="5">
        <v>88.858064516129033</v>
      </c>
      <c r="U2360" s="5">
        <v>87.041935483870972</v>
      </c>
      <c r="V2360" s="5">
        <v>85.712903225806443</v>
      </c>
      <c r="W2360" s="5">
        <v>83.716129032258053</v>
      </c>
      <c r="X2360" s="5">
        <v>81.658064516129031</v>
      </c>
      <c r="Y2360" s="5">
        <v>80.283870967741947</v>
      </c>
      <c r="Z2360" s="5">
        <v>79.454838709677418</v>
      </c>
      <c r="AA2360" s="5">
        <v>78.461290322580652</v>
      </c>
      <c r="AB2360" s="5">
        <v>77.661290322580641</v>
      </c>
    </row>
    <row r="2361" spans="1:28">
      <c r="A2361" s="2" t="s">
        <v>321</v>
      </c>
      <c r="B2361" s="2" t="s">
        <v>80</v>
      </c>
      <c r="C2361" s="2" t="s">
        <v>368</v>
      </c>
      <c r="D2361" s="2" t="str">
        <f t="shared" si="36"/>
        <v>Texas - Houston-Aug</v>
      </c>
      <c r="E2361" s="5">
        <v>73.112903225806448</v>
      </c>
      <c r="F2361" s="5">
        <v>72.49354838709678</v>
      </c>
      <c r="G2361" s="5">
        <v>74.303225806451621</v>
      </c>
      <c r="H2361" s="5">
        <v>73.761290322580649</v>
      </c>
      <c r="I2361" s="5">
        <v>73.345161290322579</v>
      </c>
      <c r="J2361" s="5">
        <v>73.283870967741947</v>
      </c>
      <c r="K2361" s="5">
        <v>75.258064516129039</v>
      </c>
      <c r="L2361" s="5">
        <v>79.238709677419351</v>
      </c>
      <c r="M2361" s="5">
        <v>82.7</v>
      </c>
      <c r="N2361" s="5">
        <v>85.135483870967732</v>
      </c>
      <c r="O2361" s="5">
        <v>86.709677419354833</v>
      </c>
      <c r="P2361" s="5">
        <v>88.032258064516128</v>
      </c>
      <c r="Q2361" s="5">
        <v>88.50645161290322</v>
      </c>
      <c r="R2361" s="5">
        <v>88.809677419354841</v>
      </c>
      <c r="S2361" s="5">
        <v>88.870967741935488</v>
      </c>
      <c r="T2361" s="5">
        <v>88.403225806451616</v>
      </c>
      <c r="U2361" s="5">
        <v>87.516129032258064</v>
      </c>
      <c r="V2361" s="5">
        <v>85.683870967741925</v>
      </c>
      <c r="W2361" s="5">
        <v>83.051612903225802</v>
      </c>
      <c r="X2361" s="5">
        <v>81.135483870967732</v>
      </c>
      <c r="Y2361" s="5">
        <v>79.961290322580652</v>
      </c>
      <c r="Z2361" s="5">
        <v>78.696774193548379</v>
      </c>
      <c r="AA2361" s="5">
        <v>77.654838709677421</v>
      </c>
      <c r="AB2361" s="5">
        <v>76.567741935483866</v>
      </c>
    </row>
    <row r="2362" spans="1:28">
      <c r="A2362" s="2" t="s">
        <v>321</v>
      </c>
      <c r="B2362" s="2" t="s">
        <v>81</v>
      </c>
      <c r="C2362" s="2" t="s">
        <v>369</v>
      </c>
      <c r="D2362" s="2" t="str">
        <f t="shared" si="36"/>
        <v>Texas - Houston-Sep</v>
      </c>
      <c r="E2362" s="5">
        <v>72.936666666666667</v>
      </c>
      <c r="F2362" s="5">
        <v>72.493333333333339</v>
      </c>
      <c r="G2362" s="5">
        <v>72</v>
      </c>
      <c r="H2362" s="5">
        <v>71.63</v>
      </c>
      <c r="I2362" s="5">
        <v>71.266666666666666</v>
      </c>
      <c r="J2362" s="5">
        <v>70.893333333333345</v>
      </c>
      <c r="K2362" s="5">
        <v>73.44</v>
      </c>
      <c r="L2362" s="5">
        <v>76.006666666666661</v>
      </c>
      <c r="M2362" s="5">
        <v>78.573333333333323</v>
      </c>
      <c r="N2362" s="5">
        <v>80.38666666666667</v>
      </c>
      <c r="O2362" s="5">
        <v>82.216666666666669</v>
      </c>
      <c r="P2362" s="5">
        <v>84.05</v>
      </c>
      <c r="Q2362" s="5">
        <v>84.416666666666671</v>
      </c>
      <c r="R2362" s="5">
        <v>84.72</v>
      </c>
      <c r="S2362" s="5">
        <v>85.11</v>
      </c>
      <c r="T2362" s="5">
        <v>83.776666666666671</v>
      </c>
      <c r="U2362" s="5">
        <v>82.45</v>
      </c>
      <c r="V2362" s="5">
        <v>81.126666666666679</v>
      </c>
      <c r="W2362" s="5">
        <v>79.103333333333325</v>
      </c>
      <c r="X2362" s="5">
        <v>77.086666666666659</v>
      </c>
      <c r="Y2362" s="5">
        <v>75.099999999999994</v>
      </c>
      <c r="Z2362" s="5">
        <v>74.403333333333336</v>
      </c>
      <c r="AA2362" s="5">
        <v>73.713333333333338</v>
      </c>
      <c r="AB2362" s="5">
        <v>73.036666666666662</v>
      </c>
    </row>
    <row r="2363" spans="1:28">
      <c r="A2363" s="2" t="s">
        <v>321</v>
      </c>
      <c r="B2363" s="2" t="s">
        <v>82</v>
      </c>
      <c r="C2363" s="2" t="s">
        <v>370</v>
      </c>
      <c r="D2363" s="2" t="str">
        <f t="shared" si="36"/>
        <v>Texas - Houston-Oct</v>
      </c>
      <c r="E2363" s="5">
        <v>63.193548387096776</v>
      </c>
      <c r="F2363" s="5">
        <v>62.941935483870971</v>
      </c>
      <c r="G2363" s="5">
        <v>62.054838709677419</v>
      </c>
      <c r="H2363" s="5">
        <v>61.651612903225811</v>
      </c>
      <c r="I2363" s="5">
        <v>61.3</v>
      </c>
      <c r="J2363" s="5">
        <v>60.822580645161288</v>
      </c>
      <c r="K2363" s="5">
        <v>61.487096774193546</v>
      </c>
      <c r="L2363" s="5">
        <v>65.338709677419359</v>
      </c>
      <c r="M2363" s="5">
        <v>69.935483870967744</v>
      </c>
      <c r="N2363" s="5">
        <v>74.293548387096777</v>
      </c>
      <c r="O2363" s="5">
        <v>76.8</v>
      </c>
      <c r="P2363" s="5">
        <v>78.964516129032262</v>
      </c>
      <c r="Q2363" s="5">
        <v>80.41935483870968</v>
      </c>
      <c r="R2363" s="5">
        <v>81.064516129032256</v>
      </c>
      <c r="S2363" s="5">
        <v>80.680645161290315</v>
      </c>
      <c r="T2363" s="5">
        <v>79.754838709677429</v>
      </c>
      <c r="U2363" s="5">
        <v>77.832258064516139</v>
      </c>
      <c r="V2363" s="5">
        <v>72.903225806451616</v>
      </c>
      <c r="W2363" s="5">
        <v>70.161290322580641</v>
      </c>
      <c r="X2363" s="5">
        <v>68.07741935483871</v>
      </c>
      <c r="Y2363" s="5">
        <v>66.703225806451613</v>
      </c>
      <c r="Z2363" s="5">
        <v>65.938709677419354</v>
      </c>
      <c r="AA2363" s="5">
        <v>65.209677419354833</v>
      </c>
      <c r="AB2363" s="5">
        <v>64.045161290322582</v>
      </c>
    </row>
    <row r="2364" spans="1:28">
      <c r="A2364" s="2" t="s">
        <v>321</v>
      </c>
      <c r="B2364" s="2" t="s">
        <v>83</v>
      </c>
      <c r="C2364" s="2" t="s">
        <v>371</v>
      </c>
      <c r="D2364" s="2" t="str">
        <f t="shared" si="36"/>
        <v>Texas - Houston-Nov</v>
      </c>
      <c r="E2364" s="5">
        <v>58.173333333333332</v>
      </c>
      <c r="F2364" s="5">
        <v>57.513333333333335</v>
      </c>
      <c r="G2364" s="5">
        <v>56.86</v>
      </c>
      <c r="H2364" s="5">
        <v>56.48</v>
      </c>
      <c r="I2364" s="5">
        <v>55.953333333333333</v>
      </c>
      <c r="J2364" s="5">
        <v>55.493333333333332</v>
      </c>
      <c r="K2364" s="5">
        <v>55.713333333333338</v>
      </c>
      <c r="L2364" s="5">
        <v>57.87</v>
      </c>
      <c r="M2364" s="5">
        <v>61.74666666666667</v>
      </c>
      <c r="N2364" s="5">
        <v>66.11333333333333</v>
      </c>
      <c r="O2364" s="5">
        <v>68.49666666666667</v>
      </c>
      <c r="P2364" s="5">
        <v>70.373333333333321</v>
      </c>
      <c r="Q2364" s="5">
        <v>71.806666666666658</v>
      </c>
      <c r="R2364" s="5">
        <v>72.463333333333338</v>
      </c>
      <c r="S2364" s="5">
        <v>72.236666666666665</v>
      </c>
      <c r="T2364" s="5">
        <v>71.733333333333334</v>
      </c>
      <c r="U2364" s="5">
        <v>69.34</v>
      </c>
      <c r="V2364" s="5">
        <v>65.943333333333328</v>
      </c>
      <c r="W2364" s="5">
        <v>63.236666666666665</v>
      </c>
      <c r="X2364" s="5">
        <v>62.07</v>
      </c>
      <c r="Y2364" s="5">
        <v>60.81</v>
      </c>
      <c r="Z2364" s="5">
        <v>59.743333333333332</v>
      </c>
      <c r="AA2364" s="5">
        <v>58.723333333333336</v>
      </c>
      <c r="AB2364" s="5">
        <v>58.1</v>
      </c>
    </row>
    <row r="2365" spans="1:28">
      <c r="A2365" s="2" t="s">
        <v>321</v>
      </c>
      <c r="B2365" s="2" t="s">
        <v>84</v>
      </c>
      <c r="C2365" s="2" t="s">
        <v>372</v>
      </c>
      <c r="D2365" s="2" t="str">
        <f t="shared" si="36"/>
        <v>Texas - Houston-Dec</v>
      </c>
      <c r="E2365" s="5">
        <v>49.1</v>
      </c>
      <c r="F2365" s="5">
        <v>48.109677419354838</v>
      </c>
      <c r="G2365" s="5">
        <v>47.62903225806452</v>
      </c>
      <c r="H2365" s="5">
        <v>47.112903225806448</v>
      </c>
      <c r="I2365" s="5">
        <v>46.703225806451613</v>
      </c>
      <c r="J2365" s="5">
        <v>46.57741935483871</v>
      </c>
      <c r="K2365" s="5">
        <v>46.564516129032256</v>
      </c>
      <c r="L2365" s="5">
        <v>47.674193548387102</v>
      </c>
      <c r="M2365" s="5">
        <v>50.99677419354839</v>
      </c>
      <c r="N2365" s="5">
        <v>54.890322580645162</v>
      </c>
      <c r="O2365" s="5">
        <v>57.751612903225805</v>
      </c>
      <c r="P2365" s="5">
        <v>58.929032258064517</v>
      </c>
      <c r="Q2365" s="5">
        <v>60.12903225806452</v>
      </c>
      <c r="R2365" s="5">
        <v>61.154838709677421</v>
      </c>
      <c r="S2365" s="5">
        <v>60.99677419354839</v>
      </c>
      <c r="T2365" s="5">
        <v>60.229032258064514</v>
      </c>
      <c r="U2365" s="5">
        <v>57.738709677419358</v>
      </c>
      <c r="V2365" s="5">
        <v>55.109677419354838</v>
      </c>
      <c r="W2365" s="5">
        <v>53.264516129032259</v>
      </c>
      <c r="X2365" s="5">
        <v>51.570967741935483</v>
      </c>
      <c r="Y2365" s="5">
        <v>50.70967741935484</v>
      </c>
      <c r="Z2365" s="5">
        <v>50.28709677419355</v>
      </c>
      <c r="AA2365" s="5">
        <v>49.490322580645163</v>
      </c>
      <c r="AB2365" s="5">
        <v>49.29354838709677</v>
      </c>
    </row>
    <row r="2366" spans="1:28">
      <c r="A2366" s="2" t="s">
        <v>322</v>
      </c>
      <c r="B2366" s="2" t="s">
        <v>73</v>
      </c>
      <c r="C2366" s="2" t="s">
        <v>361</v>
      </c>
      <c r="D2366" s="2" t="str">
        <f t="shared" si="36"/>
        <v>Texas - Lubbock-Jan</v>
      </c>
      <c r="E2366" s="5">
        <v>31.874193548387098</v>
      </c>
      <c r="F2366" s="5">
        <v>31.025806451612901</v>
      </c>
      <c r="G2366" s="5">
        <v>30.396774193548385</v>
      </c>
      <c r="H2366" s="5">
        <v>29.987096774193549</v>
      </c>
      <c r="I2366" s="5">
        <v>29.680645161290322</v>
      </c>
      <c r="J2366" s="5">
        <v>29.490322580645163</v>
      </c>
      <c r="K2366" s="5">
        <v>28.816129032258065</v>
      </c>
      <c r="L2366" s="5">
        <v>28.448387096774194</v>
      </c>
      <c r="M2366" s="5">
        <v>30.548387096774192</v>
      </c>
      <c r="N2366" s="5">
        <v>34.92258064516129</v>
      </c>
      <c r="O2366" s="5">
        <v>39.509677419354837</v>
      </c>
      <c r="P2366" s="5">
        <v>43.222580645161294</v>
      </c>
      <c r="Q2366" s="5">
        <v>45.777419354838706</v>
      </c>
      <c r="R2366" s="5">
        <v>47.645161290322584</v>
      </c>
      <c r="S2366" s="5">
        <v>48.851612903225806</v>
      </c>
      <c r="T2366" s="5">
        <v>49.358064516129026</v>
      </c>
      <c r="U2366" s="5">
        <v>48.622580645161285</v>
      </c>
      <c r="V2366" s="5">
        <v>45.438709677419354</v>
      </c>
      <c r="W2366" s="5">
        <v>40.483870967741936</v>
      </c>
      <c r="X2366" s="5">
        <v>38.316129032258061</v>
      </c>
      <c r="Y2366" s="5">
        <v>36.783870967741933</v>
      </c>
      <c r="Z2366" s="5">
        <v>35.1</v>
      </c>
      <c r="AA2366" s="5">
        <v>33.635483870967747</v>
      </c>
      <c r="AB2366" s="5">
        <v>32.729032258064514</v>
      </c>
    </row>
    <row r="2367" spans="1:28">
      <c r="A2367" s="2" t="s">
        <v>322</v>
      </c>
      <c r="B2367" s="2" t="s">
        <v>74</v>
      </c>
      <c r="C2367" s="2" t="s">
        <v>362</v>
      </c>
      <c r="D2367" s="2" t="str">
        <f t="shared" si="36"/>
        <v>Texas - Lubbock-Feb</v>
      </c>
      <c r="E2367" s="5">
        <v>35.339285714285715</v>
      </c>
      <c r="F2367" s="5">
        <v>34.535714285714285</v>
      </c>
      <c r="G2367" s="5">
        <v>33.342857142857142</v>
      </c>
      <c r="H2367" s="5">
        <v>33.13214285714286</v>
      </c>
      <c r="I2367" s="5">
        <v>32.707142857142856</v>
      </c>
      <c r="J2367" s="5">
        <v>31.828571428571429</v>
      </c>
      <c r="K2367" s="5">
        <v>31.36785714285714</v>
      </c>
      <c r="L2367" s="5">
        <v>31.142857142857142</v>
      </c>
      <c r="M2367" s="5">
        <v>34.43571428571429</v>
      </c>
      <c r="N2367" s="5">
        <v>38.00714285714286</v>
      </c>
      <c r="O2367" s="5">
        <v>41.8</v>
      </c>
      <c r="P2367" s="5">
        <v>45.792857142857144</v>
      </c>
      <c r="Q2367" s="5">
        <v>48.835714285714289</v>
      </c>
      <c r="R2367" s="5">
        <v>50.792857142857144</v>
      </c>
      <c r="S2367" s="5">
        <v>52.35</v>
      </c>
      <c r="T2367" s="5">
        <v>53.032142857142858</v>
      </c>
      <c r="U2367" s="5">
        <v>52.6</v>
      </c>
      <c r="V2367" s="5">
        <v>50.232142857142854</v>
      </c>
      <c r="W2367" s="5">
        <v>45.442857142857143</v>
      </c>
      <c r="X2367" s="5">
        <v>42.167857142857144</v>
      </c>
      <c r="Y2367" s="5">
        <v>40.335714285714289</v>
      </c>
      <c r="Z2367" s="5">
        <v>38.778571428571425</v>
      </c>
      <c r="AA2367" s="5">
        <v>37.478571428571435</v>
      </c>
      <c r="AB2367" s="5">
        <v>36.489285714285714</v>
      </c>
    </row>
    <row r="2368" spans="1:28">
      <c r="A2368" s="2" t="s">
        <v>322</v>
      </c>
      <c r="B2368" s="2" t="s">
        <v>75</v>
      </c>
      <c r="C2368" s="2" t="s">
        <v>363</v>
      </c>
      <c r="D2368" s="2" t="str">
        <f t="shared" si="36"/>
        <v>Texas - Lubbock-Mar</v>
      </c>
      <c r="E2368" s="5">
        <v>44.12580645161291</v>
      </c>
      <c r="F2368" s="5">
        <v>42.741935483870968</v>
      </c>
      <c r="G2368" s="5">
        <v>41.312903225806451</v>
      </c>
      <c r="H2368" s="5">
        <v>40.12580645161291</v>
      </c>
      <c r="I2368" s="5">
        <v>38.954838709677418</v>
      </c>
      <c r="J2368" s="5">
        <v>37.741935483870968</v>
      </c>
      <c r="K2368" s="5">
        <v>39.70645161290323</v>
      </c>
      <c r="L2368" s="5">
        <v>41.716129032258067</v>
      </c>
      <c r="M2368" s="5">
        <v>43.767741935483869</v>
      </c>
      <c r="N2368" s="5">
        <v>48.316129032258061</v>
      </c>
      <c r="O2368" s="5">
        <v>52.825806451612898</v>
      </c>
      <c r="P2368" s="5">
        <v>57.345161290322579</v>
      </c>
      <c r="Q2368" s="5">
        <v>59.938709677419354</v>
      </c>
      <c r="R2368" s="5">
        <v>62.516129032258064</v>
      </c>
      <c r="S2368" s="5">
        <v>65.112903225806448</v>
      </c>
      <c r="T2368" s="5">
        <v>64.658064516129031</v>
      </c>
      <c r="U2368" s="5">
        <v>64.235483870967741</v>
      </c>
      <c r="V2368" s="5">
        <v>63.777419354838706</v>
      </c>
      <c r="W2368" s="5">
        <v>59.993548387096773</v>
      </c>
      <c r="X2368" s="5">
        <v>56.261290322580642</v>
      </c>
      <c r="Y2368" s="5">
        <v>52.567741935483866</v>
      </c>
      <c r="Z2368" s="5">
        <v>50.322580645161288</v>
      </c>
      <c r="AA2368" s="5">
        <v>48.138709677419357</v>
      </c>
      <c r="AB2368" s="5">
        <v>45.92258064516129</v>
      </c>
    </row>
    <row r="2369" spans="1:28">
      <c r="A2369" s="2" t="s">
        <v>322</v>
      </c>
      <c r="B2369" s="2" t="s">
        <v>76</v>
      </c>
      <c r="C2369" s="2" t="s">
        <v>364</v>
      </c>
      <c r="D2369" s="2" t="str">
        <f t="shared" si="36"/>
        <v>Texas - Lubbock-Apr</v>
      </c>
      <c r="E2369" s="5">
        <v>53.68</v>
      </c>
      <c r="F2369" s="5">
        <v>52.59</v>
      </c>
      <c r="G2369" s="5">
        <v>51.456666666666671</v>
      </c>
      <c r="H2369" s="5">
        <v>50.8</v>
      </c>
      <c r="I2369" s="5">
        <v>50.176666666666662</v>
      </c>
      <c r="J2369" s="5">
        <v>49.53</v>
      </c>
      <c r="K2369" s="5">
        <v>51.88</v>
      </c>
      <c r="L2369" s="5">
        <v>54.19</v>
      </c>
      <c r="M2369" s="5">
        <v>56.546666666666667</v>
      </c>
      <c r="N2369" s="5">
        <v>59.976666666666667</v>
      </c>
      <c r="O2369" s="5">
        <v>63.383333333333333</v>
      </c>
      <c r="P2369" s="5">
        <v>66.806666666666672</v>
      </c>
      <c r="Q2369" s="5">
        <v>68.576666666666668</v>
      </c>
      <c r="R2369" s="5">
        <v>70.38</v>
      </c>
      <c r="S2369" s="5">
        <v>72.13666666666667</v>
      </c>
      <c r="T2369" s="5">
        <v>71.489999999999995</v>
      </c>
      <c r="U2369" s="5">
        <v>70.88</v>
      </c>
      <c r="V2369" s="5">
        <v>70.22</v>
      </c>
      <c r="W2369" s="5">
        <v>67.036666666666662</v>
      </c>
      <c r="X2369" s="5">
        <v>63.853333333333332</v>
      </c>
      <c r="Y2369" s="5">
        <v>60.676666666666662</v>
      </c>
      <c r="Z2369" s="5">
        <v>58.806666666666665</v>
      </c>
      <c r="AA2369" s="5">
        <v>56.93</v>
      </c>
      <c r="AB2369" s="5">
        <v>55.076666666666668</v>
      </c>
    </row>
    <row r="2370" spans="1:28">
      <c r="A2370" s="2" t="s">
        <v>322</v>
      </c>
      <c r="B2370" s="2" t="s">
        <v>77</v>
      </c>
      <c r="C2370" s="2" t="s">
        <v>365</v>
      </c>
      <c r="D2370" s="2" t="str">
        <f t="shared" si="36"/>
        <v>Texas - Lubbock-May</v>
      </c>
      <c r="E2370" s="5">
        <v>61.13225806451613</v>
      </c>
      <c r="F2370" s="5">
        <v>59.635483870967747</v>
      </c>
      <c r="G2370" s="5">
        <v>59.074193548387093</v>
      </c>
      <c r="H2370" s="5">
        <v>58.12580645161291</v>
      </c>
      <c r="I2370" s="5">
        <v>57.338709677419352</v>
      </c>
      <c r="J2370" s="5">
        <v>56.896774193548389</v>
      </c>
      <c r="K2370" s="5">
        <v>57.832258064516125</v>
      </c>
      <c r="L2370" s="5">
        <v>61.316129032258061</v>
      </c>
      <c r="M2370" s="5">
        <v>65.058064516129036</v>
      </c>
      <c r="N2370" s="5">
        <v>68.441935483870964</v>
      </c>
      <c r="O2370" s="5">
        <v>71.619354838709668</v>
      </c>
      <c r="P2370" s="5">
        <v>74.729032258064507</v>
      </c>
      <c r="Q2370" s="5">
        <v>77.677419354838705</v>
      </c>
      <c r="R2370" s="5">
        <v>79.274193548387103</v>
      </c>
      <c r="S2370" s="5">
        <v>80.470967741935482</v>
      </c>
      <c r="T2370" s="5">
        <v>81.138709677419357</v>
      </c>
      <c r="U2370" s="5">
        <v>80.045161290322582</v>
      </c>
      <c r="V2370" s="5">
        <v>78.458064516129028</v>
      </c>
      <c r="W2370" s="5">
        <v>75.267741935483883</v>
      </c>
      <c r="X2370" s="5">
        <v>71.319354838709685</v>
      </c>
      <c r="Y2370" s="5">
        <v>68.012903225806454</v>
      </c>
      <c r="Z2370" s="5">
        <v>66.135483870967732</v>
      </c>
      <c r="AA2370" s="5">
        <v>64.054838709677426</v>
      </c>
      <c r="AB2370" s="5">
        <v>62.777419354838706</v>
      </c>
    </row>
    <row r="2371" spans="1:28">
      <c r="A2371" s="2" t="s">
        <v>322</v>
      </c>
      <c r="B2371" s="2" t="s">
        <v>78</v>
      </c>
      <c r="C2371" s="2" t="s">
        <v>366</v>
      </c>
      <c r="D2371" s="2" t="str">
        <f t="shared" ref="D2371:D2434" si="37">CONCATENATE(A2371,"-",B2371)</f>
        <v>Texas - Lubbock-Jun</v>
      </c>
      <c r="E2371" s="5">
        <v>69.680000000000007</v>
      </c>
      <c r="F2371" s="5">
        <v>68.45</v>
      </c>
      <c r="G2371" s="5">
        <v>67.166666666666671</v>
      </c>
      <c r="H2371" s="5">
        <v>66.3</v>
      </c>
      <c r="I2371" s="5">
        <v>65.446666666666673</v>
      </c>
      <c r="J2371" s="5">
        <v>64.586666666666659</v>
      </c>
      <c r="K2371" s="5">
        <v>67.326666666666668</v>
      </c>
      <c r="L2371" s="5">
        <v>70.063333333333333</v>
      </c>
      <c r="M2371" s="5">
        <v>72.843333333333334</v>
      </c>
      <c r="N2371" s="5">
        <v>76.23</v>
      </c>
      <c r="O2371" s="5">
        <v>79.583333333333329</v>
      </c>
      <c r="P2371" s="5">
        <v>82.97</v>
      </c>
      <c r="Q2371" s="5">
        <v>84.683333333333337</v>
      </c>
      <c r="R2371" s="5">
        <v>86.38</v>
      </c>
      <c r="S2371" s="5">
        <v>88.1</v>
      </c>
      <c r="T2371" s="5">
        <v>87.17</v>
      </c>
      <c r="U2371" s="5">
        <v>86.24</v>
      </c>
      <c r="V2371" s="5">
        <v>85.3</v>
      </c>
      <c r="W2371" s="5">
        <v>82.313333333333333</v>
      </c>
      <c r="X2371" s="5">
        <v>79.37</v>
      </c>
      <c r="Y2371" s="5">
        <v>76.45</v>
      </c>
      <c r="Z2371" s="5">
        <v>74.760000000000005</v>
      </c>
      <c r="AA2371" s="5">
        <v>73.06</v>
      </c>
      <c r="AB2371" s="5">
        <v>71.37</v>
      </c>
    </row>
    <row r="2372" spans="1:28">
      <c r="A2372" s="2" t="s">
        <v>322</v>
      </c>
      <c r="B2372" s="2" t="s">
        <v>79</v>
      </c>
      <c r="C2372" s="2" t="s">
        <v>367</v>
      </c>
      <c r="D2372" s="2" t="str">
        <f t="shared" si="37"/>
        <v>Texas - Lubbock-Jul</v>
      </c>
      <c r="E2372" s="5">
        <v>74.629032258064512</v>
      </c>
      <c r="F2372" s="5">
        <v>73.816129032258075</v>
      </c>
      <c r="G2372" s="5">
        <v>70.590322580645164</v>
      </c>
      <c r="H2372" s="5">
        <v>69.870967741935488</v>
      </c>
      <c r="I2372" s="5">
        <v>69.138709677419357</v>
      </c>
      <c r="J2372" s="5">
        <v>68.403225806451616</v>
      </c>
      <c r="K2372" s="5">
        <v>70.038709677419348</v>
      </c>
      <c r="L2372" s="5">
        <v>71.654838709677421</v>
      </c>
      <c r="M2372" s="5">
        <v>73.309677419354841</v>
      </c>
      <c r="N2372" s="5">
        <v>75.667741935483861</v>
      </c>
      <c r="O2372" s="5">
        <v>77.99354838709678</v>
      </c>
      <c r="P2372" s="5">
        <v>80.361290322580643</v>
      </c>
      <c r="Q2372" s="5">
        <v>81.883870967741942</v>
      </c>
      <c r="R2372" s="5">
        <v>83.41290322580646</v>
      </c>
      <c r="S2372" s="5">
        <v>84.9258064516129</v>
      </c>
      <c r="T2372" s="5">
        <v>84.758064516129039</v>
      </c>
      <c r="U2372" s="5">
        <v>84.5741935483871</v>
      </c>
      <c r="V2372" s="5">
        <v>84.396774193548396</v>
      </c>
      <c r="W2372" s="5">
        <v>81.974193548387092</v>
      </c>
      <c r="X2372" s="5">
        <v>79.664516129032251</v>
      </c>
      <c r="Y2372" s="5">
        <v>77.277419354838713</v>
      </c>
      <c r="Z2372" s="5">
        <v>75.861290322580643</v>
      </c>
      <c r="AA2372" s="5">
        <v>74.451612903225808</v>
      </c>
      <c r="AB2372" s="5">
        <v>73.025806451612908</v>
      </c>
    </row>
    <row r="2373" spans="1:28">
      <c r="A2373" s="2" t="s">
        <v>322</v>
      </c>
      <c r="B2373" s="2" t="s">
        <v>80</v>
      </c>
      <c r="C2373" s="2" t="s">
        <v>368</v>
      </c>
      <c r="D2373" s="2" t="str">
        <f t="shared" si="37"/>
        <v>Texas - Lubbock-Aug</v>
      </c>
      <c r="E2373" s="5">
        <v>71.248387096774181</v>
      </c>
      <c r="F2373" s="5">
        <v>70.119354838709668</v>
      </c>
      <c r="G2373" s="5">
        <v>71.090322580645164</v>
      </c>
      <c r="H2373" s="5">
        <v>70.067741935483866</v>
      </c>
      <c r="I2373" s="5">
        <v>69.296774193548387</v>
      </c>
      <c r="J2373" s="5">
        <v>68.448387096774198</v>
      </c>
      <c r="K2373" s="5">
        <v>68.874193548387098</v>
      </c>
      <c r="L2373" s="5">
        <v>72.958064516129028</v>
      </c>
      <c r="M2373" s="5">
        <v>76.593548387096774</v>
      </c>
      <c r="N2373" s="5">
        <v>79.825806451612905</v>
      </c>
      <c r="O2373" s="5">
        <v>82.358064516129033</v>
      </c>
      <c r="P2373" s="5">
        <v>84.729032258064507</v>
      </c>
      <c r="Q2373" s="5">
        <v>86.809677419354841</v>
      </c>
      <c r="R2373" s="5">
        <v>87.967741935483872</v>
      </c>
      <c r="S2373" s="5">
        <v>88.9258064516129</v>
      </c>
      <c r="T2373" s="5">
        <v>88.735483870967741</v>
      </c>
      <c r="U2373" s="5">
        <v>88.08064516129032</v>
      </c>
      <c r="V2373" s="5">
        <v>87.290322580645167</v>
      </c>
      <c r="W2373" s="5">
        <v>84.606451612903228</v>
      </c>
      <c r="X2373" s="5">
        <v>81.893548387096772</v>
      </c>
      <c r="Y2373" s="5">
        <v>79.054838709677412</v>
      </c>
      <c r="Z2373" s="5">
        <v>77.106451612903228</v>
      </c>
      <c r="AA2373" s="5">
        <v>75.903225806451616</v>
      </c>
      <c r="AB2373" s="5">
        <v>74.783870967741947</v>
      </c>
    </row>
    <row r="2374" spans="1:28">
      <c r="A2374" s="2" t="s">
        <v>322</v>
      </c>
      <c r="B2374" s="2" t="s">
        <v>81</v>
      </c>
      <c r="C2374" s="2" t="s">
        <v>369</v>
      </c>
      <c r="D2374" s="2" t="str">
        <f t="shared" si="37"/>
        <v>Texas - Lubbock-Sep</v>
      </c>
      <c r="E2374" s="5">
        <v>64.67</v>
      </c>
      <c r="F2374" s="5">
        <v>63.68333333333333</v>
      </c>
      <c r="G2374" s="5">
        <v>62.696666666666673</v>
      </c>
      <c r="H2374" s="5">
        <v>62.03</v>
      </c>
      <c r="I2374" s="5">
        <v>61.396666666666668</v>
      </c>
      <c r="J2374" s="5">
        <v>60.74</v>
      </c>
      <c r="K2374" s="5">
        <v>62.443333333333335</v>
      </c>
      <c r="L2374" s="5">
        <v>64.11666666666666</v>
      </c>
      <c r="M2374" s="5">
        <v>65.843333333333334</v>
      </c>
      <c r="N2374" s="5">
        <v>68.8</v>
      </c>
      <c r="O2374" s="5">
        <v>71.793333333333337</v>
      </c>
      <c r="P2374" s="5">
        <v>74.776666666666671</v>
      </c>
      <c r="Q2374" s="5">
        <v>76.436666666666667</v>
      </c>
      <c r="R2374" s="5">
        <v>78.11</v>
      </c>
      <c r="S2374" s="5">
        <v>79.763333333333335</v>
      </c>
      <c r="T2374" s="5">
        <v>79.38666666666667</v>
      </c>
      <c r="U2374" s="5">
        <v>79.006666666666661</v>
      </c>
      <c r="V2374" s="5">
        <v>78.63666666666667</v>
      </c>
      <c r="W2374" s="5">
        <v>75.226666666666674</v>
      </c>
      <c r="X2374" s="5">
        <v>71.826666666666668</v>
      </c>
      <c r="Y2374" s="5">
        <v>68.510000000000005</v>
      </c>
      <c r="Z2374" s="5">
        <v>67.423333333333332</v>
      </c>
      <c r="AA2374" s="5">
        <v>66.423333333333332</v>
      </c>
      <c r="AB2374" s="5">
        <v>65.373333333333335</v>
      </c>
    </row>
    <row r="2375" spans="1:28">
      <c r="A2375" s="2" t="s">
        <v>322</v>
      </c>
      <c r="B2375" s="2" t="s">
        <v>82</v>
      </c>
      <c r="C2375" s="2" t="s">
        <v>370</v>
      </c>
      <c r="D2375" s="2" t="str">
        <f t="shared" si="37"/>
        <v>Texas - Lubbock-Oct</v>
      </c>
      <c r="E2375" s="5">
        <v>55.409677419354843</v>
      </c>
      <c r="F2375" s="5">
        <v>54.37096774193548</v>
      </c>
      <c r="G2375" s="5">
        <v>53.638709677419357</v>
      </c>
      <c r="H2375" s="5">
        <v>52.483870967741936</v>
      </c>
      <c r="I2375" s="5">
        <v>52.038709677419355</v>
      </c>
      <c r="J2375" s="5">
        <v>51.051612903225802</v>
      </c>
      <c r="K2375" s="5">
        <v>49.99677419354839</v>
      </c>
      <c r="L2375" s="5">
        <v>51.50322580645161</v>
      </c>
      <c r="M2375" s="5">
        <v>56.658064516129038</v>
      </c>
      <c r="N2375" s="5">
        <v>60.903225806451616</v>
      </c>
      <c r="O2375" s="5">
        <v>65.993548387096766</v>
      </c>
      <c r="P2375" s="5">
        <v>69.825806451612905</v>
      </c>
      <c r="Q2375" s="5">
        <v>72.832258064516139</v>
      </c>
      <c r="R2375" s="5">
        <v>74.883870967741942</v>
      </c>
      <c r="S2375" s="5">
        <v>76.212903225806443</v>
      </c>
      <c r="T2375" s="5">
        <v>76.390322580645162</v>
      </c>
      <c r="U2375" s="5">
        <v>75.158064516129031</v>
      </c>
      <c r="V2375" s="5">
        <v>71.625806451612902</v>
      </c>
      <c r="W2375" s="5">
        <v>65.741935483870961</v>
      </c>
      <c r="X2375" s="5">
        <v>62.42258064516129</v>
      </c>
      <c r="Y2375" s="5">
        <v>60.08387096774193</v>
      </c>
      <c r="Z2375" s="5">
        <v>58.525806451612901</v>
      </c>
      <c r="AA2375" s="5">
        <v>57.016129032258064</v>
      </c>
      <c r="AB2375" s="5">
        <v>56.216129032258067</v>
      </c>
    </row>
    <row r="2376" spans="1:28">
      <c r="A2376" s="2" t="s">
        <v>322</v>
      </c>
      <c r="B2376" s="2" t="s">
        <v>83</v>
      </c>
      <c r="C2376" s="2" t="s">
        <v>371</v>
      </c>
      <c r="D2376" s="2" t="str">
        <f t="shared" si="37"/>
        <v>Texas - Lubbock-Nov</v>
      </c>
      <c r="E2376" s="5">
        <v>42.853333333333332</v>
      </c>
      <c r="F2376" s="5">
        <v>42.166666666666664</v>
      </c>
      <c r="G2376" s="5">
        <v>41.443333333333335</v>
      </c>
      <c r="H2376" s="5">
        <v>40.663333333333334</v>
      </c>
      <c r="I2376" s="5">
        <v>39.866666666666667</v>
      </c>
      <c r="J2376" s="5">
        <v>39.083333333333336</v>
      </c>
      <c r="K2376" s="5">
        <v>40.453333333333333</v>
      </c>
      <c r="L2376" s="5">
        <v>41.873333333333335</v>
      </c>
      <c r="M2376" s="5">
        <v>43.28</v>
      </c>
      <c r="N2376" s="5">
        <v>47.053333333333327</v>
      </c>
      <c r="O2376" s="5">
        <v>50.83</v>
      </c>
      <c r="P2376" s="5">
        <v>54.593333333333334</v>
      </c>
      <c r="Q2376" s="5">
        <v>55.793333333333329</v>
      </c>
      <c r="R2376" s="5">
        <v>56.993333333333332</v>
      </c>
      <c r="S2376" s="5">
        <v>58.196666666666673</v>
      </c>
      <c r="T2376" s="5">
        <v>56.153333333333329</v>
      </c>
      <c r="U2376" s="5">
        <v>54.09</v>
      </c>
      <c r="V2376" s="5">
        <v>52.056666666666665</v>
      </c>
      <c r="W2376" s="5">
        <v>49.843333333333334</v>
      </c>
      <c r="X2376" s="5">
        <v>47.66</v>
      </c>
      <c r="Y2376" s="5">
        <v>45.49666666666667</v>
      </c>
      <c r="Z2376" s="5">
        <v>44.603333333333332</v>
      </c>
      <c r="AA2376" s="5">
        <v>43.75</v>
      </c>
      <c r="AB2376" s="5">
        <v>42.86</v>
      </c>
    </row>
    <row r="2377" spans="1:28">
      <c r="A2377" s="2" t="s">
        <v>322</v>
      </c>
      <c r="B2377" s="2" t="s">
        <v>84</v>
      </c>
      <c r="C2377" s="2" t="s">
        <v>372</v>
      </c>
      <c r="D2377" s="2" t="str">
        <f t="shared" si="37"/>
        <v>Texas - Lubbock-Dec</v>
      </c>
      <c r="E2377" s="5">
        <v>35.516129032258064</v>
      </c>
      <c r="F2377" s="5">
        <v>34.574193548387093</v>
      </c>
      <c r="G2377" s="5">
        <v>33.58387096774193</v>
      </c>
      <c r="H2377" s="5">
        <v>32.977419354838709</v>
      </c>
      <c r="I2377" s="5">
        <v>32.403225806451616</v>
      </c>
      <c r="J2377" s="5">
        <v>31.803225806451611</v>
      </c>
      <c r="K2377" s="5">
        <v>32.603225806451611</v>
      </c>
      <c r="L2377" s="5">
        <v>33.406451612903226</v>
      </c>
      <c r="M2377" s="5">
        <v>34.196774193548386</v>
      </c>
      <c r="N2377" s="5">
        <v>39.435483870967744</v>
      </c>
      <c r="O2377" s="5">
        <v>44.7</v>
      </c>
      <c r="P2377" s="5">
        <v>49.932258064516134</v>
      </c>
      <c r="Q2377" s="5">
        <v>52.225806451612904</v>
      </c>
      <c r="R2377" s="5">
        <v>54.448387096774198</v>
      </c>
      <c r="S2377" s="5">
        <v>56.725806451612904</v>
      </c>
      <c r="T2377" s="5">
        <v>54.645161290322584</v>
      </c>
      <c r="U2377" s="5">
        <v>52.506451612903227</v>
      </c>
      <c r="V2377" s="5">
        <v>50.409677419354843</v>
      </c>
      <c r="W2377" s="5">
        <v>47.619354838709675</v>
      </c>
      <c r="X2377" s="5">
        <v>44.79354838709677</v>
      </c>
      <c r="Y2377" s="5">
        <v>42.006451612903227</v>
      </c>
      <c r="Z2377" s="5">
        <v>40.383870967741942</v>
      </c>
      <c r="AA2377" s="5">
        <v>38.741935483870968</v>
      </c>
      <c r="AB2377" s="5">
        <v>37.135483870967747</v>
      </c>
    </row>
    <row r="2378" spans="1:28">
      <c r="A2378" s="2" t="s">
        <v>323</v>
      </c>
      <c r="B2378" s="2" t="s">
        <v>73</v>
      </c>
      <c r="C2378" s="2" t="s">
        <v>361</v>
      </c>
      <c r="D2378" s="2" t="str">
        <f t="shared" si="37"/>
        <v>Texas - Lufkin-Jan</v>
      </c>
      <c r="E2378" s="5">
        <v>43.945161290322581</v>
      </c>
      <c r="F2378" s="5">
        <v>43.37419354838709</v>
      </c>
      <c r="G2378" s="5">
        <v>42.819354838709678</v>
      </c>
      <c r="H2378" s="5">
        <v>42.587096774193547</v>
      </c>
      <c r="I2378" s="5">
        <v>42.425806451612907</v>
      </c>
      <c r="J2378" s="5">
        <v>42.183870967741939</v>
      </c>
      <c r="K2378" s="5">
        <v>43.58387096774193</v>
      </c>
      <c r="L2378" s="5">
        <v>44.938709677419354</v>
      </c>
      <c r="M2378" s="5">
        <v>46.322580645161288</v>
      </c>
      <c r="N2378" s="5">
        <v>49.448387096774198</v>
      </c>
      <c r="O2378" s="5">
        <v>52.522580645161291</v>
      </c>
      <c r="P2378" s="5">
        <v>55.62903225806452</v>
      </c>
      <c r="Q2378" s="5">
        <v>56.909677419354843</v>
      </c>
      <c r="R2378" s="5">
        <v>58.216129032258067</v>
      </c>
      <c r="S2378" s="5">
        <v>59.487096774193546</v>
      </c>
      <c r="T2378" s="5">
        <v>57.722580645161294</v>
      </c>
      <c r="U2378" s="5">
        <v>55.961290322580645</v>
      </c>
      <c r="V2378" s="5">
        <v>54.196774193548386</v>
      </c>
      <c r="W2378" s="5">
        <v>51.983870967741936</v>
      </c>
      <c r="X2378" s="5">
        <v>49.758064516129032</v>
      </c>
      <c r="Y2378" s="5">
        <v>47.58387096774193</v>
      </c>
      <c r="Z2378" s="5">
        <v>46.645161290322584</v>
      </c>
      <c r="AA2378" s="5">
        <v>45.764516129032259</v>
      </c>
      <c r="AB2378" s="5">
        <v>44.864516129032253</v>
      </c>
    </row>
    <row r="2379" spans="1:28">
      <c r="A2379" s="2" t="s">
        <v>323</v>
      </c>
      <c r="B2379" s="2" t="s">
        <v>74</v>
      </c>
      <c r="C2379" s="2" t="s">
        <v>362</v>
      </c>
      <c r="D2379" s="2" t="str">
        <f t="shared" si="37"/>
        <v>Texas - Lufkin-Feb</v>
      </c>
      <c r="E2379" s="5">
        <v>45.107142857142854</v>
      </c>
      <c r="F2379" s="5">
        <v>44.553571428571431</v>
      </c>
      <c r="G2379" s="5">
        <v>43.967857142857142</v>
      </c>
      <c r="H2379" s="5">
        <v>43.31071428571429</v>
      </c>
      <c r="I2379" s="5">
        <v>42.65</v>
      </c>
      <c r="J2379" s="5">
        <v>41.989285714285714</v>
      </c>
      <c r="K2379" s="5">
        <v>43.74285714285714</v>
      </c>
      <c r="L2379" s="5">
        <v>45.496428571428574</v>
      </c>
      <c r="M2379" s="5">
        <v>47.278571428571425</v>
      </c>
      <c r="N2379" s="5">
        <v>49.907142857142858</v>
      </c>
      <c r="O2379" s="5">
        <v>52.517857142857146</v>
      </c>
      <c r="P2379" s="5">
        <v>55.128571428571426</v>
      </c>
      <c r="Q2379" s="5">
        <v>56.478571428571435</v>
      </c>
      <c r="R2379" s="5">
        <v>57.86785714285714</v>
      </c>
      <c r="S2379" s="5">
        <v>59.207142857142856</v>
      </c>
      <c r="T2379" s="5">
        <v>58.067857142857143</v>
      </c>
      <c r="U2379" s="5">
        <v>56.921428571428571</v>
      </c>
      <c r="V2379" s="5">
        <v>55.782142857142858</v>
      </c>
      <c r="W2379" s="5">
        <v>53.23571428571428</v>
      </c>
      <c r="X2379" s="5">
        <v>50.728571428571435</v>
      </c>
      <c r="Y2379" s="5">
        <v>48.225000000000001</v>
      </c>
      <c r="Z2379" s="5">
        <v>47.225000000000001</v>
      </c>
      <c r="AA2379" s="5">
        <v>46.274999999999999</v>
      </c>
      <c r="AB2379" s="5">
        <v>45.31428571428571</v>
      </c>
    </row>
    <row r="2380" spans="1:28">
      <c r="A2380" s="2" t="s">
        <v>323</v>
      </c>
      <c r="B2380" s="2" t="s">
        <v>75</v>
      </c>
      <c r="C2380" s="2" t="s">
        <v>363</v>
      </c>
      <c r="D2380" s="2" t="str">
        <f t="shared" si="37"/>
        <v>Texas - Lufkin-Mar</v>
      </c>
      <c r="E2380" s="5">
        <v>54.845161290322579</v>
      </c>
      <c r="F2380" s="5">
        <v>53.987096774193546</v>
      </c>
      <c r="G2380" s="5">
        <v>53.154838709677421</v>
      </c>
      <c r="H2380" s="5">
        <v>52.393548387096779</v>
      </c>
      <c r="I2380" s="5">
        <v>51.690322580645166</v>
      </c>
      <c r="J2380" s="5">
        <v>50.909677419354843</v>
      </c>
      <c r="K2380" s="5">
        <v>53.145161290322584</v>
      </c>
      <c r="L2380" s="5">
        <v>55.409677419354843</v>
      </c>
      <c r="M2380" s="5">
        <v>57.703225806451613</v>
      </c>
      <c r="N2380" s="5">
        <v>60.445161290322581</v>
      </c>
      <c r="O2380" s="5">
        <v>63.145161290322584</v>
      </c>
      <c r="P2380" s="5">
        <v>65.887096774193552</v>
      </c>
      <c r="Q2380" s="5">
        <v>66.900000000000006</v>
      </c>
      <c r="R2380" s="5">
        <v>67.896774193548396</v>
      </c>
      <c r="S2380" s="5">
        <v>68.909677419354836</v>
      </c>
      <c r="T2380" s="5">
        <v>68.045161290322582</v>
      </c>
      <c r="U2380" s="5">
        <v>67.180645161290315</v>
      </c>
      <c r="V2380" s="5">
        <v>66.325806451612905</v>
      </c>
      <c r="W2380" s="5">
        <v>63.783870967741933</v>
      </c>
      <c r="X2380" s="5">
        <v>61.3</v>
      </c>
      <c r="Y2380" s="5">
        <v>58.783870967741933</v>
      </c>
      <c r="Z2380" s="5">
        <v>57.9</v>
      </c>
      <c r="AA2380" s="5">
        <v>57.090322580645157</v>
      </c>
      <c r="AB2380" s="5">
        <v>56.203225806451613</v>
      </c>
    </row>
    <row r="2381" spans="1:28">
      <c r="A2381" s="2" t="s">
        <v>323</v>
      </c>
      <c r="B2381" s="2" t="s">
        <v>76</v>
      </c>
      <c r="C2381" s="2" t="s">
        <v>364</v>
      </c>
      <c r="D2381" s="2" t="str">
        <f t="shared" si="37"/>
        <v>Texas - Lufkin-Apr</v>
      </c>
      <c r="E2381" s="5">
        <v>59.906666666666666</v>
      </c>
      <c r="F2381" s="5">
        <v>59.68666666666666</v>
      </c>
      <c r="G2381" s="5">
        <v>59.326666666666668</v>
      </c>
      <c r="H2381" s="5">
        <v>58.896666666666668</v>
      </c>
      <c r="I2381" s="5">
        <v>58.43333333333333</v>
      </c>
      <c r="J2381" s="5">
        <v>58.033333333333331</v>
      </c>
      <c r="K2381" s="5">
        <v>59.586666666666666</v>
      </c>
      <c r="L2381" s="5">
        <v>62.94</v>
      </c>
      <c r="M2381" s="5">
        <v>65.813333333333333</v>
      </c>
      <c r="N2381" s="5">
        <v>68.989999999999995</v>
      </c>
      <c r="O2381" s="5">
        <v>71.933333333333337</v>
      </c>
      <c r="P2381" s="5">
        <v>73.67</v>
      </c>
      <c r="Q2381" s="5">
        <v>75.52</v>
      </c>
      <c r="R2381" s="5">
        <v>76.86333333333333</v>
      </c>
      <c r="S2381" s="5">
        <v>76.453333333333333</v>
      </c>
      <c r="T2381" s="5">
        <v>75.956666666666663</v>
      </c>
      <c r="U2381" s="5">
        <v>75.216666666666669</v>
      </c>
      <c r="V2381" s="5">
        <v>73.61333333333333</v>
      </c>
      <c r="W2381" s="5">
        <v>68.790000000000006</v>
      </c>
      <c r="X2381" s="5">
        <v>65.796666666666667</v>
      </c>
      <c r="Y2381" s="5">
        <v>64.44</v>
      </c>
      <c r="Z2381" s="5">
        <v>63.163333333333334</v>
      </c>
      <c r="AA2381" s="5">
        <v>61.966666666666669</v>
      </c>
      <c r="AB2381" s="5">
        <v>60.803333333333327</v>
      </c>
    </row>
    <row r="2382" spans="1:28">
      <c r="A2382" s="2" t="s">
        <v>323</v>
      </c>
      <c r="B2382" s="2" t="s">
        <v>77</v>
      </c>
      <c r="C2382" s="2" t="s">
        <v>365</v>
      </c>
      <c r="D2382" s="2" t="str">
        <f t="shared" si="37"/>
        <v>Texas - Lufkin-May</v>
      </c>
      <c r="E2382" s="5">
        <v>66.119354838709668</v>
      </c>
      <c r="F2382" s="5">
        <v>65.329032258064515</v>
      </c>
      <c r="G2382" s="5">
        <v>64.448387096774198</v>
      </c>
      <c r="H2382" s="5">
        <v>64.283870967741933</v>
      </c>
      <c r="I2382" s="5">
        <v>64.135483870967747</v>
      </c>
      <c r="J2382" s="5">
        <v>63.980645161290326</v>
      </c>
      <c r="K2382" s="5">
        <v>67.690322580645159</v>
      </c>
      <c r="L2382" s="5">
        <v>71.448387096774198</v>
      </c>
      <c r="M2382" s="5">
        <v>75.206451612903223</v>
      </c>
      <c r="N2382" s="5">
        <v>77.293548387096777</v>
      </c>
      <c r="O2382" s="5">
        <v>79.361290322580643</v>
      </c>
      <c r="P2382" s="5">
        <v>81.441935483870964</v>
      </c>
      <c r="Q2382" s="5">
        <v>81.858064516129033</v>
      </c>
      <c r="R2382" s="5">
        <v>82.261290322580649</v>
      </c>
      <c r="S2382" s="5">
        <v>82.670967741935485</v>
      </c>
      <c r="T2382" s="5">
        <v>81.41935483870968</v>
      </c>
      <c r="U2382" s="5">
        <v>80.193548387096769</v>
      </c>
      <c r="V2382" s="5">
        <v>78.932258064516134</v>
      </c>
      <c r="W2382" s="5">
        <v>76.135483870967732</v>
      </c>
      <c r="X2382" s="5">
        <v>73.370967741935488</v>
      </c>
      <c r="Y2382" s="5">
        <v>70.57741935483871</v>
      </c>
      <c r="Z2382" s="5">
        <v>69.361290322580643</v>
      </c>
      <c r="AA2382" s="5">
        <v>68.135483870967732</v>
      </c>
      <c r="AB2382" s="5">
        <v>66.929032258064524</v>
      </c>
    </row>
    <row r="2383" spans="1:28">
      <c r="A2383" s="2" t="s">
        <v>323</v>
      </c>
      <c r="B2383" s="2" t="s">
        <v>78</v>
      </c>
      <c r="C2383" s="2" t="s">
        <v>366</v>
      </c>
      <c r="D2383" s="2" t="str">
        <f t="shared" si="37"/>
        <v>Texas - Lufkin-Jun</v>
      </c>
      <c r="E2383" s="5">
        <v>72.49666666666667</v>
      </c>
      <c r="F2383" s="5">
        <v>71.653333333333336</v>
      </c>
      <c r="G2383" s="5">
        <v>71.203333333333333</v>
      </c>
      <c r="H2383" s="5">
        <v>70.583333333333329</v>
      </c>
      <c r="I2383" s="5">
        <v>70.216666666666669</v>
      </c>
      <c r="J2383" s="5">
        <v>70.510000000000005</v>
      </c>
      <c r="K2383" s="5">
        <v>73.22</v>
      </c>
      <c r="L2383" s="5">
        <v>76.466666666666669</v>
      </c>
      <c r="M2383" s="5">
        <v>80.053333333333327</v>
      </c>
      <c r="N2383" s="5">
        <v>82.566666666666663</v>
      </c>
      <c r="O2383" s="5">
        <v>85.24666666666667</v>
      </c>
      <c r="P2383" s="5">
        <v>86.39</v>
      </c>
      <c r="Q2383" s="5">
        <v>87.88666666666667</v>
      </c>
      <c r="R2383" s="5">
        <v>88.326666666666668</v>
      </c>
      <c r="S2383" s="5">
        <v>88.00333333333333</v>
      </c>
      <c r="T2383" s="5">
        <v>87.77</v>
      </c>
      <c r="U2383" s="5">
        <v>86.99</v>
      </c>
      <c r="V2383" s="5">
        <v>85.63666666666667</v>
      </c>
      <c r="W2383" s="5">
        <v>83.026666666666671</v>
      </c>
      <c r="X2383" s="5">
        <v>78.733333333333334</v>
      </c>
      <c r="Y2383" s="5">
        <v>76.943333333333342</v>
      </c>
      <c r="Z2383" s="5">
        <v>75.606666666666655</v>
      </c>
      <c r="AA2383" s="5">
        <v>74.436666666666667</v>
      </c>
      <c r="AB2383" s="5">
        <v>73.663333333333341</v>
      </c>
    </row>
    <row r="2384" spans="1:28">
      <c r="A2384" s="2" t="s">
        <v>323</v>
      </c>
      <c r="B2384" s="2" t="s">
        <v>79</v>
      </c>
      <c r="C2384" s="2" t="s">
        <v>367</v>
      </c>
      <c r="D2384" s="2" t="str">
        <f t="shared" si="37"/>
        <v>Texas - Lufkin-Jul</v>
      </c>
      <c r="E2384" s="5">
        <v>77.777419354838713</v>
      </c>
      <c r="F2384" s="5">
        <v>77.270967741935493</v>
      </c>
      <c r="G2384" s="5">
        <v>74.08709677419354</v>
      </c>
      <c r="H2384" s="5">
        <v>73.599999999999994</v>
      </c>
      <c r="I2384" s="5">
        <v>73.070967741935476</v>
      </c>
      <c r="J2384" s="5">
        <v>73.0741935483871</v>
      </c>
      <c r="K2384" s="5">
        <v>75.41935483870968</v>
      </c>
      <c r="L2384" s="5">
        <v>78.796774193548387</v>
      </c>
      <c r="M2384" s="5">
        <v>82.309677419354841</v>
      </c>
      <c r="N2384" s="5">
        <v>85.041935483870972</v>
      </c>
      <c r="O2384" s="5">
        <v>87.625806451612902</v>
      </c>
      <c r="P2384" s="5">
        <v>89.50645161290322</v>
      </c>
      <c r="Q2384" s="5">
        <v>90.648387096774186</v>
      </c>
      <c r="R2384" s="5">
        <v>91.7</v>
      </c>
      <c r="S2384" s="5">
        <v>91.680645161290315</v>
      </c>
      <c r="T2384" s="5">
        <v>91.664516129032251</v>
      </c>
      <c r="U2384" s="5">
        <v>90.490322580645156</v>
      </c>
      <c r="V2384" s="5">
        <v>87.748387096774181</v>
      </c>
      <c r="W2384" s="5">
        <v>85.093548387096774</v>
      </c>
      <c r="X2384" s="5">
        <v>80.983870967741936</v>
      </c>
      <c r="Y2384" s="5">
        <v>79.267741935483883</v>
      </c>
      <c r="Z2384" s="5">
        <v>77.938709677419354</v>
      </c>
      <c r="AA2384" s="5">
        <v>77.048387096774192</v>
      </c>
      <c r="AB2384" s="5">
        <v>76.209677419354833</v>
      </c>
    </row>
    <row r="2385" spans="1:28">
      <c r="A2385" s="2" t="s">
        <v>323</v>
      </c>
      <c r="B2385" s="2" t="s">
        <v>80</v>
      </c>
      <c r="C2385" s="2" t="s">
        <v>368</v>
      </c>
      <c r="D2385" s="2" t="str">
        <f t="shared" si="37"/>
        <v>Texas - Lufkin-Aug</v>
      </c>
      <c r="E2385" s="5">
        <v>72.777419354838713</v>
      </c>
      <c r="F2385" s="5">
        <v>72.096774193548384</v>
      </c>
      <c r="G2385" s="5">
        <v>73.670967741935485</v>
      </c>
      <c r="H2385" s="5">
        <v>73.061290322580646</v>
      </c>
      <c r="I2385" s="5">
        <v>72.448387096774198</v>
      </c>
      <c r="J2385" s="5">
        <v>71.977419354838716</v>
      </c>
      <c r="K2385" s="5">
        <v>75.045161290322582</v>
      </c>
      <c r="L2385" s="5">
        <v>79.567741935483866</v>
      </c>
      <c r="M2385" s="5">
        <v>82.964516129032262</v>
      </c>
      <c r="N2385" s="5">
        <v>86.235483870967741</v>
      </c>
      <c r="O2385" s="5">
        <v>89.025806451612908</v>
      </c>
      <c r="P2385" s="5">
        <v>90.032258064516128</v>
      </c>
      <c r="Q2385" s="5">
        <v>90.341935483870969</v>
      </c>
      <c r="R2385" s="5">
        <v>91.135483870967732</v>
      </c>
      <c r="S2385" s="5">
        <v>90.738709677419351</v>
      </c>
      <c r="T2385" s="5">
        <v>89.793548387096777</v>
      </c>
      <c r="U2385" s="5">
        <v>89.145161290322577</v>
      </c>
      <c r="V2385" s="5">
        <v>87.767741935483883</v>
      </c>
      <c r="W2385" s="5">
        <v>84.309677419354841</v>
      </c>
      <c r="X2385" s="5">
        <v>81.112903225806448</v>
      </c>
      <c r="Y2385" s="5">
        <v>79.054838709677412</v>
      </c>
      <c r="Z2385" s="5">
        <v>77.848387096774204</v>
      </c>
      <c r="AA2385" s="5">
        <v>76.858064516129033</v>
      </c>
      <c r="AB2385" s="5">
        <v>76.174193548387095</v>
      </c>
    </row>
    <row r="2386" spans="1:28">
      <c r="A2386" s="2" t="s">
        <v>323</v>
      </c>
      <c r="B2386" s="2" t="s">
        <v>81</v>
      </c>
      <c r="C2386" s="2" t="s">
        <v>369</v>
      </c>
      <c r="D2386" s="2" t="str">
        <f t="shared" si="37"/>
        <v>Texas - Lufkin-Sep</v>
      </c>
      <c r="E2386" s="5">
        <v>69.78</v>
      </c>
      <c r="F2386" s="5">
        <v>69.25333333333333</v>
      </c>
      <c r="G2386" s="5">
        <v>68.623333333333321</v>
      </c>
      <c r="H2386" s="5">
        <v>67.976666666666659</v>
      </c>
      <c r="I2386" s="5">
        <v>67.38666666666667</v>
      </c>
      <c r="J2386" s="5">
        <v>66.739999999999995</v>
      </c>
      <c r="K2386" s="5">
        <v>70.38333333333334</v>
      </c>
      <c r="L2386" s="5">
        <v>74.046666666666667</v>
      </c>
      <c r="M2386" s="5">
        <v>77.703333333333333</v>
      </c>
      <c r="N2386" s="5">
        <v>79.916666666666671</v>
      </c>
      <c r="O2386" s="5">
        <v>82.12</v>
      </c>
      <c r="P2386" s="5">
        <v>84.35</v>
      </c>
      <c r="Q2386" s="5">
        <v>84.933333333333337</v>
      </c>
      <c r="R2386" s="5">
        <v>85.50333333333333</v>
      </c>
      <c r="S2386" s="5">
        <v>86.11</v>
      </c>
      <c r="T2386" s="5">
        <v>84.53</v>
      </c>
      <c r="U2386" s="5">
        <v>82.976666666666674</v>
      </c>
      <c r="V2386" s="5">
        <v>81.413333333333341</v>
      </c>
      <c r="W2386" s="5">
        <v>78.576666666666668</v>
      </c>
      <c r="X2386" s="5">
        <v>75.783333333333331</v>
      </c>
      <c r="Y2386" s="5">
        <v>73.033333333333331</v>
      </c>
      <c r="Z2386" s="5">
        <v>71.953333333333333</v>
      </c>
      <c r="AA2386" s="5">
        <v>70.86666666666666</v>
      </c>
      <c r="AB2386" s="5">
        <v>69.826666666666668</v>
      </c>
    </row>
    <row r="2387" spans="1:28">
      <c r="A2387" s="2" t="s">
        <v>323</v>
      </c>
      <c r="B2387" s="2" t="s">
        <v>82</v>
      </c>
      <c r="C2387" s="2" t="s">
        <v>370</v>
      </c>
      <c r="D2387" s="2" t="str">
        <f t="shared" si="37"/>
        <v>Texas - Lufkin-Oct</v>
      </c>
      <c r="E2387" s="5">
        <v>61.190322580645166</v>
      </c>
      <c r="F2387" s="5">
        <v>60.532258064516128</v>
      </c>
      <c r="G2387" s="5">
        <v>59.780645161290323</v>
      </c>
      <c r="H2387" s="5">
        <v>59.412903225806453</v>
      </c>
      <c r="I2387" s="5">
        <v>59.061290322580646</v>
      </c>
      <c r="J2387" s="5">
        <v>58.674193548387102</v>
      </c>
      <c r="K2387" s="5">
        <v>62.048387096774192</v>
      </c>
      <c r="L2387" s="5">
        <v>65.42903225806451</v>
      </c>
      <c r="M2387" s="5">
        <v>68.829032258064515</v>
      </c>
      <c r="N2387" s="5">
        <v>71.751612903225819</v>
      </c>
      <c r="O2387" s="5">
        <v>74.661290322580641</v>
      </c>
      <c r="P2387" s="5">
        <v>77.5741935483871</v>
      </c>
      <c r="Q2387" s="5">
        <v>78.209677419354833</v>
      </c>
      <c r="R2387" s="5">
        <v>78.903225806451616</v>
      </c>
      <c r="S2387" s="5">
        <v>79.541935483870972</v>
      </c>
      <c r="T2387" s="5">
        <v>76.7</v>
      </c>
      <c r="U2387" s="5">
        <v>73.91290322580646</v>
      </c>
      <c r="V2387" s="5">
        <v>71.051612903225802</v>
      </c>
      <c r="W2387" s="5">
        <v>69.119354838709668</v>
      </c>
      <c r="X2387" s="5">
        <v>67.206451612903223</v>
      </c>
      <c r="Y2387" s="5">
        <v>65.274193548387103</v>
      </c>
      <c r="Z2387" s="5">
        <v>64.2</v>
      </c>
      <c r="AA2387" s="5">
        <v>63.145161290322584</v>
      </c>
      <c r="AB2387" s="5">
        <v>62.08387096774193</v>
      </c>
    </row>
    <row r="2388" spans="1:28">
      <c r="A2388" s="2" t="s">
        <v>323</v>
      </c>
      <c r="B2388" s="2" t="s">
        <v>83</v>
      </c>
      <c r="C2388" s="2" t="s">
        <v>371</v>
      </c>
      <c r="D2388" s="2" t="str">
        <f t="shared" si="37"/>
        <v>Texas - Lufkin-Nov</v>
      </c>
      <c r="E2388" s="5">
        <v>51.37</v>
      </c>
      <c r="F2388" s="5">
        <v>50.796666666666667</v>
      </c>
      <c r="G2388" s="5">
        <v>50.156666666666666</v>
      </c>
      <c r="H2388" s="5">
        <v>50</v>
      </c>
      <c r="I2388" s="5">
        <v>49.896666666666668</v>
      </c>
      <c r="J2388" s="5">
        <v>49.743333333333332</v>
      </c>
      <c r="K2388" s="5">
        <v>52.19</v>
      </c>
      <c r="L2388" s="5">
        <v>54.7</v>
      </c>
      <c r="M2388" s="5">
        <v>57.19</v>
      </c>
      <c r="N2388" s="5">
        <v>60.99</v>
      </c>
      <c r="O2388" s="5">
        <v>64.81</v>
      </c>
      <c r="P2388" s="5">
        <v>68.599999999999994</v>
      </c>
      <c r="Q2388" s="5">
        <v>69.739999999999995</v>
      </c>
      <c r="R2388" s="5">
        <v>70.900000000000006</v>
      </c>
      <c r="S2388" s="5">
        <v>72.046666666666667</v>
      </c>
      <c r="T2388" s="5">
        <v>68.833333333333329</v>
      </c>
      <c r="U2388" s="5">
        <v>65.603333333333325</v>
      </c>
      <c r="V2388" s="5">
        <v>62.393333333333331</v>
      </c>
      <c r="W2388" s="5">
        <v>60.06333333333334</v>
      </c>
      <c r="X2388" s="5">
        <v>57.716666666666669</v>
      </c>
      <c r="Y2388" s="5">
        <v>55.413333333333334</v>
      </c>
      <c r="Z2388" s="5">
        <v>54.123333333333335</v>
      </c>
      <c r="AA2388" s="5">
        <v>52.876666666666665</v>
      </c>
      <c r="AB2388" s="5">
        <v>51.626666666666665</v>
      </c>
    </row>
    <row r="2389" spans="1:28">
      <c r="A2389" s="2" t="s">
        <v>323</v>
      </c>
      <c r="B2389" s="2" t="s">
        <v>84</v>
      </c>
      <c r="C2389" s="2" t="s">
        <v>372</v>
      </c>
      <c r="D2389" s="2" t="str">
        <f t="shared" si="37"/>
        <v>Texas - Lufkin-Dec</v>
      </c>
      <c r="E2389" s="5">
        <v>45.970967741935482</v>
      </c>
      <c r="F2389" s="5">
        <v>44.925806451612907</v>
      </c>
      <c r="G2389" s="5">
        <v>44.303225806451614</v>
      </c>
      <c r="H2389" s="5">
        <v>44.148387096774194</v>
      </c>
      <c r="I2389" s="5">
        <v>43.887096774193552</v>
      </c>
      <c r="J2389" s="5">
        <v>43.561290322580646</v>
      </c>
      <c r="K2389" s="5">
        <v>43.380645161290325</v>
      </c>
      <c r="L2389" s="5">
        <v>43.938709677419354</v>
      </c>
      <c r="M2389" s="5">
        <v>47.048387096774192</v>
      </c>
      <c r="N2389" s="5">
        <v>49.803225806451614</v>
      </c>
      <c r="O2389" s="5">
        <v>52.464516129032262</v>
      </c>
      <c r="P2389" s="5">
        <v>54.458064516129035</v>
      </c>
      <c r="Q2389" s="5">
        <v>56.616129032258058</v>
      </c>
      <c r="R2389" s="5">
        <v>58.112903225806448</v>
      </c>
      <c r="S2389" s="5">
        <v>58.880645161290325</v>
      </c>
      <c r="T2389" s="5">
        <v>58.696774193548386</v>
      </c>
      <c r="U2389" s="5">
        <v>56.50322580645161</v>
      </c>
      <c r="V2389" s="5">
        <v>52.445161290322581</v>
      </c>
      <c r="W2389" s="5">
        <v>50.41612903225807</v>
      </c>
      <c r="X2389" s="5">
        <v>48.845161290322579</v>
      </c>
      <c r="Y2389" s="5">
        <v>47.641935483870974</v>
      </c>
      <c r="Z2389" s="5">
        <v>47.62580645161291</v>
      </c>
      <c r="AA2389" s="5">
        <v>47.170967741935485</v>
      </c>
      <c r="AB2389" s="5">
        <v>46.322580645161288</v>
      </c>
    </row>
    <row r="2390" spans="1:28">
      <c r="A2390" s="2" t="s">
        <v>324</v>
      </c>
      <c r="B2390" s="2" t="s">
        <v>73</v>
      </c>
      <c r="C2390" s="2" t="s">
        <v>361</v>
      </c>
      <c r="D2390" s="2" t="str">
        <f t="shared" si="37"/>
        <v>Texas - Midland-Jan</v>
      </c>
      <c r="E2390" s="5">
        <v>37.641935483870974</v>
      </c>
      <c r="F2390" s="5">
        <v>37.006451612903227</v>
      </c>
      <c r="G2390" s="5">
        <v>36.438709677419354</v>
      </c>
      <c r="H2390" s="5">
        <v>36.141935483870974</v>
      </c>
      <c r="I2390" s="5">
        <v>35.654838709677421</v>
      </c>
      <c r="J2390" s="5">
        <v>35.1</v>
      </c>
      <c r="K2390" s="5">
        <v>34.425806451612907</v>
      </c>
      <c r="L2390" s="5">
        <v>33.480645161290326</v>
      </c>
      <c r="M2390" s="5">
        <v>36.729032258064514</v>
      </c>
      <c r="N2390" s="5">
        <v>42.177419354838712</v>
      </c>
      <c r="O2390" s="5">
        <v>47.048387096774192</v>
      </c>
      <c r="P2390" s="5">
        <v>50.012903225806454</v>
      </c>
      <c r="Q2390" s="5">
        <v>52.36774193548387</v>
      </c>
      <c r="R2390" s="5">
        <v>53.977419354838709</v>
      </c>
      <c r="S2390" s="5">
        <v>55.251612903225805</v>
      </c>
      <c r="T2390" s="5">
        <v>55.832258064516125</v>
      </c>
      <c r="U2390" s="5">
        <v>55.325806451612898</v>
      </c>
      <c r="V2390" s="5">
        <v>51.958064516129035</v>
      </c>
      <c r="W2390" s="5">
        <v>46.522580645161291</v>
      </c>
      <c r="X2390" s="5">
        <v>43.509677419354837</v>
      </c>
      <c r="Y2390" s="5">
        <v>42.183870967741939</v>
      </c>
      <c r="Z2390" s="5">
        <v>40.948387096774198</v>
      </c>
      <c r="AA2390" s="5">
        <v>39.909677419354843</v>
      </c>
      <c r="AB2390" s="5">
        <v>39.238709677419358</v>
      </c>
    </row>
    <row r="2391" spans="1:28">
      <c r="A2391" s="2" t="s">
        <v>324</v>
      </c>
      <c r="B2391" s="2" t="s">
        <v>74</v>
      </c>
      <c r="C2391" s="2" t="s">
        <v>362</v>
      </c>
      <c r="D2391" s="2" t="str">
        <f t="shared" si="37"/>
        <v>Texas - Midland-Feb</v>
      </c>
      <c r="E2391" s="5">
        <v>41.864285714285714</v>
      </c>
      <c r="F2391" s="5">
        <v>40.424999999999997</v>
      </c>
      <c r="G2391" s="5">
        <v>38.99285714285714</v>
      </c>
      <c r="H2391" s="5">
        <v>38.153571428571425</v>
      </c>
      <c r="I2391" s="5">
        <v>37.017857142857146</v>
      </c>
      <c r="J2391" s="5">
        <v>36.4</v>
      </c>
      <c r="K2391" s="5">
        <v>35.267857142857146</v>
      </c>
      <c r="L2391" s="5">
        <v>35.346428571428575</v>
      </c>
      <c r="M2391" s="5">
        <v>39.178571428571431</v>
      </c>
      <c r="N2391" s="5">
        <v>44.75</v>
      </c>
      <c r="O2391" s="5">
        <v>48.932142857142857</v>
      </c>
      <c r="P2391" s="5">
        <v>52.032142857142858</v>
      </c>
      <c r="Q2391" s="5">
        <v>55.332142857142856</v>
      </c>
      <c r="R2391" s="5">
        <v>57.585714285714289</v>
      </c>
      <c r="S2391" s="5">
        <v>59.153571428571425</v>
      </c>
      <c r="T2391" s="5">
        <v>59.73571428571428</v>
      </c>
      <c r="U2391" s="5">
        <v>59.86071428571428</v>
      </c>
      <c r="V2391" s="5">
        <v>58.88928571428572</v>
      </c>
      <c r="W2391" s="5">
        <v>54.3</v>
      </c>
      <c r="X2391" s="5">
        <v>49.896428571428565</v>
      </c>
      <c r="Y2391" s="5">
        <v>47.728571428571435</v>
      </c>
      <c r="Z2391" s="5">
        <v>45.964285714285715</v>
      </c>
      <c r="AA2391" s="5">
        <v>43.914285714285711</v>
      </c>
      <c r="AB2391" s="5">
        <v>42.971428571428575</v>
      </c>
    </row>
    <row r="2392" spans="1:28">
      <c r="A2392" s="2" t="s">
        <v>324</v>
      </c>
      <c r="B2392" s="2" t="s">
        <v>75</v>
      </c>
      <c r="C2392" s="2" t="s">
        <v>363</v>
      </c>
      <c r="D2392" s="2" t="str">
        <f t="shared" si="37"/>
        <v>Texas - Midland-Mar</v>
      </c>
      <c r="E2392" s="5">
        <v>49.306451612903224</v>
      </c>
      <c r="F2392" s="5">
        <v>47.967741935483872</v>
      </c>
      <c r="G2392" s="5">
        <v>46.609677419354838</v>
      </c>
      <c r="H2392" s="5">
        <v>45.970967741935482</v>
      </c>
      <c r="I2392" s="5">
        <v>45.341935483870962</v>
      </c>
      <c r="J2392" s="5">
        <v>44.719354838709677</v>
      </c>
      <c r="K2392" s="5">
        <v>47.345161290322579</v>
      </c>
      <c r="L2392" s="5">
        <v>49.980645161290326</v>
      </c>
      <c r="M2392" s="5">
        <v>52.62580645161291</v>
      </c>
      <c r="N2392" s="5">
        <v>56.49677419354839</v>
      </c>
      <c r="O2392" s="5">
        <v>60.345161290322579</v>
      </c>
      <c r="P2392" s="5">
        <v>64.212903225806443</v>
      </c>
      <c r="Q2392" s="5">
        <v>66.203225806451613</v>
      </c>
      <c r="R2392" s="5">
        <v>68.222580645161287</v>
      </c>
      <c r="S2392" s="5">
        <v>70.225806451612897</v>
      </c>
      <c r="T2392" s="5">
        <v>69.50322580645161</v>
      </c>
      <c r="U2392" s="5">
        <v>68.793548387096777</v>
      </c>
      <c r="V2392" s="5">
        <v>68.064516129032256</v>
      </c>
      <c r="W2392" s="5">
        <v>64.08387096774193</v>
      </c>
      <c r="X2392" s="5">
        <v>60.164516129032258</v>
      </c>
      <c r="Y2392" s="5">
        <v>56.29354838709677</v>
      </c>
      <c r="Z2392" s="5">
        <v>54.58387096774193</v>
      </c>
      <c r="AA2392" s="5">
        <v>52.906451612903226</v>
      </c>
      <c r="AB2392" s="5">
        <v>51.20967741935484</v>
      </c>
    </row>
    <row r="2393" spans="1:28">
      <c r="A2393" s="2" t="s">
        <v>324</v>
      </c>
      <c r="B2393" s="2" t="s">
        <v>76</v>
      </c>
      <c r="C2393" s="2" t="s">
        <v>364</v>
      </c>
      <c r="D2393" s="2" t="str">
        <f t="shared" si="37"/>
        <v>Texas - Midland-Apr</v>
      </c>
      <c r="E2393" s="5">
        <v>56.283333333333331</v>
      </c>
      <c r="F2393" s="5">
        <v>54.796666666666667</v>
      </c>
      <c r="G2393" s="5">
        <v>53.126666666666665</v>
      </c>
      <c r="H2393" s="5">
        <v>52.163333333333334</v>
      </c>
      <c r="I2393" s="5">
        <v>50.66</v>
      </c>
      <c r="J2393" s="5">
        <v>50.026666666666664</v>
      </c>
      <c r="K2393" s="5">
        <v>51.626666666666665</v>
      </c>
      <c r="L2393" s="5">
        <v>56.633333333333333</v>
      </c>
      <c r="M2393" s="5">
        <v>61.626666666666665</v>
      </c>
      <c r="N2393" s="5">
        <v>65.283333333333331</v>
      </c>
      <c r="O2393" s="5">
        <v>68.586666666666659</v>
      </c>
      <c r="P2393" s="5">
        <v>70.819999999999993</v>
      </c>
      <c r="Q2393" s="5">
        <v>73.893333333333345</v>
      </c>
      <c r="R2393" s="5">
        <v>75.97</v>
      </c>
      <c r="S2393" s="5">
        <v>76.63</v>
      </c>
      <c r="T2393" s="5">
        <v>76.993333333333339</v>
      </c>
      <c r="U2393" s="5">
        <v>75.733333333333334</v>
      </c>
      <c r="V2393" s="5">
        <v>73.966666666666669</v>
      </c>
      <c r="W2393" s="5">
        <v>70.849999999999994</v>
      </c>
      <c r="X2393" s="5">
        <v>65.916666666666671</v>
      </c>
      <c r="Y2393" s="5">
        <v>62.50333333333333</v>
      </c>
      <c r="Z2393" s="5">
        <v>60.25</v>
      </c>
      <c r="AA2393" s="5">
        <v>59.256666666666668</v>
      </c>
      <c r="AB2393" s="5">
        <v>57.363333333333337</v>
      </c>
    </row>
    <row r="2394" spans="1:28">
      <c r="A2394" s="2" t="s">
        <v>324</v>
      </c>
      <c r="B2394" s="2" t="s">
        <v>77</v>
      </c>
      <c r="C2394" s="2" t="s">
        <v>365</v>
      </c>
      <c r="D2394" s="2" t="str">
        <f t="shared" si="37"/>
        <v>Texas - Midland-May</v>
      </c>
      <c r="E2394" s="5">
        <v>62.812903225806451</v>
      </c>
      <c r="F2394" s="5">
        <v>61.745161290322578</v>
      </c>
      <c r="G2394" s="5">
        <v>60.87419354838709</v>
      </c>
      <c r="H2394" s="5">
        <v>59.78709677419355</v>
      </c>
      <c r="I2394" s="5">
        <v>59.145161290322584</v>
      </c>
      <c r="J2394" s="5">
        <v>58.187096774193549</v>
      </c>
      <c r="K2394" s="5">
        <v>60.651612903225811</v>
      </c>
      <c r="L2394" s="5">
        <v>64.716129032258067</v>
      </c>
      <c r="M2394" s="5">
        <v>68.590322580645164</v>
      </c>
      <c r="N2394" s="5">
        <v>71.554838709677412</v>
      </c>
      <c r="O2394" s="5">
        <v>75.025806451612908</v>
      </c>
      <c r="P2394" s="5">
        <v>77.458064516129028</v>
      </c>
      <c r="Q2394" s="5">
        <v>79.309677419354841</v>
      </c>
      <c r="R2394" s="5">
        <v>81.341935483870969</v>
      </c>
      <c r="S2394" s="5">
        <v>82.348387096774204</v>
      </c>
      <c r="T2394" s="5">
        <v>82.809677419354841</v>
      </c>
      <c r="U2394" s="5">
        <v>82.093548387096774</v>
      </c>
      <c r="V2394" s="5">
        <v>81.145161290322577</v>
      </c>
      <c r="W2394" s="5">
        <v>78.267741935483883</v>
      </c>
      <c r="X2394" s="5">
        <v>73.267741935483883</v>
      </c>
      <c r="Y2394" s="5">
        <v>70.109677419354838</v>
      </c>
      <c r="Z2394" s="5">
        <v>67.732258064516117</v>
      </c>
      <c r="AA2394" s="5">
        <v>66.129032258064512</v>
      </c>
      <c r="AB2394" s="5">
        <v>64.522580645161298</v>
      </c>
    </row>
    <row r="2395" spans="1:28">
      <c r="A2395" s="2" t="s">
        <v>324</v>
      </c>
      <c r="B2395" s="2" t="s">
        <v>78</v>
      </c>
      <c r="C2395" s="2" t="s">
        <v>366</v>
      </c>
      <c r="D2395" s="2" t="str">
        <f t="shared" si="37"/>
        <v>Texas - Midland-Jun</v>
      </c>
      <c r="E2395" s="5">
        <v>71.046666666666667</v>
      </c>
      <c r="F2395" s="5">
        <v>69.526666666666671</v>
      </c>
      <c r="G2395" s="5">
        <v>68.326666666666668</v>
      </c>
      <c r="H2395" s="5">
        <v>67.286666666666662</v>
      </c>
      <c r="I2395" s="5">
        <v>66.400000000000006</v>
      </c>
      <c r="J2395" s="5">
        <v>65.576666666666668</v>
      </c>
      <c r="K2395" s="5">
        <v>68.50333333333333</v>
      </c>
      <c r="L2395" s="5">
        <v>72.686666666666667</v>
      </c>
      <c r="M2395" s="5">
        <v>76.49666666666667</v>
      </c>
      <c r="N2395" s="5">
        <v>80.243333333333339</v>
      </c>
      <c r="O2395" s="5">
        <v>82.936666666666667</v>
      </c>
      <c r="P2395" s="5">
        <v>85.256666666666661</v>
      </c>
      <c r="Q2395" s="5">
        <v>88.323333333333323</v>
      </c>
      <c r="R2395" s="5">
        <v>90.083333333333329</v>
      </c>
      <c r="S2395" s="5">
        <v>91.19</v>
      </c>
      <c r="T2395" s="5">
        <v>91.09</v>
      </c>
      <c r="U2395" s="5">
        <v>90.373333333333321</v>
      </c>
      <c r="V2395" s="5">
        <v>89.09</v>
      </c>
      <c r="W2395" s="5">
        <v>85.9</v>
      </c>
      <c r="X2395" s="5">
        <v>82.026666666666671</v>
      </c>
      <c r="Y2395" s="5">
        <v>78.930000000000007</v>
      </c>
      <c r="Z2395" s="5">
        <v>76.403333333333336</v>
      </c>
      <c r="AA2395" s="5">
        <v>74.74666666666667</v>
      </c>
      <c r="AB2395" s="5">
        <v>72.953333333333333</v>
      </c>
    </row>
    <row r="2396" spans="1:28">
      <c r="A2396" s="2" t="s">
        <v>324</v>
      </c>
      <c r="B2396" s="2" t="s">
        <v>79</v>
      </c>
      <c r="C2396" s="2" t="s">
        <v>367</v>
      </c>
      <c r="D2396" s="2" t="str">
        <f t="shared" si="37"/>
        <v>Texas - Midland-Jul</v>
      </c>
      <c r="E2396" s="5">
        <v>77.090322580645164</v>
      </c>
      <c r="F2396" s="5">
        <v>75.448387096774198</v>
      </c>
      <c r="G2396" s="5">
        <v>71.341935483870969</v>
      </c>
      <c r="H2396" s="5">
        <v>70.335483870967749</v>
      </c>
      <c r="I2396" s="5">
        <v>69.351612903225814</v>
      </c>
      <c r="J2396" s="5">
        <v>68.354838709677423</v>
      </c>
      <c r="K2396" s="5">
        <v>72.174193548387095</v>
      </c>
      <c r="L2396" s="5">
        <v>76.032258064516128</v>
      </c>
      <c r="M2396" s="5">
        <v>79.880645161290332</v>
      </c>
      <c r="N2396" s="5">
        <v>82.693548387096769</v>
      </c>
      <c r="O2396" s="5">
        <v>85.483870967741936</v>
      </c>
      <c r="P2396" s="5">
        <v>88.312903225806451</v>
      </c>
      <c r="Q2396" s="5">
        <v>90.238709677419351</v>
      </c>
      <c r="R2396" s="5">
        <v>92.174193548387095</v>
      </c>
      <c r="S2396" s="5">
        <v>94.090322580645164</v>
      </c>
      <c r="T2396" s="5">
        <v>93.667741935483861</v>
      </c>
      <c r="U2396" s="5">
        <v>93.241935483870961</v>
      </c>
      <c r="V2396" s="5">
        <v>92.812903225806451</v>
      </c>
      <c r="W2396" s="5">
        <v>89.183870967741925</v>
      </c>
      <c r="X2396" s="5">
        <v>85.58064516129032</v>
      </c>
      <c r="Y2396" s="5">
        <v>82.022580645161284</v>
      </c>
      <c r="Z2396" s="5">
        <v>80.125806451612902</v>
      </c>
      <c r="AA2396" s="5">
        <v>78.229032258064507</v>
      </c>
      <c r="AB2396" s="5">
        <v>76.361290322580643</v>
      </c>
    </row>
    <row r="2397" spans="1:28">
      <c r="A2397" s="2" t="s">
        <v>324</v>
      </c>
      <c r="B2397" s="2" t="s">
        <v>80</v>
      </c>
      <c r="C2397" s="2" t="s">
        <v>368</v>
      </c>
      <c r="D2397" s="2" t="str">
        <f t="shared" si="37"/>
        <v>Texas - Midland-Aug</v>
      </c>
      <c r="E2397" s="5">
        <v>69.941935483870964</v>
      </c>
      <c r="F2397" s="5">
        <v>68.761290322580649</v>
      </c>
      <c r="G2397" s="5">
        <v>70.687096774193549</v>
      </c>
      <c r="H2397" s="5">
        <v>69.751612903225819</v>
      </c>
      <c r="I2397" s="5">
        <v>68.91290322580646</v>
      </c>
      <c r="J2397" s="5">
        <v>68.545161290322582</v>
      </c>
      <c r="K2397" s="5">
        <v>69.983870967741936</v>
      </c>
      <c r="L2397" s="5">
        <v>74.325806451612905</v>
      </c>
      <c r="M2397" s="5">
        <v>78.625806451612902</v>
      </c>
      <c r="N2397" s="5">
        <v>81.732258064516117</v>
      </c>
      <c r="O2397" s="5">
        <v>83.693548387096769</v>
      </c>
      <c r="P2397" s="5">
        <v>85.670967741935485</v>
      </c>
      <c r="Q2397" s="5">
        <v>87.329032258064515</v>
      </c>
      <c r="R2397" s="5">
        <v>88.777419354838713</v>
      </c>
      <c r="S2397" s="5">
        <v>89.887096774193552</v>
      </c>
      <c r="T2397" s="5">
        <v>91.135483870967732</v>
      </c>
      <c r="U2397" s="5">
        <v>89.880645161290332</v>
      </c>
      <c r="V2397" s="5">
        <v>87.9258064516129</v>
      </c>
      <c r="W2397" s="5">
        <v>85.222580645161287</v>
      </c>
      <c r="X2397" s="5">
        <v>80.167741935483861</v>
      </c>
      <c r="Y2397" s="5">
        <v>77.283870967741947</v>
      </c>
      <c r="Z2397" s="5">
        <v>76.070967741935476</v>
      </c>
      <c r="AA2397" s="5">
        <v>74.58387096774193</v>
      </c>
      <c r="AB2397" s="5">
        <v>73.151612903225796</v>
      </c>
    </row>
    <row r="2398" spans="1:28">
      <c r="A2398" s="2" t="s">
        <v>324</v>
      </c>
      <c r="B2398" s="2" t="s">
        <v>81</v>
      </c>
      <c r="C2398" s="2" t="s">
        <v>369</v>
      </c>
      <c r="D2398" s="2" t="str">
        <f t="shared" si="37"/>
        <v>Texas - Midland-Sep</v>
      </c>
      <c r="E2398" s="5">
        <v>68.58</v>
      </c>
      <c r="F2398" s="5">
        <v>67.813333333333333</v>
      </c>
      <c r="G2398" s="5">
        <v>66.983333333333334</v>
      </c>
      <c r="H2398" s="5">
        <v>66.38</v>
      </c>
      <c r="I2398" s="5">
        <v>65.823333333333338</v>
      </c>
      <c r="J2398" s="5">
        <v>64.956666666666663</v>
      </c>
      <c r="K2398" s="5">
        <v>64.563333333333333</v>
      </c>
      <c r="L2398" s="5">
        <v>67.063333333333333</v>
      </c>
      <c r="M2398" s="5">
        <v>70.41</v>
      </c>
      <c r="N2398" s="5">
        <v>73.7</v>
      </c>
      <c r="O2398" s="5">
        <v>76.436666666666667</v>
      </c>
      <c r="P2398" s="5">
        <v>78.89</v>
      </c>
      <c r="Q2398" s="5">
        <v>81.166666666666671</v>
      </c>
      <c r="R2398" s="5">
        <v>82.86</v>
      </c>
      <c r="S2398" s="5">
        <v>84.043333333333337</v>
      </c>
      <c r="T2398" s="5">
        <v>84.63666666666667</v>
      </c>
      <c r="U2398" s="5">
        <v>84.286666666666662</v>
      </c>
      <c r="V2398" s="5">
        <v>83.443333333333342</v>
      </c>
      <c r="W2398" s="5">
        <v>79.556666666666658</v>
      </c>
      <c r="X2398" s="5">
        <v>76.16</v>
      </c>
      <c r="Y2398" s="5">
        <v>74.05</v>
      </c>
      <c r="Z2398" s="5">
        <v>72.306666666666658</v>
      </c>
      <c r="AA2398" s="5">
        <v>70.91</v>
      </c>
      <c r="AB2398" s="5">
        <v>69.743333333333339</v>
      </c>
    </row>
    <row r="2399" spans="1:28">
      <c r="A2399" s="2" t="s">
        <v>324</v>
      </c>
      <c r="B2399" s="2" t="s">
        <v>82</v>
      </c>
      <c r="C2399" s="2" t="s">
        <v>370</v>
      </c>
      <c r="D2399" s="2" t="str">
        <f t="shared" si="37"/>
        <v>Texas - Midland-Oct</v>
      </c>
      <c r="E2399" s="5">
        <v>55.048387096774192</v>
      </c>
      <c r="F2399" s="5">
        <v>54.4</v>
      </c>
      <c r="G2399" s="5">
        <v>53.729032258064514</v>
      </c>
      <c r="H2399" s="5">
        <v>52.91612903225807</v>
      </c>
      <c r="I2399" s="5">
        <v>52.054838709677419</v>
      </c>
      <c r="J2399" s="5">
        <v>51.216129032258067</v>
      </c>
      <c r="K2399" s="5">
        <v>53.909677419354843</v>
      </c>
      <c r="L2399" s="5">
        <v>56.57741935483871</v>
      </c>
      <c r="M2399" s="5">
        <v>59.29032258064516</v>
      </c>
      <c r="N2399" s="5">
        <v>62.248387096774195</v>
      </c>
      <c r="O2399" s="5">
        <v>65.167741935483875</v>
      </c>
      <c r="P2399" s="5">
        <v>68.125806451612902</v>
      </c>
      <c r="Q2399" s="5">
        <v>69.632258064516122</v>
      </c>
      <c r="R2399" s="5">
        <v>71.154838709677421</v>
      </c>
      <c r="S2399" s="5">
        <v>72.670967741935485</v>
      </c>
      <c r="T2399" s="5">
        <v>71.57741935483871</v>
      </c>
      <c r="U2399" s="5">
        <v>70.532258064516128</v>
      </c>
      <c r="V2399" s="5">
        <v>69.441935483870964</v>
      </c>
      <c r="W2399" s="5">
        <v>65.861290322580643</v>
      </c>
      <c r="X2399" s="5">
        <v>62.28709677419355</v>
      </c>
      <c r="Y2399" s="5">
        <v>58.764516129032259</v>
      </c>
      <c r="Z2399" s="5">
        <v>57.541935483870965</v>
      </c>
      <c r="AA2399" s="5">
        <v>56.332258064516125</v>
      </c>
      <c r="AB2399" s="5">
        <v>55.174193548387102</v>
      </c>
    </row>
    <row r="2400" spans="1:28">
      <c r="A2400" s="2" t="s">
        <v>324</v>
      </c>
      <c r="B2400" s="2" t="s">
        <v>83</v>
      </c>
      <c r="C2400" s="2" t="s">
        <v>371</v>
      </c>
      <c r="D2400" s="2" t="str">
        <f t="shared" si="37"/>
        <v>Texas - Midland-Nov</v>
      </c>
      <c r="E2400" s="5">
        <v>48.6</v>
      </c>
      <c r="F2400" s="5">
        <v>47.88</v>
      </c>
      <c r="G2400" s="5">
        <v>47.056666666666665</v>
      </c>
      <c r="H2400" s="5">
        <v>46.526666666666664</v>
      </c>
      <c r="I2400" s="5">
        <v>45.983333333333334</v>
      </c>
      <c r="J2400" s="5">
        <v>45.56333333333334</v>
      </c>
      <c r="K2400" s="5">
        <v>45.033333333333331</v>
      </c>
      <c r="L2400" s="5">
        <v>45.23</v>
      </c>
      <c r="M2400" s="5">
        <v>49.293333333333329</v>
      </c>
      <c r="N2400" s="5">
        <v>53.596666666666671</v>
      </c>
      <c r="O2400" s="5">
        <v>56.47</v>
      </c>
      <c r="P2400" s="5">
        <v>58.903333333333329</v>
      </c>
      <c r="Q2400" s="5">
        <v>61.02</v>
      </c>
      <c r="R2400" s="5">
        <v>62.786666666666662</v>
      </c>
      <c r="S2400" s="5">
        <v>63.68666666666666</v>
      </c>
      <c r="T2400" s="5">
        <v>63.56666666666667</v>
      </c>
      <c r="U2400" s="5">
        <v>62.62</v>
      </c>
      <c r="V2400" s="5">
        <v>57.866666666666667</v>
      </c>
      <c r="W2400" s="5">
        <v>53.896666666666668</v>
      </c>
      <c r="X2400" s="5">
        <v>52.17</v>
      </c>
      <c r="Y2400" s="5">
        <v>51.046666666666667</v>
      </c>
      <c r="Z2400" s="5">
        <v>49.74</v>
      </c>
      <c r="AA2400" s="5">
        <v>49.226666666666667</v>
      </c>
      <c r="AB2400" s="5">
        <v>48.896666666666668</v>
      </c>
    </row>
    <row r="2401" spans="1:28">
      <c r="A2401" s="2" t="s">
        <v>324</v>
      </c>
      <c r="B2401" s="2" t="s">
        <v>84</v>
      </c>
      <c r="C2401" s="2" t="s">
        <v>372</v>
      </c>
      <c r="D2401" s="2" t="str">
        <f t="shared" si="37"/>
        <v>Texas - Midland-Dec</v>
      </c>
      <c r="E2401" s="5">
        <v>35.693548387096776</v>
      </c>
      <c r="F2401" s="5">
        <v>34.832258064516125</v>
      </c>
      <c r="G2401" s="5">
        <v>33.993548387096773</v>
      </c>
      <c r="H2401" s="5">
        <v>33.674193548387102</v>
      </c>
      <c r="I2401" s="5">
        <v>32.822580645161288</v>
      </c>
      <c r="J2401" s="5">
        <v>32.167741935483875</v>
      </c>
      <c r="K2401" s="5">
        <v>31.312903225806455</v>
      </c>
      <c r="L2401" s="5">
        <v>31.303225806451611</v>
      </c>
      <c r="M2401" s="5">
        <v>36.770967741935486</v>
      </c>
      <c r="N2401" s="5">
        <v>43.909677419354843</v>
      </c>
      <c r="O2401" s="5">
        <v>48.854838709677416</v>
      </c>
      <c r="P2401" s="5">
        <v>52.08387096774193</v>
      </c>
      <c r="Q2401" s="5">
        <v>54.658064516129038</v>
      </c>
      <c r="R2401" s="5">
        <v>56.248387096774195</v>
      </c>
      <c r="S2401" s="5">
        <v>57.177419354838712</v>
      </c>
      <c r="T2401" s="5">
        <v>57.154838709677421</v>
      </c>
      <c r="U2401" s="5">
        <v>55.970967741935482</v>
      </c>
      <c r="V2401" s="5">
        <v>51.322580645161288</v>
      </c>
      <c r="W2401" s="5">
        <v>46.390322580645162</v>
      </c>
      <c r="X2401" s="5">
        <v>43.848387096774189</v>
      </c>
      <c r="Y2401" s="5">
        <v>42.548387096774192</v>
      </c>
      <c r="Z2401" s="5">
        <v>40.480645161290326</v>
      </c>
      <c r="AA2401" s="5">
        <v>38.748387096774195</v>
      </c>
      <c r="AB2401" s="5">
        <v>36.92258064516129</v>
      </c>
    </row>
    <row r="2402" spans="1:28">
      <c r="A2402" s="2" t="s">
        <v>325</v>
      </c>
      <c r="B2402" s="2" t="s">
        <v>73</v>
      </c>
      <c r="C2402" s="2" t="s">
        <v>361</v>
      </c>
      <c r="D2402" s="2" t="str">
        <f t="shared" si="37"/>
        <v>Texas - Port Arthur-Jan</v>
      </c>
      <c r="E2402" s="5">
        <v>47.035483870967738</v>
      </c>
      <c r="F2402" s="5">
        <v>46.783870967741933</v>
      </c>
      <c r="G2402" s="5">
        <v>46.561290322580646</v>
      </c>
      <c r="H2402" s="5">
        <v>46.222580645161294</v>
      </c>
      <c r="I2402" s="5">
        <v>45.925806451612907</v>
      </c>
      <c r="J2402" s="5">
        <v>45.593548387096774</v>
      </c>
      <c r="K2402" s="5">
        <v>46.806451612903224</v>
      </c>
      <c r="L2402" s="5">
        <v>48.016129032258064</v>
      </c>
      <c r="M2402" s="5">
        <v>49.232258064516131</v>
      </c>
      <c r="N2402" s="5">
        <v>51.645161290322584</v>
      </c>
      <c r="O2402" s="5">
        <v>54.12903225806452</v>
      </c>
      <c r="P2402" s="5">
        <v>56.567741935483866</v>
      </c>
      <c r="Q2402" s="5">
        <v>57.406451612903226</v>
      </c>
      <c r="R2402" s="5">
        <v>58.28709677419355</v>
      </c>
      <c r="S2402" s="5">
        <v>59.12903225806452</v>
      </c>
      <c r="T2402" s="5">
        <v>57.032258064516128</v>
      </c>
      <c r="U2402" s="5">
        <v>54.91612903225807</v>
      </c>
      <c r="V2402" s="5">
        <v>52.825806451612898</v>
      </c>
      <c r="W2402" s="5">
        <v>51.616129032258058</v>
      </c>
      <c r="X2402" s="5">
        <v>50.406451612903226</v>
      </c>
      <c r="Y2402" s="5">
        <v>49.258064516129032</v>
      </c>
      <c r="Z2402" s="5">
        <v>48.677419354838712</v>
      </c>
      <c r="AA2402" s="5">
        <v>48.08387096774193</v>
      </c>
      <c r="AB2402" s="5">
        <v>47.535483870967738</v>
      </c>
    </row>
    <row r="2403" spans="1:28">
      <c r="A2403" s="2" t="s">
        <v>325</v>
      </c>
      <c r="B2403" s="2" t="s">
        <v>74</v>
      </c>
      <c r="C2403" s="2" t="s">
        <v>362</v>
      </c>
      <c r="D2403" s="2" t="str">
        <f t="shared" si="37"/>
        <v>Texas - Port Arthur-Feb</v>
      </c>
      <c r="E2403" s="5">
        <v>49.228571428571435</v>
      </c>
      <c r="F2403" s="5">
        <v>48.732142857142854</v>
      </c>
      <c r="G2403" s="5">
        <v>48.25</v>
      </c>
      <c r="H2403" s="5">
        <v>47.942857142857143</v>
      </c>
      <c r="I2403" s="5">
        <v>47.664285714285711</v>
      </c>
      <c r="J2403" s="5">
        <v>47.371428571428574</v>
      </c>
      <c r="K2403" s="5">
        <v>48.81071428571429</v>
      </c>
      <c r="L2403" s="5">
        <v>50.246428571428574</v>
      </c>
      <c r="M2403" s="5">
        <v>51.68928571428571</v>
      </c>
      <c r="N2403" s="5">
        <v>54.214285714285715</v>
      </c>
      <c r="O2403" s="5">
        <v>56.771428571428565</v>
      </c>
      <c r="P2403" s="5">
        <v>59.307142857142857</v>
      </c>
      <c r="Q2403" s="5">
        <v>59.953571428571429</v>
      </c>
      <c r="R2403" s="5">
        <v>60.625</v>
      </c>
      <c r="S2403" s="5">
        <v>61.3</v>
      </c>
      <c r="T2403" s="5">
        <v>59.56071428571429</v>
      </c>
      <c r="U2403" s="5">
        <v>57.835714285714289</v>
      </c>
      <c r="V2403" s="5">
        <v>56.11071428571428</v>
      </c>
      <c r="W2403" s="5">
        <v>54.417857142857144</v>
      </c>
      <c r="X2403" s="5">
        <v>52.81071428571429</v>
      </c>
      <c r="Y2403" s="5">
        <v>51.203571428571429</v>
      </c>
      <c r="Z2403" s="5">
        <v>50.628571428571426</v>
      </c>
      <c r="AA2403" s="5">
        <v>50.078571428571429</v>
      </c>
      <c r="AB2403" s="5">
        <v>49.50714285714286</v>
      </c>
    </row>
    <row r="2404" spans="1:28">
      <c r="A2404" s="2" t="s">
        <v>325</v>
      </c>
      <c r="B2404" s="2" t="s">
        <v>75</v>
      </c>
      <c r="C2404" s="2" t="s">
        <v>363</v>
      </c>
      <c r="D2404" s="2" t="str">
        <f t="shared" si="37"/>
        <v>Texas - Port Arthur-Mar</v>
      </c>
      <c r="E2404" s="5">
        <v>55.822580645161288</v>
      </c>
      <c r="F2404" s="5">
        <v>55.325806451612898</v>
      </c>
      <c r="G2404" s="5">
        <v>54.809677419354834</v>
      </c>
      <c r="H2404" s="5">
        <v>54.538709677419355</v>
      </c>
      <c r="I2404" s="5">
        <v>54.232258064516131</v>
      </c>
      <c r="J2404" s="5">
        <v>53.954838709677418</v>
      </c>
      <c r="K2404" s="5">
        <v>56.41935483870968</v>
      </c>
      <c r="L2404" s="5">
        <v>58.858064516129026</v>
      </c>
      <c r="M2404" s="5">
        <v>61.29354838709677</v>
      </c>
      <c r="N2404" s="5">
        <v>63.37419354838709</v>
      </c>
      <c r="O2404" s="5">
        <v>65.406451612903226</v>
      </c>
      <c r="P2404" s="5">
        <v>67.474193548387092</v>
      </c>
      <c r="Q2404" s="5">
        <v>68.119354838709668</v>
      </c>
      <c r="R2404" s="5">
        <v>68.770967741935493</v>
      </c>
      <c r="S2404" s="5">
        <v>69.41612903225807</v>
      </c>
      <c r="T2404" s="5">
        <v>67.603225806451604</v>
      </c>
      <c r="U2404" s="5">
        <v>65.774193548387103</v>
      </c>
      <c r="V2404" s="5">
        <v>63.951612903225808</v>
      </c>
      <c r="W2404" s="5">
        <v>62.103225806451611</v>
      </c>
      <c r="X2404" s="5">
        <v>60.245161290322578</v>
      </c>
      <c r="Y2404" s="5">
        <v>58.396774193548389</v>
      </c>
      <c r="Z2404" s="5">
        <v>57.777419354838706</v>
      </c>
      <c r="AA2404" s="5">
        <v>57.158064516129038</v>
      </c>
      <c r="AB2404" s="5">
        <v>56.519354838709674</v>
      </c>
    </row>
    <row r="2405" spans="1:28">
      <c r="A2405" s="2" t="s">
        <v>325</v>
      </c>
      <c r="B2405" s="2" t="s">
        <v>76</v>
      </c>
      <c r="C2405" s="2" t="s">
        <v>364</v>
      </c>
      <c r="D2405" s="2" t="str">
        <f t="shared" si="37"/>
        <v>Texas - Port Arthur-Apr</v>
      </c>
      <c r="E2405" s="5">
        <v>63.533333333333331</v>
      </c>
      <c r="F2405" s="5">
        <v>63.05</v>
      </c>
      <c r="G2405" s="5">
        <v>62.546666666666667</v>
      </c>
      <c r="H2405" s="5">
        <v>61.946666666666673</v>
      </c>
      <c r="I2405" s="5">
        <v>61.376666666666665</v>
      </c>
      <c r="J2405" s="5">
        <v>60.766666666666666</v>
      </c>
      <c r="K2405" s="5">
        <v>63.673333333333332</v>
      </c>
      <c r="L2405" s="5">
        <v>66.653333333333336</v>
      </c>
      <c r="M2405" s="5">
        <v>69.623333333333321</v>
      </c>
      <c r="N2405" s="5">
        <v>71.456666666666663</v>
      </c>
      <c r="O2405" s="5">
        <v>73.296666666666667</v>
      </c>
      <c r="P2405" s="5">
        <v>75.13</v>
      </c>
      <c r="Q2405" s="5">
        <v>75.47</v>
      </c>
      <c r="R2405" s="5">
        <v>75.853333333333325</v>
      </c>
      <c r="S2405" s="5">
        <v>76.193333333333342</v>
      </c>
      <c r="T2405" s="5">
        <v>74.736666666666665</v>
      </c>
      <c r="U2405" s="5">
        <v>73.296666666666667</v>
      </c>
      <c r="V2405" s="5">
        <v>71.819999999999993</v>
      </c>
      <c r="W2405" s="5">
        <v>69.806666666666658</v>
      </c>
      <c r="X2405" s="5">
        <v>67.81</v>
      </c>
      <c r="Y2405" s="5">
        <v>65.806666666666672</v>
      </c>
      <c r="Z2405" s="5">
        <v>65.226666666666659</v>
      </c>
      <c r="AA2405" s="5">
        <v>64.716666666666669</v>
      </c>
      <c r="AB2405" s="5">
        <v>64.16</v>
      </c>
    </row>
    <row r="2406" spans="1:28">
      <c r="A2406" s="2" t="s">
        <v>325</v>
      </c>
      <c r="B2406" s="2" t="s">
        <v>77</v>
      </c>
      <c r="C2406" s="2" t="s">
        <v>365</v>
      </c>
      <c r="D2406" s="2" t="str">
        <f t="shared" si="37"/>
        <v>Texas - Port Arthur-May</v>
      </c>
      <c r="E2406" s="5">
        <v>71.08709677419354</v>
      </c>
      <c r="F2406" s="5">
        <v>70.732258064516117</v>
      </c>
      <c r="G2406" s="5">
        <v>70.341935483870969</v>
      </c>
      <c r="H2406" s="5">
        <v>70.067741935483866</v>
      </c>
      <c r="I2406" s="5">
        <v>69.838709677419359</v>
      </c>
      <c r="J2406" s="5">
        <v>69.548387096774192</v>
      </c>
      <c r="K2406" s="5">
        <v>72.248387096774181</v>
      </c>
      <c r="L2406" s="5">
        <v>74.945161290322588</v>
      </c>
      <c r="M2406" s="5">
        <v>77.638709677419357</v>
      </c>
      <c r="N2406" s="5">
        <v>79.354838709677423</v>
      </c>
      <c r="O2406" s="5">
        <v>81.0741935483871</v>
      </c>
      <c r="P2406" s="5">
        <v>82.783870967741947</v>
      </c>
      <c r="Q2406" s="5">
        <v>83.08064516129032</v>
      </c>
      <c r="R2406" s="5">
        <v>83.322580645161295</v>
      </c>
      <c r="S2406" s="5">
        <v>83.619354838709668</v>
      </c>
      <c r="T2406" s="5">
        <v>82.203225806451613</v>
      </c>
      <c r="U2406" s="5">
        <v>80.796774193548387</v>
      </c>
      <c r="V2406" s="5">
        <v>79.390322580645162</v>
      </c>
      <c r="W2406" s="5">
        <v>77.458064516129028</v>
      </c>
      <c r="X2406" s="5">
        <v>75.548387096774192</v>
      </c>
      <c r="Y2406" s="5">
        <v>73.674193548387095</v>
      </c>
      <c r="Z2406" s="5">
        <v>73.029032258064518</v>
      </c>
      <c r="AA2406" s="5">
        <v>72.409677419354836</v>
      </c>
      <c r="AB2406" s="5">
        <v>71.767741935483883</v>
      </c>
    </row>
    <row r="2407" spans="1:28">
      <c r="A2407" s="2" t="s">
        <v>325</v>
      </c>
      <c r="B2407" s="2" t="s">
        <v>78</v>
      </c>
      <c r="C2407" s="2" t="s">
        <v>366</v>
      </c>
      <c r="D2407" s="2" t="str">
        <f t="shared" si="37"/>
        <v>Texas - Port Arthur-Jun</v>
      </c>
      <c r="E2407" s="5">
        <v>74.073333333333323</v>
      </c>
      <c r="F2407" s="5">
        <v>73.786666666666662</v>
      </c>
      <c r="G2407" s="5">
        <v>73.41</v>
      </c>
      <c r="H2407" s="5">
        <v>73.346666666666664</v>
      </c>
      <c r="I2407" s="5">
        <v>73.256666666666661</v>
      </c>
      <c r="J2407" s="5">
        <v>73.150000000000006</v>
      </c>
      <c r="K2407" s="5">
        <v>76.193333333333342</v>
      </c>
      <c r="L2407" s="5">
        <v>79.196666666666673</v>
      </c>
      <c r="M2407" s="5">
        <v>82.256666666666661</v>
      </c>
      <c r="N2407" s="5">
        <v>83.943333333333342</v>
      </c>
      <c r="O2407" s="5">
        <v>85.69</v>
      </c>
      <c r="P2407" s="5">
        <v>87.376666666666679</v>
      </c>
      <c r="Q2407" s="5">
        <v>87.483333333333334</v>
      </c>
      <c r="R2407" s="5">
        <v>87.56</v>
      </c>
      <c r="S2407" s="5">
        <v>87.673333333333332</v>
      </c>
      <c r="T2407" s="5">
        <v>85.983333333333334</v>
      </c>
      <c r="U2407" s="5">
        <v>84.22</v>
      </c>
      <c r="V2407" s="5">
        <v>82.546666666666667</v>
      </c>
      <c r="W2407" s="5">
        <v>80.353333333333325</v>
      </c>
      <c r="X2407" s="5">
        <v>78.2</v>
      </c>
      <c r="Y2407" s="5">
        <v>76.06</v>
      </c>
      <c r="Z2407" s="5">
        <v>75.543333333333337</v>
      </c>
      <c r="AA2407" s="5">
        <v>75.103333333333325</v>
      </c>
      <c r="AB2407" s="5">
        <v>74.603333333333325</v>
      </c>
    </row>
    <row r="2408" spans="1:28">
      <c r="A2408" s="2" t="s">
        <v>325</v>
      </c>
      <c r="B2408" s="2" t="s">
        <v>79</v>
      </c>
      <c r="C2408" s="2" t="s">
        <v>367</v>
      </c>
      <c r="D2408" s="2" t="str">
        <f t="shared" si="37"/>
        <v>Texas - Port Arthur-Jul</v>
      </c>
      <c r="E2408" s="5">
        <v>79.332258064516139</v>
      </c>
      <c r="F2408" s="5">
        <v>79.125806451612902</v>
      </c>
      <c r="G2408" s="5">
        <v>76.4258064516129</v>
      </c>
      <c r="H2408" s="5">
        <v>76.393548387096772</v>
      </c>
      <c r="I2408" s="5">
        <v>75.761290322580649</v>
      </c>
      <c r="J2408" s="5">
        <v>75.58064516129032</v>
      </c>
      <c r="K2408" s="5">
        <v>78.690322580645159</v>
      </c>
      <c r="L2408" s="5">
        <v>81.761290322580649</v>
      </c>
      <c r="M2408" s="5">
        <v>84.274193548387103</v>
      </c>
      <c r="N2408" s="5">
        <v>85.303225806451621</v>
      </c>
      <c r="O2408" s="5">
        <v>86.251612903225819</v>
      </c>
      <c r="P2408" s="5">
        <v>87.241935483870961</v>
      </c>
      <c r="Q2408" s="5">
        <v>87.741935483870961</v>
      </c>
      <c r="R2408" s="5">
        <v>88.448387096774198</v>
      </c>
      <c r="S2408" s="5">
        <v>87.835483870967749</v>
      </c>
      <c r="T2408" s="5">
        <v>86.787096774193557</v>
      </c>
      <c r="U2408" s="5">
        <v>85.92258064516129</v>
      </c>
      <c r="V2408" s="5">
        <v>84.222580645161287</v>
      </c>
      <c r="W2408" s="5">
        <v>81.151612903225796</v>
      </c>
      <c r="X2408" s="5">
        <v>79.180645161290315</v>
      </c>
      <c r="Y2408" s="5">
        <v>78.377419354838707</v>
      </c>
      <c r="Z2408" s="5">
        <v>77.822580645161295</v>
      </c>
      <c r="AA2408" s="5">
        <v>77.348387096774204</v>
      </c>
      <c r="AB2408" s="5">
        <v>77.0741935483871</v>
      </c>
    </row>
    <row r="2409" spans="1:28">
      <c r="A2409" s="2" t="s">
        <v>325</v>
      </c>
      <c r="B2409" s="2" t="s">
        <v>80</v>
      </c>
      <c r="C2409" s="2" t="s">
        <v>368</v>
      </c>
      <c r="D2409" s="2" t="str">
        <f t="shared" si="37"/>
        <v>Texas - Port Arthur-Aug</v>
      </c>
      <c r="E2409" s="5">
        <v>73.035483870967738</v>
      </c>
      <c r="F2409" s="5">
        <v>72.722580645161287</v>
      </c>
      <c r="G2409" s="5">
        <v>74.970967741935482</v>
      </c>
      <c r="H2409" s="5">
        <v>74.49354838709678</v>
      </c>
      <c r="I2409" s="5">
        <v>74.338709677419359</v>
      </c>
      <c r="J2409" s="5">
        <v>74.470967741935482</v>
      </c>
      <c r="K2409" s="5">
        <v>77.648387096774186</v>
      </c>
      <c r="L2409" s="5">
        <v>81.370967741935488</v>
      </c>
      <c r="M2409" s="5">
        <v>83.735483870967741</v>
      </c>
      <c r="N2409" s="5">
        <v>84.829032258064515</v>
      </c>
      <c r="O2409" s="5">
        <v>86.909677419354836</v>
      </c>
      <c r="P2409" s="5">
        <v>87.6</v>
      </c>
      <c r="Q2409" s="5">
        <v>88.245161290322571</v>
      </c>
      <c r="R2409" s="5">
        <v>88.380645161290332</v>
      </c>
      <c r="S2409" s="5">
        <v>87.835483870967749</v>
      </c>
      <c r="T2409" s="5">
        <v>87.490322580645156</v>
      </c>
      <c r="U2409" s="5">
        <v>86.551612903225802</v>
      </c>
      <c r="V2409" s="5">
        <v>84.525806451612908</v>
      </c>
      <c r="W2409" s="5">
        <v>80.867741935483878</v>
      </c>
      <c r="X2409" s="5">
        <v>78.58387096774193</v>
      </c>
      <c r="Y2409" s="5">
        <v>77.361290322580643</v>
      </c>
      <c r="Z2409" s="5">
        <v>76.896774193548396</v>
      </c>
      <c r="AA2409" s="5">
        <v>76.241935483870961</v>
      </c>
      <c r="AB2409" s="5">
        <v>75.880645161290332</v>
      </c>
    </row>
    <row r="2410" spans="1:28">
      <c r="A2410" s="2" t="s">
        <v>325</v>
      </c>
      <c r="B2410" s="2" t="s">
        <v>81</v>
      </c>
      <c r="C2410" s="2" t="s">
        <v>369</v>
      </c>
      <c r="D2410" s="2" t="str">
        <f t="shared" si="37"/>
        <v>Texas - Port Arthur-Sep</v>
      </c>
      <c r="E2410" s="5">
        <v>73.846666666666664</v>
      </c>
      <c r="F2410" s="5">
        <v>73.459999999999994</v>
      </c>
      <c r="G2410" s="5">
        <v>72.706666666666663</v>
      </c>
      <c r="H2410" s="5">
        <v>72.336666666666659</v>
      </c>
      <c r="I2410" s="5">
        <v>72.033333333333331</v>
      </c>
      <c r="J2410" s="5">
        <v>71.183333333333337</v>
      </c>
      <c r="K2410" s="5">
        <v>72.086666666666659</v>
      </c>
      <c r="L2410" s="5">
        <v>75.74666666666667</v>
      </c>
      <c r="M2410" s="5">
        <v>78.593333333333334</v>
      </c>
      <c r="N2410" s="5">
        <v>81.536666666666662</v>
      </c>
      <c r="O2410" s="5">
        <v>83.3</v>
      </c>
      <c r="P2410" s="5">
        <v>83.38666666666667</v>
      </c>
      <c r="Q2410" s="5">
        <v>84.81</v>
      </c>
      <c r="R2410" s="5">
        <v>85.52</v>
      </c>
      <c r="S2410" s="5">
        <v>85.3</v>
      </c>
      <c r="T2410" s="5">
        <v>84.563333333333333</v>
      </c>
      <c r="U2410" s="5">
        <v>82.553333333333327</v>
      </c>
      <c r="V2410" s="5">
        <v>79.216666666666669</v>
      </c>
      <c r="W2410" s="5">
        <v>75.876666666666679</v>
      </c>
      <c r="X2410" s="5">
        <v>75.056666666666658</v>
      </c>
      <c r="Y2410" s="5">
        <v>74.713333333333338</v>
      </c>
      <c r="Z2410" s="5">
        <v>74.436666666666667</v>
      </c>
      <c r="AA2410" s="5">
        <v>74.126666666666679</v>
      </c>
      <c r="AB2410" s="5">
        <v>73.476666666666674</v>
      </c>
    </row>
    <row r="2411" spans="1:28">
      <c r="A2411" s="2" t="s">
        <v>325</v>
      </c>
      <c r="B2411" s="2" t="s">
        <v>82</v>
      </c>
      <c r="C2411" s="2" t="s">
        <v>370</v>
      </c>
      <c r="D2411" s="2" t="str">
        <f t="shared" si="37"/>
        <v>Texas - Port Arthur-Oct</v>
      </c>
      <c r="E2411" s="5">
        <v>63.325806451612898</v>
      </c>
      <c r="F2411" s="5">
        <v>63.093548387096774</v>
      </c>
      <c r="G2411" s="5">
        <v>62.525806451612901</v>
      </c>
      <c r="H2411" s="5">
        <v>62.7</v>
      </c>
      <c r="I2411" s="5">
        <v>61.945161290322581</v>
      </c>
      <c r="J2411" s="5">
        <v>61.903225806451616</v>
      </c>
      <c r="K2411" s="5">
        <v>62.912903225806453</v>
      </c>
      <c r="L2411" s="5">
        <v>67.322580645161295</v>
      </c>
      <c r="M2411" s="5">
        <v>72.022580645161284</v>
      </c>
      <c r="N2411" s="5">
        <v>75.122580645161293</v>
      </c>
      <c r="O2411" s="5">
        <v>77.674193548387095</v>
      </c>
      <c r="P2411" s="5">
        <v>79.454838709677418</v>
      </c>
      <c r="Q2411" s="5">
        <v>80.396774193548396</v>
      </c>
      <c r="R2411" s="5">
        <v>80.890322580645162</v>
      </c>
      <c r="S2411" s="5">
        <v>79.787096774193557</v>
      </c>
      <c r="T2411" s="5">
        <v>78.351612903225814</v>
      </c>
      <c r="U2411" s="5">
        <v>75.719354838709677</v>
      </c>
      <c r="V2411" s="5">
        <v>70.690322580645159</v>
      </c>
      <c r="W2411" s="5">
        <v>67.745161290322571</v>
      </c>
      <c r="X2411" s="5">
        <v>66.525806451612908</v>
      </c>
      <c r="Y2411" s="5">
        <v>65.793548387096777</v>
      </c>
      <c r="Z2411" s="5">
        <v>65.096774193548384</v>
      </c>
      <c r="AA2411" s="5">
        <v>64.535483870967738</v>
      </c>
      <c r="AB2411" s="5">
        <v>63.845161290322579</v>
      </c>
    </row>
    <row r="2412" spans="1:28">
      <c r="A2412" s="2" t="s">
        <v>325</v>
      </c>
      <c r="B2412" s="2" t="s">
        <v>83</v>
      </c>
      <c r="C2412" s="2" t="s">
        <v>371</v>
      </c>
      <c r="D2412" s="2" t="str">
        <f t="shared" si="37"/>
        <v>Texas - Port Arthur-Nov</v>
      </c>
      <c r="E2412" s="5">
        <v>55.103333333333332</v>
      </c>
      <c r="F2412" s="5">
        <v>54.703333333333333</v>
      </c>
      <c r="G2412" s="5">
        <v>54.626666666666665</v>
      </c>
      <c r="H2412" s="5">
        <v>54.593333333333334</v>
      </c>
      <c r="I2412" s="5">
        <v>54.423333333333332</v>
      </c>
      <c r="J2412" s="5">
        <v>53.59</v>
      </c>
      <c r="K2412" s="5">
        <v>53.833333333333336</v>
      </c>
      <c r="L2412" s="5">
        <v>56.513333333333335</v>
      </c>
      <c r="M2412" s="5">
        <v>59.5</v>
      </c>
      <c r="N2412" s="5">
        <v>62.426666666666662</v>
      </c>
      <c r="O2412" s="5">
        <v>64.739999999999995</v>
      </c>
      <c r="P2412" s="5">
        <v>65.69</v>
      </c>
      <c r="Q2412" s="5">
        <v>66.63666666666667</v>
      </c>
      <c r="R2412" s="5">
        <v>67.056666666666672</v>
      </c>
      <c r="S2412" s="5">
        <v>66.816666666666663</v>
      </c>
      <c r="T2412" s="5">
        <v>65.086666666666659</v>
      </c>
      <c r="U2412" s="5">
        <v>62.596666666666671</v>
      </c>
      <c r="V2412" s="5">
        <v>59.176666666666662</v>
      </c>
      <c r="W2412" s="5">
        <v>58.043333333333329</v>
      </c>
      <c r="X2412" s="5">
        <v>57.136666666666663</v>
      </c>
      <c r="Y2412" s="5">
        <v>56.106666666666669</v>
      </c>
      <c r="Z2412" s="5">
        <v>55.88</v>
      </c>
      <c r="AA2412" s="5">
        <v>55.533333333333331</v>
      </c>
      <c r="AB2412" s="5">
        <v>55.07</v>
      </c>
    </row>
    <row r="2413" spans="1:28">
      <c r="A2413" s="2" t="s">
        <v>325</v>
      </c>
      <c r="B2413" s="2" t="s">
        <v>84</v>
      </c>
      <c r="C2413" s="2" t="s">
        <v>372</v>
      </c>
      <c r="D2413" s="2" t="str">
        <f t="shared" si="37"/>
        <v>Texas - Port Arthur-Dec</v>
      </c>
      <c r="E2413" s="5">
        <v>51.948387096774198</v>
      </c>
      <c r="F2413" s="5">
        <v>51.990322580645163</v>
      </c>
      <c r="G2413" s="5">
        <v>51.354838709677416</v>
      </c>
      <c r="H2413" s="5">
        <v>50.851612903225806</v>
      </c>
      <c r="I2413" s="5">
        <v>50.596774193548384</v>
      </c>
      <c r="J2413" s="5">
        <v>50.383870967741942</v>
      </c>
      <c r="K2413" s="5">
        <v>50.032258064516128</v>
      </c>
      <c r="L2413" s="5">
        <v>51.151612903225811</v>
      </c>
      <c r="M2413" s="5">
        <v>54.122580645161285</v>
      </c>
      <c r="N2413" s="5">
        <v>56.654838709677421</v>
      </c>
      <c r="O2413" s="5">
        <v>58.99677419354839</v>
      </c>
      <c r="P2413" s="5">
        <v>60.758064516129032</v>
      </c>
      <c r="Q2413" s="5">
        <v>61.567741935483866</v>
      </c>
      <c r="R2413" s="5">
        <v>62.177419354838712</v>
      </c>
      <c r="S2413" s="5">
        <v>62.42258064516129</v>
      </c>
      <c r="T2413" s="5">
        <v>61.693548387096776</v>
      </c>
      <c r="U2413" s="5">
        <v>59.661290322580648</v>
      </c>
      <c r="V2413" s="5">
        <v>56.970967741935482</v>
      </c>
      <c r="W2413" s="5">
        <v>55.338709677419352</v>
      </c>
      <c r="X2413" s="5">
        <v>54.448387096774198</v>
      </c>
      <c r="Y2413" s="5">
        <v>53.832258064516125</v>
      </c>
      <c r="Z2413" s="5">
        <v>53.58387096774193</v>
      </c>
      <c r="AA2413" s="5">
        <v>53.190322580645166</v>
      </c>
      <c r="AB2413" s="5">
        <v>52.558064516129029</v>
      </c>
    </row>
    <row r="2414" spans="1:28">
      <c r="A2414" s="2" t="s">
        <v>326</v>
      </c>
      <c r="B2414" s="2" t="s">
        <v>73</v>
      </c>
      <c r="C2414" s="2" t="s">
        <v>361</v>
      </c>
      <c r="D2414" s="2" t="str">
        <f t="shared" si="37"/>
        <v>Texas - San Angelo-Jan</v>
      </c>
      <c r="E2414" s="5">
        <v>32.864516129032253</v>
      </c>
      <c r="F2414" s="5">
        <v>32.006451612903227</v>
      </c>
      <c r="G2414" s="5">
        <v>31.870967741935484</v>
      </c>
      <c r="H2414" s="5">
        <v>31.609677419354838</v>
      </c>
      <c r="I2414" s="5">
        <v>31.219354838709677</v>
      </c>
      <c r="J2414" s="5">
        <v>31.316129032258065</v>
      </c>
      <c r="K2414" s="5">
        <v>31.003225806451614</v>
      </c>
      <c r="L2414" s="5">
        <v>30.941935483870971</v>
      </c>
      <c r="M2414" s="5">
        <v>32.877419354838715</v>
      </c>
      <c r="N2414" s="5">
        <v>36.812903225806451</v>
      </c>
      <c r="O2414" s="5">
        <v>40.561290322580646</v>
      </c>
      <c r="P2414" s="5">
        <v>43.522580645161291</v>
      </c>
      <c r="Q2414" s="5">
        <v>45.87419354838709</v>
      </c>
      <c r="R2414" s="5">
        <v>47.361290322580643</v>
      </c>
      <c r="S2414" s="5">
        <v>48.319354838709678</v>
      </c>
      <c r="T2414" s="5">
        <v>49.009677419354837</v>
      </c>
      <c r="U2414" s="5">
        <v>48.145161290322584</v>
      </c>
      <c r="V2414" s="5">
        <v>45.664516129032258</v>
      </c>
      <c r="W2414" s="5">
        <v>41.751612903225805</v>
      </c>
      <c r="X2414" s="5">
        <v>38.906451612903226</v>
      </c>
      <c r="Y2414" s="5">
        <v>36.645161290322584</v>
      </c>
      <c r="Z2414" s="5">
        <v>35.12903225806452</v>
      </c>
      <c r="AA2414" s="5">
        <v>34.122580645161285</v>
      </c>
      <c r="AB2414" s="5">
        <v>33.267741935483869</v>
      </c>
    </row>
    <row r="2415" spans="1:28">
      <c r="A2415" s="2" t="s">
        <v>326</v>
      </c>
      <c r="B2415" s="2" t="s">
        <v>74</v>
      </c>
      <c r="C2415" s="2" t="s">
        <v>362</v>
      </c>
      <c r="D2415" s="2" t="str">
        <f t="shared" si="37"/>
        <v>Texas - San Angelo-Feb</v>
      </c>
      <c r="E2415" s="5">
        <v>39.978571428571435</v>
      </c>
      <c r="F2415" s="5">
        <v>39.457142857142856</v>
      </c>
      <c r="G2415" s="5">
        <v>38.592857142857142</v>
      </c>
      <c r="H2415" s="5">
        <v>38.032142857142858</v>
      </c>
      <c r="I2415" s="5">
        <v>37.535714285714285</v>
      </c>
      <c r="J2415" s="5">
        <v>36.857142857142854</v>
      </c>
      <c r="K2415" s="5">
        <v>36.707142857142856</v>
      </c>
      <c r="L2415" s="5">
        <v>36.828571428571429</v>
      </c>
      <c r="M2415" s="5">
        <v>39.692857142857143</v>
      </c>
      <c r="N2415" s="5">
        <v>43.246428571428574</v>
      </c>
      <c r="O2415" s="5">
        <v>47.392857142857146</v>
      </c>
      <c r="P2415" s="5">
        <v>50.49285714285714</v>
      </c>
      <c r="Q2415" s="5">
        <v>52.825000000000003</v>
      </c>
      <c r="R2415" s="5">
        <v>54.942857142857143</v>
      </c>
      <c r="S2415" s="5">
        <v>55.953571428571429</v>
      </c>
      <c r="T2415" s="5">
        <v>56.446428571428569</v>
      </c>
      <c r="U2415" s="5">
        <v>55.532142857142858</v>
      </c>
      <c r="V2415" s="5">
        <v>54.178571428571431</v>
      </c>
      <c r="W2415" s="5">
        <v>50.896428571428565</v>
      </c>
      <c r="X2415" s="5">
        <v>48.31071428571429</v>
      </c>
      <c r="Y2415" s="5">
        <v>45.821428571428569</v>
      </c>
      <c r="Z2415" s="5">
        <v>44.11071428571428</v>
      </c>
      <c r="AA2415" s="5">
        <v>42.36785714285714</v>
      </c>
      <c r="AB2415" s="5">
        <v>41.31071428571429</v>
      </c>
    </row>
    <row r="2416" spans="1:28">
      <c r="A2416" s="2" t="s">
        <v>326</v>
      </c>
      <c r="B2416" s="2" t="s">
        <v>75</v>
      </c>
      <c r="C2416" s="2" t="s">
        <v>363</v>
      </c>
      <c r="D2416" s="2" t="str">
        <f t="shared" si="37"/>
        <v>Texas - San Angelo-Mar</v>
      </c>
      <c r="E2416" s="5">
        <v>51.667741935483875</v>
      </c>
      <c r="F2416" s="5">
        <v>51.096774193548384</v>
      </c>
      <c r="G2416" s="5">
        <v>50.532258064516128</v>
      </c>
      <c r="H2416" s="5">
        <v>49.864516129032253</v>
      </c>
      <c r="I2416" s="5">
        <v>49.251612903225805</v>
      </c>
      <c r="J2416" s="5">
        <v>48.6</v>
      </c>
      <c r="K2416" s="5">
        <v>50.061290322580646</v>
      </c>
      <c r="L2416" s="5">
        <v>51.487096774193546</v>
      </c>
      <c r="M2416" s="5">
        <v>52.954838709677418</v>
      </c>
      <c r="N2416" s="5">
        <v>56.232258064516131</v>
      </c>
      <c r="O2416" s="5">
        <v>59.49677419354839</v>
      </c>
      <c r="P2416" s="5">
        <v>62.780645161290323</v>
      </c>
      <c r="Q2416" s="5">
        <v>64.319354838709685</v>
      </c>
      <c r="R2416" s="5">
        <v>65.822580645161295</v>
      </c>
      <c r="S2416" s="5">
        <v>67.364516129032268</v>
      </c>
      <c r="T2416" s="5">
        <v>66.874193548387098</v>
      </c>
      <c r="U2416" s="5">
        <v>66.396774193548396</v>
      </c>
      <c r="V2416" s="5">
        <v>65.91612903225807</v>
      </c>
      <c r="W2416" s="5">
        <v>63.048387096774192</v>
      </c>
      <c r="X2416" s="5">
        <v>60.232258064516131</v>
      </c>
      <c r="Y2416" s="5">
        <v>57.42258064516129</v>
      </c>
      <c r="Z2416" s="5">
        <v>55.858064516129026</v>
      </c>
      <c r="AA2416" s="5">
        <v>54.393548387096779</v>
      </c>
      <c r="AB2416" s="5">
        <v>52.86774193548387</v>
      </c>
    </row>
    <row r="2417" spans="1:28">
      <c r="A2417" s="2" t="s">
        <v>326</v>
      </c>
      <c r="B2417" s="2" t="s">
        <v>76</v>
      </c>
      <c r="C2417" s="2" t="s">
        <v>364</v>
      </c>
      <c r="D2417" s="2" t="str">
        <f t="shared" si="37"/>
        <v>Texas - San Angelo-Apr</v>
      </c>
      <c r="E2417" s="5">
        <v>60.56666666666667</v>
      </c>
      <c r="F2417" s="5">
        <v>59.84</v>
      </c>
      <c r="G2417" s="5">
        <v>59.1</v>
      </c>
      <c r="H2417" s="5">
        <v>58.323333333333338</v>
      </c>
      <c r="I2417" s="5">
        <v>57.56666666666667</v>
      </c>
      <c r="J2417" s="5">
        <v>56.81333333333334</v>
      </c>
      <c r="K2417" s="5">
        <v>59.13</v>
      </c>
      <c r="L2417" s="5">
        <v>61.493333333333332</v>
      </c>
      <c r="M2417" s="5">
        <v>63.833333333333336</v>
      </c>
      <c r="N2417" s="5">
        <v>66.546666666666667</v>
      </c>
      <c r="O2417" s="5">
        <v>69.273333333333326</v>
      </c>
      <c r="P2417" s="5">
        <v>71.99666666666667</v>
      </c>
      <c r="Q2417" s="5">
        <v>73.37</v>
      </c>
      <c r="R2417" s="5">
        <v>74.793333333333337</v>
      </c>
      <c r="S2417" s="5">
        <v>76.16</v>
      </c>
      <c r="T2417" s="5">
        <v>75.260000000000005</v>
      </c>
      <c r="U2417" s="5">
        <v>74.36333333333333</v>
      </c>
      <c r="V2417" s="5">
        <v>73.459999999999994</v>
      </c>
      <c r="W2417" s="5">
        <v>70.53</v>
      </c>
      <c r="X2417" s="5">
        <v>67.62</v>
      </c>
      <c r="Y2417" s="5">
        <v>64.739999999999995</v>
      </c>
      <c r="Z2417" s="5">
        <v>63.51</v>
      </c>
      <c r="AA2417" s="5">
        <v>62.22</v>
      </c>
      <c r="AB2417" s="5">
        <v>61.00333333333333</v>
      </c>
    </row>
    <row r="2418" spans="1:28">
      <c r="A2418" s="2" t="s">
        <v>326</v>
      </c>
      <c r="B2418" s="2" t="s">
        <v>77</v>
      </c>
      <c r="C2418" s="2" t="s">
        <v>365</v>
      </c>
      <c r="D2418" s="2" t="str">
        <f t="shared" si="37"/>
        <v>Texas - San Angelo-May</v>
      </c>
      <c r="E2418" s="5">
        <v>66.661290322580641</v>
      </c>
      <c r="F2418" s="5">
        <v>65.719354838709677</v>
      </c>
      <c r="G2418" s="5">
        <v>65.435483870967744</v>
      </c>
      <c r="H2418" s="5">
        <v>65.041935483870972</v>
      </c>
      <c r="I2418" s="5">
        <v>64.651612903225811</v>
      </c>
      <c r="J2418" s="5">
        <v>64.383870967741942</v>
      </c>
      <c r="K2418" s="5">
        <v>65.170967741935485</v>
      </c>
      <c r="L2418" s="5">
        <v>67.790322580645167</v>
      </c>
      <c r="M2418" s="5">
        <v>70.709677419354833</v>
      </c>
      <c r="N2418" s="5">
        <v>73.848387096774204</v>
      </c>
      <c r="O2418" s="5">
        <v>76.845161290322579</v>
      </c>
      <c r="P2418" s="5">
        <v>78.980645161290326</v>
      </c>
      <c r="Q2418" s="5">
        <v>80.880645161290332</v>
      </c>
      <c r="R2418" s="5">
        <v>82.119354838709668</v>
      </c>
      <c r="S2418" s="5">
        <v>82.954838709677418</v>
      </c>
      <c r="T2418" s="5">
        <v>83.445161290322588</v>
      </c>
      <c r="U2418" s="5">
        <v>82.50645161290322</v>
      </c>
      <c r="V2418" s="5">
        <v>81.751612903225819</v>
      </c>
      <c r="W2418" s="5">
        <v>79.50645161290322</v>
      </c>
      <c r="X2418" s="5">
        <v>75.696774193548379</v>
      </c>
      <c r="Y2418" s="5">
        <v>73.251612903225819</v>
      </c>
      <c r="Z2418" s="5">
        <v>70.874193548387098</v>
      </c>
      <c r="AA2418" s="5">
        <v>69.554838709677412</v>
      </c>
      <c r="AB2418" s="5">
        <v>67.935483870967744</v>
      </c>
    </row>
    <row r="2419" spans="1:28">
      <c r="A2419" s="2" t="s">
        <v>326</v>
      </c>
      <c r="B2419" s="2" t="s">
        <v>78</v>
      </c>
      <c r="C2419" s="2" t="s">
        <v>366</v>
      </c>
      <c r="D2419" s="2" t="str">
        <f t="shared" si="37"/>
        <v>Texas - San Angelo-Jun</v>
      </c>
      <c r="E2419" s="5">
        <v>71.793333333333337</v>
      </c>
      <c r="F2419" s="5">
        <v>70.849999999999994</v>
      </c>
      <c r="G2419" s="5">
        <v>70.00333333333333</v>
      </c>
      <c r="H2419" s="5">
        <v>69.213333333333338</v>
      </c>
      <c r="I2419" s="5">
        <v>68.163333333333341</v>
      </c>
      <c r="J2419" s="5">
        <v>67.423333333333332</v>
      </c>
      <c r="K2419" s="5">
        <v>69.37</v>
      </c>
      <c r="L2419" s="5">
        <v>72.849999999999994</v>
      </c>
      <c r="M2419" s="5">
        <v>75.336666666666659</v>
      </c>
      <c r="N2419" s="5">
        <v>78.143333333333345</v>
      </c>
      <c r="O2419" s="5">
        <v>80.75333333333333</v>
      </c>
      <c r="P2419" s="5">
        <v>82.523333333333326</v>
      </c>
      <c r="Q2419" s="5">
        <v>84.57</v>
      </c>
      <c r="R2419" s="5">
        <v>85.726666666666674</v>
      </c>
      <c r="S2419" s="5">
        <v>87.05</v>
      </c>
      <c r="T2419" s="5">
        <v>88.05</v>
      </c>
      <c r="U2419" s="5">
        <v>88.146666666666675</v>
      </c>
      <c r="V2419" s="5">
        <v>86.94</v>
      </c>
      <c r="W2419" s="5">
        <v>84.603333333333325</v>
      </c>
      <c r="X2419" s="5">
        <v>80.67</v>
      </c>
      <c r="Y2419" s="5">
        <v>77.58</v>
      </c>
      <c r="Z2419" s="5">
        <v>75.663333333333341</v>
      </c>
      <c r="AA2419" s="5">
        <v>74.25333333333333</v>
      </c>
      <c r="AB2419" s="5">
        <v>73.076666666666668</v>
      </c>
    </row>
    <row r="2420" spans="1:28">
      <c r="A2420" s="2" t="s">
        <v>326</v>
      </c>
      <c r="B2420" s="2" t="s">
        <v>79</v>
      </c>
      <c r="C2420" s="2" t="s">
        <v>367</v>
      </c>
      <c r="D2420" s="2" t="str">
        <f t="shared" si="37"/>
        <v>Texas - San Angelo-Jul</v>
      </c>
      <c r="E2420" s="5">
        <v>79.964516129032262</v>
      </c>
      <c r="F2420" s="5">
        <v>78.738709677419351</v>
      </c>
      <c r="G2420" s="5">
        <v>74.893548387096772</v>
      </c>
      <c r="H2420" s="5">
        <v>73.861290322580643</v>
      </c>
      <c r="I2420" s="5">
        <v>72.874193548387098</v>
      </c>
      <c r="J2420" s="5">
        <v>71.832258064516139</v>
      </c>
      <c r="K2420" s="5">
        <v>74.841935483870969</v>
      </c>
      <c r="L2420" s="5">
        <v>77.903225806451616</v>
      </c>
      <c r="M2420" s="5">
        <v>80.954838709677418</v>
      </c>
      <c r="N2420" s="5">
        <v>84.038709677419348</v>
      </c>
      <c r="O2420" s="5">
        <v>87.112903225806448</v>
      </c>
      <c r="P2420" s="5">
        <v>90.212903225806443</v>
      </c>
      <c r="Q2420" s="5">
        <v>91.558064516129036</v>
      </c>
      <c r="R2420" s="5">
        <v>92.893548387096772</v>
      </c>
      <c r="S2420" s="5">
        <v>94.212903225806443</v>
      </c>
      <c r="T2420" s="5">
        <v>93.690322580645159</v>
      </c>
      <c r="U2420" s="5">
        <v>93.180645161290315</v>
      </c>
      <c r="V2420" s="5">
        <v>92.625806451612902</v>
      </c>
      <c r="W2420" s="5">
        <v>89.616129032258058</v>
      </c>
      <c r="X2420" s="5">
        <v>86.5741935483871</v>
      </c>
      <c r="Y2420" s="5">
        <v>83.535483870967738</v>
      </c>
      <c r="Z2420" s="5">
        <v>81.970967741935482</v>
      </c>
      <c r="AA2420" s="5">
        <v>80.41290322580646</v>
      </c>
      <c r="AB2420" s="5">
        <v>78.864516129032268</v>
      </c>
    </row>
    <row r="2421" spans="1:28">
      <c r="A2421" s="2" t="s">
        <v>326</v>
      </c>
      <c r="B2421" s="2" t="s">
        <v>80</v>
      </c>
      <c r="C2421" s="2" t="s">
        <v>368</v>
      </c>
      <c r="D2421" s="2" t="str">
        <f t="shared" si="37"/>
        <v>Texas - San Angelo-Aug</v>
      </c>
      <c r="E2421" s="5">
        <v>71.467741935483872</v>
      </c>
      <c r="F2421" s="5">
        <v>70.487096774193546</v>
      </c>
      <c r="G2421" s="5">
        <v>71.954838709677418</v>
      </c>
      <c r="H2421" s="5">
        <v>70.754838709677429</v>
      </c>
      <c r="I2421" s="5">
        <v>70.245161290322571</v>
      </c>
      <c r="J2421" s="5">
        <v>69.148387096774186</v>
      </c>
      <c r="K2421" s="5">
        <v>70.035483870967738</v>
      </c>
      <c r="L2421" s="5">
        <v>73.438709677419354</v>
      </c>
      <c r="M2421" s="5">
        <v>77.070967741935476</v>
      </c>
      <c r="N2421" s="5">
        <v>80.780645161290323</v>
      </c>
      <c r="O2421" s="5">
        <v>83.967741935483872</v>
      </c>
      <c r="P2421" s="5">
        <v>86.245161290322571</v>
      </c>
      <c r="Q2421" s="5">
        <v>88.322580645161295</v>
      </c>
      <c r="R2421" s="5">
        <v>90.029032258064518</v>
      </c>
      <c r="S2421" s="5">
        <v>90.50645161290322</v>
      </c>
      <c r="T2421" s="5">
        <v>90.0741935483871</v>
      </c>
      <c r="U2421" s="5">
        <v>89.345161290322579</v>
      </c>
      <c r="V2421" s="5">
        <v>87.8</v>
      </c>
      <c r="W2421" s="5">
        <v>85.322580645161295</v>
      </c>
      <c r="X2421" s="5">
        <v>82.138709677419357</v>
      </c>
      <c r="Y2421" s="5">
        <v>79.619354838709668</v>
      </c>
      <c r="Z2421" s="5">
        <v>77.551612903225802</v>
      </c>
      <c r="AA2421" s="5">
        <v>76.648387096774186</v>
      </c>
      <c r="AB2421" s="5">
        <v>75.138709677419357</v>
      </c>
    </row>
    <row r="2422" spans="1:28">
      <c r="A2422" s="2" t="s">
        <v>326</v>
      </c>
      <c r="B2422" s="2" t="s">
        <v>81</v>
      </c>
      <c r="C2422" s="2" t="s">
        <v>369</v>
      </c>
      <c r="D2422" s="2" t="str">
        <f t="shared" si="37"/>
        <v>Texas - San Angelo-Sep</v>
      </c>
      <c r="E2422" s="5">
        <v>69.276666666666671</v>
      </c>
      <c r="F2422" s="5">
        <v>68.290000000000006</v>
      </c>
      <c r="G2422" s="5">
        <v>67.446666666666673</v>
      </c>
      <c r="H2422" s="5">
        <v>66.67</v>
      </c>
      <c r="I2422" s="5">
        <v>66.086666666666659</v>
      </c>
      <c r="J2422" s="5">
        <v>65.64</v>
      </c>
      <c r="K2422" s="5">
        <v>65.903333333333336</v>
      </c>
      <c r="L2422" s="5">
        <v>68.536666666666662</v>
      </c>
      <c r="M2422" s="5">
        <v>71.856666666666655</v>
      </c>
      <c r="N2422" s="5">
        <v>74.709999999999994</v>
      </c>
      <c r="O2422" s="5">
        <v>77.416666666666671</v>
      </c>
      <c r="P2422" s="5">
        <v>79.8</v>
      </c>
      <c r="Q2422" s="5">
        <v>81.906666666666666</v>
      </c>
      <c r="R2422" s="5">
        <v>83.1</v>
      </c>
      <c r="S2422" s="5">
        <v>83.856666666666655</v>
      </c>
      <c r="T2422" s="5">
        <v>83.946666666666673</v>
      </c>
      <c r="U2422" s="5">
        <v>83.146666666666675</v>
      </c>
      <c r="V2422" s="5">
        <v>81.5</v>
      </c>
      <c r="W2422" s="5">
        <v>77.766666666666666</v>
      </c>
      <c r="X2422" s="5">
        <v>74.816666666666663</v>
      </c>
      <c r="Y2422" s="5">
        <v>72.959999999999994</v>
      </c>
      <c r="Z2422" s="5">
        <v>71.430000000000007</v>
      </c>
      <c r="AA2422" s="5">
        <v>70.459999999999994</v>
      </c>
      <c r="AB2422" s="5">
        <v>69.573333333333323</v>
      </c>
    </row>
    <row r="2423" spans="1:28">
      <c r="A2423" s="2" t="s">
        <v>326</v>
      </c>
      <c r="B2423" s="2" t="s">
        <v>82</v>
      </c>
      <c r="C2423" s="2" t="s">
        <v>370</v>
      </c>
      <c r="D2423" s="2" t="str">
        <f t="shared" si="37"/>
        <v>Texas - San Angelo-Oct</v>
      </c>
      <c r="E2423" s="5">
        <v>58.20645161290323</v>
      </c>
      <c r="F2423" s="5">
        <v>57.109677419354838</v>
      </c>
      <c r="G2423" s="5">
        <v>56.012903225806454</v>
      </c>
      <c r="H2423" s="5">
        <v>55.564516129032256</v>
      </c>
      <c r="I2423" s="5">
        <v>55.151612903225811</v>
      </c>
      <c r="J2423" s="5">
        <v>54.677419354838712</v>
      </c>
      <c r="K2423" s="5">
        <v>56.974193548387099</v>
      </c>
      <c r="L2423" s="5">
        <v>59.248387096774195</v>
      </c>
      <c r="M2423" s="5">
        <v>61.548387096774192</v>
      </c>
      <c r="N2423" s="5">
        <v>65.093548387096774</v>
      </c>
      <c r="O2423" s="5">
        <v>68.57741935483871</v>
      </c>
      <c r="P2423" s="5">
        <v>72.112903225806448</v>
      </c>
      <c r="Q2423" s="5">
        <v>73.474193548387092</v>
      </c>
      <c r="R2423" s="5">
        <v>74.761290322580649</v>
      </c>
      <c r="S2423" s="5">
        <v>76.129032258064512</v>
      </c>
      <c r="T2423" s="5">
        <v>74.741935483870961</v>
      </c>
      <c r="U2423" s="5">
        <v>73.374193548387098</v>
      </c>
      <c r="V2423" s="5">
        <v>72</v>
      </c>
      <c r="W2423" s="5">
        <v>69.122580645161293</v>
      </c>
      <c r="X2423" s="5">
        <v>66.277419354838713</v>
      </c>
      <c r="Y2423" s="5">
        <v>63.451612903225808</v>
      </c>
      <c r="Z2423" s="5">
        <v>62.061290322580646</v>
      </c>
      <c r="AA2423" s="5">
        <v>60.674193548387102</v>
      </c>
      <c r="AB2423" s="5">
        <v>59.28709677419355</v>
      </c>
    </row>
    <row r="2424" spans="1:28">
      <c r="A2424" s="2" t="s">
        <v>326</v>
      </c>
      <c r="B2424" s="2" t="s">
        <v>83</v>
      </c>
      <c r="C2424" s="2" t="s">
        <v>371</v>
      </c>
      <c r="D2424" s="2" t="str">
        <f t="shared" si="37"/>
        <v>Texas - San Angelo-Nov</v>
      </c>
      <c r="E2424" s="5">
        <v>50.41</v>
      </c>
      <c r="F2424" s="5">
        <v>49.926666666666662</v>
      </c>
      <c r="G2424" s="5">
        <v>49.42</v>
      </c>
      <c r="H2424" s="5">
        <v>48.853333333333332</v>
      </c>
      <c r="I2424" s="5">
        <v>48.296666666666667</v>
      </c>
      <c r="J2424" s="5">
        <v>47.726666666666667</v>
      </c>
      <c r="K2424" s="5">
        <v>49.193333333333335</v>
      </c>
      <c r="L2424" s="5">
        <v>50.68</v>
      </c>
      <c r="M2424" s="5">
        <v>52.136666666666663</v>
      </c>
      <c r="N2424" s="5">
        <v>55.44</v>
      </c>
      <c r="O2424" s="5">
        <v>58.75333333333333</v>
      </c>
      <c r="P2424" s="5">
        <v>62.043333333333329</v>
      </c>
      <c r="Q2424" s="5">
        <v>63.456666666666671</v>
      </c>
      <c r="R2424" s="5">
        <v>64.873333333333335</v>
      </c>
      <c r="S2424" s="5">
        <v>66.283333333333331</v>
      </c>
      <c r="T2424" s="5">
        <v>64.099999999999994</v>
      </c>
      <c r="U2424" s="5">
        <v>61.953333333333333</v>
      </c>
      <c r="V2424" s="5">
        <v>59.773333333333333</v>
      </c>
      <c r="W2424" s="5">
        <v>57.466666666666669</v>
      </c>
      <c r="X2424" s="5">
        <v>55.13</v>
      </c>
      <c r="Y2424" s="5">
        <v>52.82</v>
      </c>
      <c r="Z2424" s="5">
        <v>51.94</v>
      </c>
      <c r="AA2424" s="5">
        <v>51.09</v>
      </c>
      <c r="AB2424" s="5">
        <v>50.213333333333338</v>
      </c>
    </row>
    <row r="2425" spans="1:28">
      <c r="A2425" s="2" t="s">
        <v>326</v>
      </c>
      <c r="B2425" s="2" t="s">
        <v>84</v>
      </c>
      <c r="C2425" s="2" t="s">
        <v>372</v>
      </c>
      <c r="D2425" s="2" t="str">
        <f t="shared" si="37"/>
        <v>Texas - San Angelo-Dec</v>
      </c>
      <c r="E2425" s="5">
        <v>40.864516129032253</v>
      </c>
      <c r="F2425" s="5">
        <v>40.241935483870968</v>
      </c>
      <c r="G2425" s="5">
        <v>39.567741935483866</v>
      </c>
      <c r="H2425" s="5">
        <v>38.954838709677418</v>
      </c>
      <c r="I2425" s="5">
        <v>38.332258064516125</v>
      </c>
      <c r="J2425" s="5">
        <v>37.703225806451613</v>
      </c>
      <c r="K2425" s="5">
        <v>38.764516129032259</v>
      </c>
      <c r="L2425" s="5">
        <v>39.877419354838715</v>
      </c>
      <c r="M2425" s="5">
        <v>40.945161290322581</v>
      </c>
      <c r="N2425" s="5">
        <v>44.12580645161291</v>
      </c>
      <c r="O2425" s="5">
        <v>47.335483870967742</v>
      </c>
      <c r="P2425" s="5">
        <v>50.512903225806454</v>
      </c>
      <c r="Q2425" s="5">
        <v>51.854838709677416</v>
      </c>
      <c r="R2425" s="5">
        <v>53.177419354838712</v>
      </c>
      <c r="S2425" s="5">
        <v>54.509677419354837</v>
      </c>
      <c r="T2425" s="5">
        <v>52.809677419354834</v>
      </c>
      <c r="U2425" s="5">
        <v>51.12580645161291</v>
      </c>
      <c r="V2425" s="5">
        <v>49.412903225806453</v>
      </c>
      <c r="W2425" s="5">
        <v>47.296774193548387</v>
      </c>
      <c r="X2425" s="5">
        <v>45.177419354838712</v>
      </c>
      <c r="Y2425" s="5">
        <v>43.048387096774192</v>
      </c>
      <c r="Z2425" s="5">
        <v>42.380645161290325</v>
      </c>
      <c r="AA2425" s="5">
        <v>41.7</v>
      </c>
      <c r="AB2425" s="5">
        <v>41.035483870967738</v>
      </c>
    </row>
    <row r="2426" spans="1:28">
      <c r="A2426" s="2" t="s">
        <v>327</v>
      </c>
      <c r="B2426" s="2" t="s">
        <v>73</v>
      </c>
      <c r="C2426" s="2" t="s">
        <v>361</v>
      </c>
      <c r="D2426" s="2" t="str">
        <f t="shared" si="37"/>
        <v>Texas - San Antonio-Jan</v>
      </c>
      <c r="E2426" s="5">
        <v>44.777419354838706</v>
      </c>
      <c r="F2426" s="5">
        <v>43.958064516129035</v>
      </c>
      <c r="G2426" s="5">
        <v>43.00322580645161</v>
      </c>
      <c r="H2426" s="5">
        <v>42.877419354838715</v>
      </c>
      <c r="I2426" s="5">
        <v>42.764516129032259</v>
      </c>
      <c r="J2426" s="5">
        <v>42.783870967741933</v>
      </c>
      <c r="K2426" s="5">
        <v>42.058064516129029</v>
      </c>
      <c r="L2426" s="5">
        <v>41.86774193548387</v>
      </c>
      <c r="M2426" s="5">
        <v>45.935483870967744</v>
      </c>
      <c r="N2426" s="5">
        <v>50.525806451612901</v>
      </c>
      <c r="O2426" s="5">
        <v>54.306451612903224</v>
      </c>
      <c r="P2426" s="5">
        <v>56.809677419354834</v>
      </c>
      <c r="Q2426" s="5">
        <v>58.616129032258058</v>
      </c>
      <c r="R2426" s="5">
        <v>60.158064516129038</v>
      </c>
      <c r="S2426" s="5">
        <v>60.567741935483866</v>
      </c>
      <c r="T2426" s="5">
        <v>60.970967741935482</v>
      </c>
      <c r="U2426" s="5">
        <v>59.690322580645166</v>
      </c>
      <c r="V2426" s="5">
        <v>56.554838709677419</v>
      </c>
      <c r="W2426" s="5">
        <v>53.861290322580643</v>
      </c>
      <c r="X2426" s="5">
        <v>51.635483870967747</v>
      </c>
      <c r="Y2426" s="5">
        <v>49.519354838709674</v>
      </c>
      <c r="Z2426" s="5">
        <v>47.541935483870965</v>
      </c>
      <c r="AA2426" s="5">
        <v>46.241935483870968</v>
      </c>
      <c r="AB2426" s="5">
        <v>45.616129032258058</v>
      </c>
    </row>
    <row r="2427" spans="1:28">
      <c r="A2427" s="2" t="s">
        <v>327</v>
      </c>
      <c r="B2427" s="2" t="s">
        <v>74</v>
      </c>
      <c r="C2427" s="2" t="s">
        <v>362</v>
      </c>
      <c r="D2427" s="2" t="str">
        <f t="shared" si="37"/>
        <v>Texas - San Antonio-Feb</v>
      </c>
      <c r="E2427" s="5">
        <v>46.732142857142854</v>
      </c>
      <c r="F2427" s="5">
        <v>45.878571428571426</v>
      </c>
      <c r="G2427" s="5">
        <v>45.039285714285711</v>
      </c>
      <c r="H2427" s="5">
        <v>44.575000000000003</v>
      </c>
      <c r="I2427" s="5">
        <v>44.135714285714286</v>
      </c>
      <c r="J2427" s="5">
        <v>43.68571428571429</v>
      </c>
      <c r="K2427" s="5">
        <v>45.282142857142858</v>
      </c>
      <c r="L2427" s="5">
        <v>46.910714285714285</v>
      </c>
      <c r="M2427" s="5">
        <v>48.571428571428569</v>
      </c>
      <c r="N2427" s="5">
        <v>51.978571428571435</v>
      </c>
      <c r="O2427" s="5">
        <v>55.410714285714285</v>
      </c>
      <c r="P2427" s="5">
        <v>58.817857142857143</v>
      </c>
      <c r="Q2427" s="5">
        <v>60.396428571428565</v>
      </c>
      <c r="R2427" s="5">
        <v>61.921428571428571</v>
      </c>
      <c r="S2427" s="5">
        <v>63.5</v>
      </c>
      <c r="T2427" s="5">
        <v>62.678571428571431</v>
      </c>
      <c r="U2427" s="5">
        <v>61.839285714285715</v>
      </c>
      <c r="V2427" s="5">
        <v>61.01428571428572</v>
      </c>
      <c r="W2427" s="5">
        <v>58.375</v>
      </c>
      <c r="X2427" s="5">
        <v>55.778571428571425</v>
      </c>
      <c r="Y2427" s="5">
        <v>53.203571428571429</v>
      </c>
      <c r="Z2427" s="5">
        <v>51.432142857142857</v>
      </c>
      <c r="AA2427" s="5">
        <v>49.68928571428571</v>
      </c>
      <c r="AB2427" s="5">
        <v>47.921428571428571</v>
      </c>
    </row>
    <row r="2428" spans="1:28">
      <c r="A2428" s="2" t="s">
        <v>327</v>
      </c>
      <c r="B2428" s="2" t="s">
        <v>75</v>
      </c>
      <c r="C2428" s="2" t="s">
        <v>363</v>
      </c>
      <c r="D2428" s="2" t="str">
        <f t="shared" si="37"/>
        <v>Texas - San Antonio-Mar</v>
      </c>
      <c r="E2428" s="5">
        <v>56.174193548387102</v>
      </c>
      <c r="F2428" s="5">
        <v>55.519354838709674</v>
      </c>
      <c r="G2428" s="5">
        <v>54.845161290322579</v>
      </c>
      <c r="H2428" s="5">
        <v>54.3</v>
      </c>
      <c r="I2428" s="5">
        <v>53.754838709677422</v>
      </c>
      <c r="J2428" s="5">
        <v>53.174193548387102</v>
      </c>
      <c r="K2428" s="5">
        <v>54.758064516129032</v>
      </c>
      <c r="L2428" s="5">
        <v>56.448387096774198</v>
      </c>
      <c r="M2428" s="5">
        <v>58.138709677419357</v>
      </c>
      <c r="N2428" s="5">
        <v>61.232258064516131</v>
      </c>
      <c r="O2428" s="5">
        <v>64.332258064516125</v>
      </c>
      <c r="P2428" s="5">
        <v>67.432258064516134</v>
      </c>
      <c r="Q2428" s="5">
        <v>69.009677419354844</v>
      </c>
      <c r="R2428" s="5">
        <v>70.616129032258058</v>
      </c>
      <c r="S2428" s="5">
        <v>72.2</v>
      </c>
      <c r="T2428" s="5">
        <v>71.229032258064507</v>
      </c>
      <c r="U2428" s="5">
        <v>70.277419354838713</v>
      </c>
      <c r="V2428" s="5">
        <v>69.309677419354841</v>
      </c>
      <c r="W2428" s="5">
        <v>66.49677419354839</v>
      </c>
      <c r="X2428" s="5">
        <v>63.635483870967747</v>
      </c>
      <c r="Y2428" s="5">
        <v>60.864516129032253</v>
      </c>
      <c r="Z2428" s="5">
        <v>59.561290322580646</v>
      </c>
      <c r="AA2428" s="5">
        <v>58.261290322580642</v>
      </c>
      <c r="AB2428" s="5">
        <v>56.967741935483872</v>
      </c>
    </row>
    <row r="2429" spans="1:28">
      <c r="A2429" s="2" t="s">
        <v>327</v>
      </c>
      <c r="B2429" s="2" t="s">
        <v>76</v>
      </c>
      <c r="C2429" s="2" t="s">
        <v>364</v>
      </c>
      <c r="D2429" s="2" t="str">
        <f t="shared" si="37"/>
        <v>Texas - San Antonio-Apr</v>
      </c>
      <c r="E2429" s="5">
        <v>63.17</v>
      </c>
      <c r="F2429" s="5">
        <v>62.44</v>
      </c>
      <c r="G2429" s="5">
        <v>61.613333333333337</v>
      </c>
      <c r="H2429" s="5">
        <v>61.243333333333332</v>
      </c>
      <c r="I2429" s="5">
        <v>60.89</v>
      </c>
      <c r="J2429" s="5">
        <v>60.516666666666666</v>
      </c>
      <c r="K2429" s="5">
        <v>62.293333333333329</v>
      </c>
      <c r="L2429" s="5">
        <v>64.13666666666667</v>
      </c>
      <c r="M2429" s="5">
        <v>65.976666666666659</v>
      </c>
      <c r="N2429" s="5">
        <v>68.3</v>
      </c>
      <c r="O2429" s="5">
        <v>70.593333333333334</v>
      </c>
      <c r="P2429" s="5">
        <v>72.92</v>
      </c>
      <c r="Q2429" s="5">
        <v>74.430000000000007</v>
      </c>
      <c r="R2429" s="5">
        <v>75.956666666666663</v>
      </c>
      <c r="S2429" s="5">
        <v>77.486666666666665</v>
      </c>
      <c r="T2429" s="5">
        <v>76.706666666666663</v>
      </c>
      <c r="U2429" s="5">
        <v>75.926666666666677</v>
      </c>
      <c r="V2429" s="5">
        <v>75.14</v>
      </c>
      <c r="W2429" s="5">
        <v>72.643333333333345</v>
      </c>
      <c r="X2429" s="5">
        <v>70.223333333333329</v>
      </c>
      <c r="Y2429" s="5">
        <v>67.760000000000005</v>
      </c>
      <c r="Z2429" s="5">
        <v>66.61</v>
      </c>
      <c r="AA2429" s="5">
        <v>65.433333333333337</v>
      </c>
      <c r="AB2429" s="5">
        <v>64.293333333333337</v>
      </c>
    </row>
    <row r="2430" spans="1:28">
      <c r="A2430" s="2" t="s">
        <v>327</v>
      </c>
      <c r="B2430" s="2" t="s">
        <v>77</v>
      </c>
      <c r="C2430" s="2" t="s">
        <v>365</v>
      </c>
      <c r="D2430" s="2" t="str">
        <f t="shared" si="37"/>
        <v>Texas - San Antonio-May</v>
      </c>
      <c r="E2430" s="5">
        <v>69.803225806451621</v>
      </c>
      <c r="F2430" s="5">
        <v>68.890322580645162</v>
      </c>
      <c r="G2430" s="5">
        <v>67.945161290322588</v>
      </c>
      <c r="H2430" s="5">
        <v>67.364516129032268</v>
      </c>
      <c r="I2430" s="5">
        <v>66.816129032258075</v>
      </c>
      <c r="J2430" s="5">
        <v>66.235483870967741</v>
      </c>
      <c r="K2430" s="5">
        <v>68.235483870967741</v>
      </c>
      <c r="L2430" s="5">
        <v>70.203225806451613</v>
      </c>
      <c r="M2430" s="5">
        <v>72.212903225806443</v>
      </c>
      <c r="N2430" s="5">
        <v>74.190322580645159</v>
      </c>
      <c r="O2430" s="5">
        <v>76.122580645161293</v>
      </c>
      <c r="P2430" s="5">
        <v>78.08387096774193</v>
      </c>
      <c r="Q2430" s="5">
        <v>79.235483870967741</v>
      </c>
      <c r="R2430" s="5">
        <v>80.409677419354836</v>
      </c>
      <c r="S2430" s="5">
        <v>81.554838709677412</v>
      </c>
      <c r="T2430" s="5">
        <v>81.41935483870968</v>
      </c>
      <c r="U2430" s="5">
        <v>81.316129032258075</v>
      </c>
      <c r="V2430" s="5">
        <v>81.174193548387095</v>
      </c>
      <c r="W2430" s="5">
        <v>79.07741935483871</v>
      </c>
      <c r="X2430" s="5">
        <v>76.92258064516129</v>
      </c>
      <c r="Y2430" s="5">
        <v>74.835483870967749</v>
      </c>
      <c r="Z2430" s="5">
        <v>73.529032258064518</v>
      </c>
      <c r="AA2430" s="5">
        <v>72.212903225806443</v>
      </c>
      <c r="AB2430" s="5">
        <v>70.9258064516129</v>
      </c>
    </row>
    <row r="2431" spans="1:28">
      <c r="A2431" s="2" t="s">
        <v>327</v>
      </c>
      <c r="B2431" s="2" t="s">
        <v>78</v>
      </c>
      <c r="C2431" s="2" t="s">
        <v>366</v>
      </c>
      <c r="D2431" s="2" t="str">
        <f t="shared" si="37"/>
        <v>Texas - San Antonio-Jun</v>
      </c>
      <c r="E2431" s="5">
        <v>74.563333333333333</v>
      </c>
      <c r="F2431" s="5">
        <v>73.98</v>
      </c>
      <c r="G2431" s="5">
        <v>73.643333333333345</v>
      </c>
      <c r="H2431" s="5">
        <v>73.413333333333341</v>
      </c>
      <c r="I2431" s="5">
        <v>73.11</v>
      </c>
      <c r="J2431" s="5">
        <v>73.066666666666663</v>
      </c>
      <c r="K2431" s="5">
        <v>74.013333333333335</v>
      </c>
      <c r="L2431" s="5">
        <v>76.31</v>
      </c>
      <c r="M2431" s="5">
        <v>78.959999999999994</v>
      </c>
      <c r="N2431" s="5">
        <v>81.153333333333336</v>
      </c>
      <c r="O2431" s="5">
        <v>83.11</v>
      </c>
      <c r="P2431" s="5">
        <v>85.026666666666671</v>
      </c>
      <c r="Q2431" s="5">
        <v>86.81</v>
      </c>
      <c r="R2431" s="5">
        <v>88.38333333333334</v>
      </c>
      <c r="S2431" s="5">
        <v>88.563333333333333</v>
      </c>
      <c r="T2431" s="5">
        <v>89.216666666666669</v>
      </c>
      <c r="U2431" s="5">
        <v>88.25</v>
      </c>
      <c r="V2431" s="5">
        <v>86.75333333333333</v>
      </c>
      <c r="W2431" s="5">
        <v>84.243333333333339</v>
      </c>
      <c r="X2431" s="5">
        <v>81.739999999999995</v>
      </c>
      <c r="Y2431" s="5">
        <v>79.653333333333336</v>
      </c>
      <c r="Z2431" s="5">
        <v>77.813333333333333</v>
      </c>
      <c r="AA2431" s="5">
        <v>76.563333333333333</v>
      </c>
      <c r="AB2431" s="5">
        <v>75.27</v>
      </c>
    </row>
    <row r="2432" spans="1:28">
      <c r="A2432" s="2" t="s">
        <v>327</v>
      </c>
      <c r="B2432" s="2" t="s">
        <v>79</v>
      </c>
      <c r="C2432" s="2" t="s">
        <v>367</v>
      </c>
      <c r="D2432" s="2" t="str">
        <f t="shared" si="37"/>
        <v>Texas - San Antonio-Jul</v>
      </c>
      <c r="E2432" s="5">
        <v>80.183870967741925</v>
      </c>
      <c r="F2432" s="5">
        <v>79.158064516129031</v>
      </c>
      <c r="G2432" s="5">
        <v>75.658064516129031</v>
      </c>
      <c r="H2432" s="5">
        <v>75.196774193548379</v>
      </c>
      <c r="I2432" s="5">
        <v>74.738709677419351</v>
      </c>
      <c r="J2432" s="5">
        <v>74.264516129032259</v>
      </c>
      <c r="K2432" s="5">
        <v>76.470967741935482</v>
      </c>
      <c r="L2432" s="5">
        <v>78.777419354838713</v>
      </c>
      <c r="M2432" s="5">
        <v>81.035483870967738</v>
      </c>
      <c r="N2432" s="5">
        <v>83.619354838709668</v>
      </c>
      <c r="O2432" s="5">
        <v>86.145161290322577</v>
      </c>
      <c r="P2432" s="5">
        <v>88.764516129032259</v>
      </c>
      <c r="Q2432" s="5">
        <v>89.92258064516129</v>
      </c>
      <c r="R2432" s="5">
        <v>91.122580645161293</v>
      </c>
      <c r="S2432" s="5">
        <v>92.293548387096777</v>
      </c>
      <c r="T2432" s="5">
        <v>91.91612903225807</v>
      </c>
      <c r="U2432" s="5">
        <v>91.5741935483871</v>
      </c>
      <c r="V2432" s="5">
        <v>91.183870967741925</v>
      </c>
      <c r="W2432" s="5">
        <v>88.645161290322577</v>
      </c>
      <c r="X2432" s="5">
        <v>86.125806451612902</v>
      </c>
      <c r="Y2432" s="5">
        <v>83.619354838709668</v>
      </c>
      <c r="Z2432" s="5">
        <v>82.00322580645161</v>
      </c>
      <c r="AA2432" s="5">
        <v>80.338709677419359</v>
      </c>
      <c r="AB2432" s="5">
        <v>78.770967741935493</v>
      </c>
    </row>
    <row r="2433" spans="1:28">
      <c r="A2433" s="2" t="s">
        <v>327</v>
      </c>
      <c r="B2433" s="2" t="s">
        <v>80</v>
      </c>
      <c r="C2433" s="2" t="s">
        <v>368</v>
      </c>
      <c r="D2433" s="2" t="str">
        <f t="shared" si="37"/>
        <v>Texas - San Antonio-Aug</v>
      </c>
      <c r="E2433" s="5">
        <v>74.690322580645159</v>
      </c>
      <c r="F2433" s="5">
        <v>73.783870967741947</v>
      </c>
      <c r="G2433" s="5">
        <v>75.245161290322571</v>
      </c>
      <c r="H2433" s="5">
        <v>74.509677419354844</v>
      </c>
      <c r="I2433" s="5">
        <v>73.809677419354841</v>
      </c>
      <c r="J2433" s="5">
        <v>73.061290322580646</v>
      </c>
      <c r="K2433" s="5">
        <v>75.548387096774192</v>
      </c>
      <c r="L2433" s="5">
        <v>78.145161290322577</v>
      </c>
      <c r="M2433" s="5">
        <v>80.693548387096769</v>
      </c>
      <c r="N2433" s="5">
        <v>83.451612903225808</v>
      </c>
      <c r="O2433" s="5">
        <v>86.180645161290315</v>
      </c>
      <c r="P2433" s="5">
        <v>88.951612903225808</v>
      </c>
      <c r="Q2433" s="5">
        <v>90.429032258064524</v>
      </c>
      <c r="R2433" s="5">
        <v>91.967741935483872</v>
      </c>
      <c r="S2433" s="5">
        <v>93.441935483870964</v>
      </c>
      <c r="T2433" s="5">
        <v>92.383870967741942</v>
      </c>
      <c r="U2433" s="5">
        <v>91.367741935483878</v>
      </c>
      <c r="V2433" s="5">
        <v>90.293548387096777</v>
      </c>
      <c r="W2433" s="5">
        <v>87.693548387096769</v>
      </c>
      <c r="X2433" s="5">
        <v>85.158064516129031</v>
      </c>
      <c r="Y2433" s="5">
        <v>82.596774193548384</v>
      </c>
      <c r="Z2433" s="5">
        <v>81.148387096774186</v>
      </c>
      <c r="AA2433" s="5">
        <v>79.641935483870967</v>
      </c>
      <c r="AB2433" s="5">
        <v>78.216129032258053</v>
      </c>
    </row>
    <row r="2434" spans="1:28">
      <c r="A2434" s="2" t="s">
        <v>327</v>
      </c>
      <c r="B2434" s="2" t="s">
        <v>81</v>
      </c>
      <c r="C2434" s="2" t="s">
        <v>369</v>
      </c>
      <c r="D2434" s="2" t="str">
        <f t="shared" si="37"/>
        <v>Texas - San Antonio-Sep</v>
      </c>
      <c r="E2434" s="5">
        <v>75.486666666666665</v>
      </c>
      <c r="F2434" s="5">
        <v>74.5</v>
      </c>
      <c r="G2434" s="5">
        <v>73.793333333333337</v>
      </c>
      <c r="H2434" s="5">
        <v>73.266666666666666</v>
      </c>
      <c r="I2434" s="5">
        <v>72.686666666666667</v>
      </c>
      <c r="J2434" s="5">
        <v>72.343333333333334</v>
      </c>
      <c r="K2434" s="5">
        <v>72.443333333333342</v>
      </c>
      <c r="L2434" s="5">
        <v>74.67</v>
      </c>
      <c r="M2434" s="5">
        <v>78.166666666666671</v>
      </c>
      <c r="N2434" s="5">
        <v>80.723333333333329</v>
      </c>
      <c r="O2434" s="5">
        <v>82.876666666666679</v>
      </c>
      <c r="P2434" s="5">
        <v>85.013333333333335</v>
      </c>
      <c r="Q2434" s="5">
        <v>86.603333333333325</v>
      </c>
      <c r="R2434" s="5">
        <v>87.353333333333325</v>
      </c>
      <c r="S2434" s="5">
        <v>87.963333333333338</v>
      </c>
      <c r="T2434" s="5">
        <v>88.306666666666658</v>
      </c>
      <c r="U2434" s="5">
        <v>87.903333333333336</v>
      </c>
      <c r="V2434" s="5">
        <v>86.52</v>
      </c>
      <c r="W2434" s="5">
        <v>83.893333333333345</v>
      </c>
      <c r="X2434" s="5">
        <v>81.973333333333329</v>
      </c>
      <c r="Y2434" s="5">
        <v>80.023333333333326</v>
      </c>
      <c r="Z2434" s="5">
        <v>78.676666666666677</v>
      </c>
      <c r="AA2434" s="5">
        <v>77.63666666666667</v>
      </c>
      <c r="AB2434" s="5">
        <v>76.443333333333342</v>
      </c>
    </row>
    <row r="2435" spans="1:28">
      <c r="A2435" s="2" t="s">
        <v>327</v>
      </c>
      <c r="B2435" s="2" t="s">
        <v>82</v>
      </c>
      <c r="C2435" s="2" t="s">
        <v>370</v>
      </c>
      <c r="D2435" s="2" t="str">
        <f t="shared" ref="D2435:D2498" si="38">CONCATENATE(A2435,"-",B2435)</f>
        <v>Texas - San Antonio-Oct</v>
      </c>
      <c r="E2435" s="5">
        <v>66.051612903225802</v>
      </c>
      <c r="F2435" s="5">
        <v>64.767741935483869</v>
      </c>
      <c r="G2435" s="5">
        <v>63.438709677419354</v>
      </c>
      <c r="H2435" s="5">
        <v>62.887096774193552</v>
      </c>
      <c r="I2435" s="5">
        <v>62.41612903225807</v>
      </c>
      <c r="J2435" s="5">
        <v>61.864516129032253</v>
      </c>
      <c r="K2435" s="5">
        <v>64.306451612903231</v>
      </c>
      <c r="L2435" s="5">
        <v>66.748387096774181</v>
      </c>
      <c r="M2435" s="5">
        <v>69.216129032258053</v>
      </c>
      <c r="N2435" s="5">
        <v>71.948387096774198</v>
      </c>
      <c r="O2435" s="5">
        <v>74.641935483870967</v>
      </c>
      <c r="P2435" s="5">
        <v>77.390322580645162</v>
      </c>
      <c r="Q2435" s="5">
        <v>78.603225806451604</v>
      </c>
      <c r="R2435" s="5">
        <v>79.8</v>
      </c>
      <c r="S2435" s="5">
        <v>81.022580645161284</v>
      </c>
      <c r="T2435" s="5">
        <v>79.761290322580649</v>
      </c>
      <c r="U2435" s="5">
        <v>78.545161290322582</v>
      </c>
      <c r="V2435" s="5">
        <v>77.3</v>
      </c>
      <c r="W2435" s="5">
        <v>75.232258064516117</v>
      </c>
      <c r="X2435" s="5">
        <v>73.190322580645159</v>
      </c>
      <c r="Y2435" s="5">
        <v>71.148387096774186</v>
      </c>
      <c r="Z2435" s="5">
        <v>69.822580645161295</v>
      </c>
      <c r="AA2435" s="5">
        <v>68.464516129032262</v>
      </c>
      <c r="AB2435" s="5">
        <v>67.148387096774186</v>
      </c>
    </row>
    <row r="2436" spans="1:28">
      <c r="A2436" s="2" t="s">
        <v>327</v>
      </c>
      <c r="B2436" s="2" t="s">
        <v>83</v>
      </c>
      <c r="C2436" s="2" t="s">
        <v>371</v>
      </c>
      <c r="D2436" s="2" t="str">
        <f t="shared" si="38"/>
        <v>Texas - San Antonio-Nov</v>
      </c>
      <c r="E2436" s="5">
        <v>55.656666666666666</v>
      </c>
      <c r="F2436" s="5">
        <v>54.72</v>
      </c>
      <c r="G2436" s="5">
        <v>54.2</v>
      </c>
      <c r="H2436" s="5">
        <v>53.033333333333331</v>
      </c>
      <c r="I2436" s="5">
        <v>52.673333333333332</v>
      </c>
      <c r="J2436" s="5">
        <v>52.37</v>
      </c>
      <c r="K2436" s="5">
        <v>51.793333333333329</v>
      </c>
      <c r="L2436" s="5">
        <v>53.256666666666668</v>
      </c>
      <c r="M2436" s="5">
        <v>57.31</v>
      </c>
      <c r="N2436" s="5">
        <v>61.43</v>
      </c>
      <c r="O2436" s="5">
        <v>64.466666666666669</v>
      </c>
      <c r="P2436" s="5">
        <v>66.773333333333341</v>
      </c>
      <c r="Q2436" s="5">
        <v>68.563333333333333</v>
      </c>
      <c r="R2436" s="5">
        <v>70.006666666666661</v>
      </c>
      <c r="S2436" s="5">
        <v>70.416666666666671</v>
      </c>
      <c r="T2436" s="5">
        <v>70.286666666666662</v>
      </c>
      <c r="U2436" s="5">
        <v>68.986666666666665</v>
      </c>
      <c r="V2436" s="5">
        <v>66.276666666666671</v>
      </c>
      <c r="W2436" s="5">
        <v>63.306666666666665</v>
      </c>
      <c r="X2436" s="5">
        <v>60.513333333333335</v>
      </c>
      <c r="Y2436" s="5">
        <v>58.356666666666669</v>
      </c>
      <c r="Z2436" s="5">
        <v>57.126666666666665</v>
      </c>
      <c r="AA2436" s="5">
        <v>56.213333333333338</v>
      </c>
      <c r="AB2436" s="5">
        <v>55.46</v>
      </c>
    </row>
    <row r="2437" spans="1:28">
      <c r="A2437" s="2" t="s">
        <v>327</v>
      </c>
      <c r="B2437" s="2" t="s">
        <v>84</v>
      </c>
      <c r="C2437" s="2" t="s">
        <v>372</v>
      </c>
      <c r="D2437" s="2" t="str">
        <f t="shared" si="38"/>
        <v>Texas - San Antonio-Dec</v>
      </c>
      <c r="E2437" s="5">
        <v>46.8</v>
      </c>
      <c r="F2437" s="5">
        <v>45.948387096774198</v>
      </c>
      <c r="G2437" s="5">
        <v>45.251612903225805</v>
      </c>
      <c r="H2437" s="5">
        <v>44.812903225806451</v>
      </c>
      <c r="I2437" s="5">
        <v>44.851612903225806</v>
      </c>
      <c r="J2437" s="5">
        <v>44.535483870967738</v>
      </c>
      <c r="K2437" s="5">
        <v>44.658064516129038</v>
      </c>
      <c r="L2437" s="5">
        <v>44.993548387096773</v>
      </c>
      <c r="M2437" s="5">
        <v>48.380645161290325</v>
      </c>
      <c r="N2437" s="5">
        <v>51.938709677419354</v>
      </c>
      <c r="O2437" s="5">
        <v>55.177419354838712</v>
      </c>
      <c r="P2437" s="5">
        <v>57.529032258064518</v>
      </c>
      <c r="Q2437" s="5">
        <v>59.309677419354834</v>
      </c>
      <c r="R2437" s="5">
        <v>60.896774193548389</v>
      </c>
      <c r="S2437" s="5">
        <v>61.690322580645166</v>
      </c>
      <c r="T2437" s="5">
        <v>61.841935483870962</v>
      </c>
      <c r="U2437" s="5">
        <v>60.896774193548389</v>
      </c>
      <c r="V2437" s="5">
        <v>58.058064516129029</v>
      </c>
      <c r="W2437" s="5">
        <v>54.970967741935482</v>
      </c>
      <c r="X2437" s="5">
        <v>52.312903225806451</v>
      </c>
      <c r="Y2437" s="5">
        <v>50.58064516129032</v>
      </c>
      <c r="Z2437" s="5">
        <v>49.6</v>
      </c>
      <c r="AA2437" s="5">
        <v>49.203225806451613</v>
      </c>
      <c r="AB2437" s="5">
        <v>48.758064516129032</v>
      </c>
    </row>
    <row r="2438" spans="1:28">
      <c r="A2438" s="2" t="s">
        <v>328</v>
      </c>
      <c r="B2438" s="2" t="s">
        <v>73</v>
      </c>
      <c r="C2438" s="2" t="s">
        <v>361</v>
      </c>
      <c r="D2438" s="2" t="str">
        <f t="shared" si="38"/>
        <v>Texas - Victoria-Jan</v>
      </c>
      <c r="E2438" s="5">
        <v>52.348387096774189</v>
      </c>
      <c r="F2438" s="5">
        <v>52.183870967741939</v>
      </c>
      <c r="G2438" s="5">
        <v>51.990322580645163</v>
      </c>
      <c r="H2438" s="5">
        <v>51.538709677419355</v>
      </c>
      <c r="I2438" s="5">
        <v>51.07741935483871</v>
      </c>
      <c r="J2438" s="5">
        <v>50.62903225806452</v>
      </c>
      <c r="K2438" s="5">
        <v>51.187096774193549</v>
      </c>
      <c r="L2438" s="5">
        <v>51.722580645161294</v>
      </c>
      <c r="M2438" s="5">
        <v>52.277419354838706</v>
      </c>
      <c r="N2438" s="5">
        <v>55.08387096774193</v>
      </c>
      <c r="O2438" s="5">
        <v>57.806451612903224</v>
      </c>
      <c r="P2438" s="5">
        <v>60.6</v>
      </c>
      <c r="Q2438" s="5">
        <v>61.79354838709677</v>
      </c>
      <c r="R2438" s="5">
        <v>62.91935483870968</v>
      </c>
      <c r="S2438" s="5">
        <v>64.109677419354838</v>
      </c>
      <c r="T2438" s="5">
        <v>62.78709677419355</v>
      </c>
      <c r="U2438" s="5">
        <v>61.409677419354843</v>
      </c>
      <c r="V2438" s="5">
        <v>60.08387096774193</v>
      </c>
      <c r="W2438" s="5">
        <v>58.270967741935486</v>
      </c>
      <c r="X2438" s="5">
        <v>56.5</v>
      </c>
      <c r="Y2438" s="5">
        <v>54.696774193548386</v>
      </c>
      <c r="Z2438" s="5">
        <v>54.264516129032259</v>
      </c>
      <c r="AA2438" s="5">
        <v>53.832258064516125</v>
      </c>
      <c r="AB2438" s="5">
        <v>53.4</v>
      </c>
    </row>
    <row r="2439" spans="1:28">
      <c r="A2439" s="2" t="s">
        <v>328</v>
      </c>
      <c r="B2439" s="2" t="s">
        <v>74</v>
      </c>
      <c r="C2439" s="2" t="s">
        <v>362</v>
      </c>
      <c r="D2439" s="2" t="str">
        <f t="shared" si="38"/>
        <v>Texas - Victoria-Feb</v>
      </c>
      <c r="E2439" s="5">
        <v>51.032142857142858</v>
      </c>
      <c r="F2439" s="5">
        <v>50.589285714285715</v>
      </c>
      <c r="G2439" s="5">
        <v>50.153571428571425</v>
      </c>
      <c r="H2439" s="5">
        <v>49.5</v>
      </c>
      <c r="I2439" s="5">
        <v>48.9</v>
      </c>
      <c r="J2439" s="5">
        <v>48.267857142857146</v>
      </c>
      <c r="K2439" s="5">
        <v>49.410714285714285</v>
      </c>
      <c r="L2439" s="5">
        <v>50.496428571428574</v>
      </c>
      <c r="M2439" s="5">
        <v>51.607142857142854</v>
      </c>
      <c r="N2439" s="5">
        <v>54.56428571428571</v>
      </c>
      <c r="O2439" s="5">
        <v>57.521428571428565</v>
      </c>
      <c r="P2439" s="5">
        <v>60.464285714285715</v>
      </c>
      <c r="Q2439" s="5">
        <v>61.657142857142858</v>
      </c>
      <c r="R2439" s="5">
        <v>62.903571428571425</v>
      </c>
      <c r="S2439" s="5">
        <v>64.107142857142861</v>
      </c>
      <c r="T2439" s="5">
        <v>63.01428571428572</v>
      </c>
      <c r="U2439" s="5">
        <v>61.917857142857144</v>
      </c>
      <c r="V2439" s="5">
        <v>60.832142857142856</v>
      </c>
      <c r="W2439" s="5">
        <v>58.414285714285711</v>
      </c>
      <c r="X2439" s="5">
        <v>56.075000000000003</v>
      </c>
      <c r="Y2439" s="5">
        <v>53.714285714285715</v>
      </c>
      <c r="Z2439" s="5">
        <v>52.871428571428574</v>
      </c>
      <c r="AA2439" s="5">
        <v>52.092857142857142</v>
      </c>
      <c r="AB2439" s="5">
        <v>51.285714285714285</v>
      </c>
    </row>
    <row r="2440" spans="1:28">
      <c r="A2440" s="2" t="s">
        <v>328</v>
      </c>
      <c r="B2440" s="2" t="s">
        <v>75</v>
      </c>
      <c r="C2440" s="2" t="s">
        <v>363</v>
      </c>
      <c r="D2440" s="2" t="str">
        <f t="shared" si="38"/>
        <v>Texas - Victoria-Mar</v>
      </c>
      <c r="E2440" s="5">
        <v>57.674193548387102</v>
      </c>
      <c r="F2440" s="5">
        <v>57.054838709677419</v>
      </c>
      <c r="G2440" s="5">
        <v>56.338709677419352</v>
      </c>
      <c r="H2440" s="5">
        <v>56.064516129032256</v>
      </c>
      <c r="I2440" s="5">
        <v>55.751612903225805</v>
      </c>
      <c r="J2440" s="5">
        <v>55.441935483870971</v>
      </c>
      <c r="K2440" s="5">
        <v>56.741935483870968</v>
      </c>
      <c r="L2440" s="5">
        <v>58.08387096774193</v>
      </c>
      <c r="M2440" s="5">
        <v>59.464516129032262</v>
      </c>
      <c r="N2440" s="5">
        <v>62.064516129032256</v>
      </c>
      <c r="O2440" s="5">
        <v>64.606451612903228</v>
      </c>
      <c r="P2440" s="5">
        <v>67.212903225806443</v>
      </c>
      <c r="Q2440" s="5">
        <v>68.361290322580643</v>
      </c>
      <c r="R2440" s="5">
        <v>69.57741935483871</v>
      </c>
      <c r="S2440" s="5">
        <v>70.729032258064507</v>
      </c>
      <c r="T2440" s="5">
        <v>69.654838709677421</v>
      </c>
      <c r="U2440" s="5">
        <v>68.622580645161293</v>
      </c>
      <c r="V2440" s="5">
        <v>67.541935483870972</v>
      </c>
      <c r="W2440" s="5">
        <v>65.170967741935485</v>
      </c>
      <c r="X2440" s="5">
        <v>62.822580645161288</v>
      </c>
      <c r="Y2440" s="5">
        <v>60.49677419354839</v>
      </c>
      <c r="Z2440" s="5">
        <v>59.803225806451614</v>
      </c>
      <c r="AA2440" s="5">
        <v>59.12580645161291</v>
      </c>
      <c r="AB2440" s="5">
        <v>58.42258064516129</v>
      </c>
    </row>
    <row r="2441" spans="1:28">
      <c r="A2441" s="2" t="s">
        <v>328</v>
      </c>
      <c r="B2441" s="2" t="s">
        <v>76</v>
      </c>
      <c r="C2441" s="2" t="s">
        <v>364</v>
      </c>
      <c r="D2441" s="2" t="str">
        <f t="shared" si="38"/>
        <v>Texas - Victoria-Apr</v>
      </c>
      <c r="E2441" s="5">
        <v>65.569999999999993</v>
      </c>
      <c r="F2441" s="5">
        <v>65.033333333333331</v>
      </c>
      <c r="G2441" s="5">
        <v>64.486666666666665</v>
      </c>
      <c r="H2441" s="5">
        <v>64.22</v>
      </c>
      <c r="I2441" s="5">
        <v>63.973333333333336</v>
      </c>
      <c r="J2441" s="5">
        <v>63.68666666666666</v>
      </c>
      <c r="K2441" s="5">
        <v>65.819999999999993</v>
      </c>
      <c r="L2441" s="5">
        <v>67.966666666666669</v>
      </c>
      <c r="M2441" s="5">
        <v>70.106666666666655</v>
      </c>
      <c r="N2441" s="5">
        <v>72.096666666666664</v>
      </c>
      <c r="O2441" s="5">
        <v>74.08</v>
      </c>
      <c r="P2441" s="5">
        <v>76.069999999999993</v>
      </c>
      <c r="Q2441" s="5">
        <v>76.473333333333329</v>
      </c>
      <c r="R2441" s="5">
        <v>76.896666666666675</v>
      </c>
      <c r="S2441" s="5">
        <v>77.306666666666658</v>
      </c>
      <c r="T2441" s="5">
        <v>76.61</v>
      </c>
      <c r="U2441" s="5">
        <v>75.916666666666671</v>
      </c>
      <c r="V2441" s="5">
        <v>75.226666666666674</v>
      </c>
      <c r="W2441" s="5">
        <v>72.98</v>
      </c>
      <c r="X2441" s="5">
        <v>70.73</v>
      </c>
      <c r="Y2441" s="5">
        <v>68.52</v>
      </c>
      <c r="Z2441" s="5">
        <v>67.723333333333329</v>
      </c>
      <c r="AA2441" s="5">
        <v>66.993333333333325</v>
      </c>
      <c r="AB2441" s="5">
        <v>66.216666666666669</v>
      </c>
    </row>
    <row r="2442" spans="1:28">
      <c r="A2442" s="2" t="s">
        <v>328</v>
      </c>
      <c r="B2442" s="2" t="s">
        <v>77</v>
      </c>
      <c r="C2442" s="2" t="s">
        <v>365</v>
      </c>
      <c r="D2442" s="2" t="str">
        <f t="shared" si="38"/>
        <v>Texas - Victoria-May</v>
      </c>
      <c r="E2442" s="5">
        <v>70.651612903225796</v>
      </c>
      <c r="F2442" s="5">
        <v>70.196774193548379</v>
      </c>
      <c r="G2442" s="5">
        <v>69.709677419354833</v>
      </c>
      <c r="H2442" s="5">
        <v>69.229032258064507</v>
      </c>
      <c r="I2442" s="5">
        <v>68.774193548387103</v>
      </c>
      <c r="J2442" s="5">
        <v>68.283870967741947</v>
      </c>
      <c r="K2442" s="5">
        <v>70.658064516129031</v>
      </c>
      <c r="L2442" s="5">
        <v>73.00645161290322</v>
      </c>
      <c r="M2442" s="5">
        <v>75.380645161290332</v>
      </c>
      <c r="N2442" s="5">
        <v>77.135483870967732</v>
      </c>
      <c r="O2442" s="5">
        <v>78.958064516129028</v>
      </c>
      <c r="P2442" s="5">
        <v>80.732258064516117</v>
      </c>
      <c r="Q2442" s="5">
        <v>80.99354838709678</v>
      </c>
      <c r="R2442" s="5">
        <v>81.287096774193557</v>
      </c>
      <c r="S2442" s="5">
        <v>81.554838709677412</v>
      </c>
      <c r="T2442" s="5">
        <v>80.635483870967732</v>
      </c>
      <c r="U2442" s="5">
        <v>79.712903225806443</v>
      </c>
      <c r="V2442" s="5">
        <v>78.809677419354841</v>
      </c>
      <c r="W2442" s="5">
        <v>76.896774193548396</v>
      </c>
      <c r="X2442" s="5">
        <v>75.029032258064518</v>
      </c>
      <c r="Y2442" s="5">
        <v>73.145161290322577</v>
      </c>
      <c r="Z2442" s="5">
        <v>72.58064516129032</v>
      </c>
      <c r="AA2442" s="5">
        <v>72.035483870967738</v>
      </c>
      <c r="AB2442" s="5">
        <v>71.474193548387092</v>
      </c>
    </row>
    <row r="2443" spans="1:28">
      <c r="A2443" s="2" t="s">
        <v>328</v>
      </c>
      <c r="B2443" s="2" t="s">
        <v>78</v>
      </c>
      <c r="C2443" s="2" t="s">
        <v>366</v>
      </c>
      <c r="D2443" s="2" t="str">
        <f t="shared" si="38"/>
        <v>Texas - Victoria-Jun</v>
      </c>
      <c r="E2443" s="5">
        <v>75.706666666666663</v>
      </c>
      <c r="F2443" s="5">
        <v>75.463333333333338</v>
      </c>
      <c r="G2443" s="5">
        <v>75.126666666666679</v>
      </c>
      <c r="H2443" s="5">
        <v>74.826666666666668</v>
      </c>
      <c r="I2443" s="5">
        <v>74.533333333333331</v>
      </c>
      <c r="J2443" s="5">
        <v>74.209999999999994</v>
      </c>
      <c r="K2443" s="5">
        <v>77.103333333333325</v>
      </c>
      <c r="L2443" s="5">
        <v>80.006666666666661</v>
      </c>
      <c r="M2443" s="5">
        <v>82.853333333333325</v>
      </c>
      <c r="N2443" s="5">
        <v>84.643333333333345</v>
      </c>
      <c r="O2443" s="5">
        <v>86.38666666666667</v>
      </c>
      <c r="P2443" s="5">
        <v>88.17</v>
      </c>
      <c r="Q2443" s="5">
        <v>88.31</v>
      </c>
      <c r="R2443" s="5">
        <v>88.42</v>
      </c>
      <c r="S2443" s="5">
        <v>88.576666666666668</v>
      </c>
      <c r="T2443" s="5">
        <v>87.27</v>
      </c>
      <c r="U2443" s="5">
        <v>85.97</v>
      </c>
      <c r="V2443" s="5">
        <v>84.653333333333336</v>
      </c>
      <c r="W2443" s="5">
        <v>82.516666666666666</v>
      </c>
      <c r="X2443" s="5">
        <v>80.413333333333341</v>
      </c>
      <c r="Y2443" s="5">
        <v>78.343333333333334</v>
      </c>
      <c r="Z2443" s="5">
        <v>77.49666666666667</v>
      </c>
      <c r="AA2443" s="5">
        <v>76.783333333333331</v>
      </c>
      <c r="AB2443" s="5">
        <v>75.986666666666665</v>
      </c>
    </row>
    <row r="2444" spans="1:28">
      <c r="A2444" s="2" t="s">
        <v>328</v>
      </c>
      <c r="B2444" s="2" t="s">
        <v>79</v>
      </c>
      <c r="C2444" s="2" t="s">
        <v>367</v>
      </c>
      <c r="D2444" s="2" t="str">
        <f t="shared" si="38"/>
        <v>Texas - Victoria-Jul</v>
      </c>
      <c r="E2444" s="5">
        <v>79.058064516129036</v>
      </c>
      <c r="F2444" s="5">
        <v>78.554838709677412</v>
      </c>
      <c r="G2444" s="5">
        <v>75.838709677419359</v>
      </c>
      <c r="H2444" s="5">
        <v>75.599999999999994</v>
      </c>
      <c r="I2444" s="5">
        <v>75.306451612903231</v>
      </c>
      <c r="J2444" s="5">
        <v>74.829032258064515</v>
      </c>
      <c r="K2444" s="5">
        <v>76.783870967741947</v>
      </c>
      <c r="L2444" s="5">
        <v>80.125806451612902</v>
      </c>
      <c r="M2444" s="5">
        <v>83.122580645161293</v>
      </c>
      <c r="N2444" s="5">
        <v>85.5</v>
      </c>
      <c r="O2444" s="5">
        <v>86.774193548387103</v>
      </c>
      <c r="P2444" s="5">
        <v>89.067741935483866</v>
      </c>
      <c r="Q2444" s="5">
        <v>90.329032258064515</v>
      </c>
      <c r="R2444" s="5">
        <v>91.009677419354844</v>
      </c>
      <c r="S2444" s="5">
        <v>91.445161290322588</v>
      </c>
      <c r="T2444" s="5">
        <v>90.248387096774181</v>
      </c>
      <c r="U2444" s="5">
        <v>89.3</v>
      </c>
      <c r="V2444" s="5">
        <v>87.835483870967749</v>
      </c>
      <c r="W2444" s="5">
        <v>84.522580645161284</v>
      </c>
      <c r="X2444" s="5">
        <v>81.516129032258064</v>
      </c>
      <c r="Y2444" s="5">
        <v>79.725806451612897</v>
      </c>
      <c r="Z2444" s="5">
        <v>78.454838709677418</v>
      </c>
      <c r="AA2444" s="5">
        <v>77.432258064516134</v>
      </c>
      <c r="AB2444" s="5">
        <v>76.91935483870968</v>
      </c>
    </row>
    <row r="2445" spans="1:28">
      <c r="A2445" s="2" t="s">
        <v>328</v>
      </c>
      <c r="B2445" s="2" t="s">
        <v>80</v>
      </c>
      <c r="C2445" s="2" t="s">
        <v>368</v>
      </c>
      <c r="D2445" s="2" t="str">
        <f t="shared" si="38"/>
        <v>Texas - Victoria-Aug</v>
      </c>
      <c r="E2445" s="5">
        <v>74.964516129032262</v>
      </c>
      <c r="F2445" s="5">
        <v>74.535483870967738</v>
      </c>
      <c r="G2445" s="5">
        <v>76.5741935483871</v>
      </c>
      <c r="H2445" s="5">
        <v>76.154838709677421</v>
      </c>
      <c r="I2445" s="5">
        <v>75.790322580645167</v>
      </c>
      <c r="J2445" s="5">
        <v>75.367741935483878</v>
      </c>
      <c r="K2445" s="5">
        <v>78.177419354838705</v>
      </c>
      <c r="L2445" s="5">
        <v>80.970967741935482</v>
      </c>
      <c r="M2445" s="5">
        <v>83.787096774193557</v>
      </c>
      <c r="N2445" s="5">
        <v>86.041935483870972</v>
      </c>
      <c r="O2445" s="5">
        <v>88.290322580645167</v>
      </c>
      <c r="P2445" s="5">
        <v>90.545161290322582</v>
      </c>
      <c r="Q2445" s="5">
        <v>90.803225806451621</v>
      </c>
      <c r="R2445" s="5">
        <v>91.019354838709674</v>
      </c>
      <c r="S2445" s="5">
        <v>91.270967741935493</v>
      </c>
      <c r="T2445" s="5">
        <v>90.161290322580641</v>
      </c>
      <c r="U2445" s="5">
        <v>89.00322580645161</v>
      </c>
      <c r="V2445" s="5">
        <v>87.9</v>
      </c>
      <c r="W2445" s="5">
        <v>85.232258064516117</v>
      </c>
      <c r="X2445" s="5">
        <v>82.612903225806448</v>
      </c>
      <c r="Y2445" s="5">
        <v>79.970967741935482</v>
      </c>
      <c r="Z2445" s="5">
        <v>79.241935483870961</v>
      </c>
      <c r="AA2445" s="5">
        <v>78.612903225806448</v>
      </c>
      <c r="AB2445" s="5">
        <v>77.903225806451616</v>
      </c>
    </row>
    <row r="2446" spans="1:28">
      <c r="A2446" s="2" t="s">
        <v>328</v>
      </c>
      <c r="B2446" s="2" t="s">
        <v>81</v>
      </c>
      <c r="C2446" s="2" t="s">
        <v>369</v>
      </c>
      <c r="D2446" s="2" t="str">
        <f t="shared" si="38"/>
        <v>Texas - Victoria-Sep</v>
      </c>
      <c r="E2446" s="5">
        <v>74.683333333333337</v>
      </c>
      <c r="F2446" s="5">
        <v>74.513333333333335</v>
      </c>
      <c r="G2446" s="5">
        <v>74.023333333333326</v>
      </c>
      <c r="H2446" s="5">
        <v>73.813333333333333</v>
      </c>
      <c r="I2446" s="5">
        <v>73.323333333333323</v>
      </c>
      <c r="J2446" s="5">
        <v>72.91</v>
      </c>
      <c r="K2446" s="5">
        <v>73.28</v>
      </c>
      <c r="L2446" s="5">
        <v>76.853333333333325</v>
      </c>
      <c r="M2446" s="5">
        <v>80.790000000000006</v>
      </c>
      <c r="N2446" s="5">
        <v>83.586666666666659</v>
      </c>
      <c r="O2446" s="5">
        <v>85.61666666666666</v>
      </c>
      <c r="P2446" s="5">
        <v>86.896666666666675</v>
      </c>
      <c r="Q2446" s="5">
        <v>86.983333333333334</v>
      </c>
      <c r="R2446" s="5">
        <v>87.043333333333337</v>
      </c>
      <c r="S2446" s="5">
        <v>87.023333333333326</v>
      </c>
      <c r="T2446" s="5">
        <v>86.223333333333329</v>
      </c>
      <c r="U2446" s="5">
        <v>85.66</v>
      </c>
      <c r="V2446" s="5">
        <v>83.31</v>
      </c>
      <c r="W2446" s="5">
        <v>80.513333333333335</v>
      </c>
      <c r="X2446" s="5">
        <v>79.02</v>
      </c>
      <c r="Y2446" s="5">
        <v>77.95</v>
      </c>
      <c r="Z2446" s="5">
        <v>76.626666666666679</v>
      </c>
      <c r="AA2446" s="5">
        <v>75.563333333333333</v>
      </c>
      <c r="AB2446" s="5">
        <v>74.88</v>
      </c>
    </row>
    <row r="2447" spans="1:28">
      <c r="A2447" s="2" t="s">
        <v>328</v>
      </c>
      <c r="B2447" s="2" t="s">
        <v>82</v>
      </c>
      <c r="C2447" s="2" t="s">
        <v>370</v>
      </c>
      <c r="D2447" s="2" t="str">
        <f t="shared" si="38"/>
        <v>Texas - Victoria-Oct</v>
      </c>
      <c r="E2447" s="5">
        <v>64.306451612903231</v>
      </c>
      <c r="F2447" s="5">
        <v>63.635483870967747</v>
      </c>
      <c r="G2447" s="5">
        <v>62.974193548387099</v>
      </c>
      <c r="H2447" s="5">
        <v>62.525806451612901</v>
      </c>
      <c r="I2447" s="5">
        <v>62.070967741935483</v>
      </c>
      <c r="J2447" s="5">
        <v>61.596774193548384</v>
      </c>
      <c r="K2447" s="5">
        <v>64.516129032258064</v>
      </c>
      <c r="L2447" s="5">
        <v>67.448387096774198</v>
      </c>
      <c r="M2447" s="5">
        <v>70.358064516129033</v>
      </c>
      <c r="N2447" s="5">
        <v>73.251612903225819</v>
      </c>
      <c r="O2447" s="5">
        <v>76.138709677419357</v>
      </c>
      <c r="P2447" s="5">
        <v>79.016129032258064</v>
      </c>
      <c r="Q2447" s="5">
        <v>79.570967741935476</v>
      </c>
      <c r="R2447" s="5">
        <v>80.096774193548384</v>
      </c>
      <c r="S2447" s="5">
        <v>80.648387096774186</v>
      </c>
      <c r="T2447" s="5">
        <v>78.561290322580646</v>
      </c>
      <c r="U2447" s="5">
        <v>76.445161290322588</v>
      </c>
      <c r="V2447" s="5">
        <v>74.361290322580643</v>
      </c>
      <c r="W2447" s="5">
        <v>72.154838709677421</v>
      </c>
      <c r="X2447" s="5">
        <v>70.00645161290322</v>
      </c>
      <c r="Y2447" s="5">
        <v>67.829032258064515</v>
      </c>
      <c r="Z2447" s="5">
        <v>66.906451612903226</v>
      </c>
      <c r="AA2447" s="5">
        <v>66.009677419354844</v>
      </c>
      <c r="AB2447" s="5">
        <v>65.109677419354838</v>
      </c>
    </row>
    <row r="2448" spans="1:28">
      <c r="A2448" s="2" t="s">
        <v>328</v>
      </c>
      <c r="B2448" s="2" t="s">
        <v>83</v>
      </c>
      <c r="C2448" s="2" t="s">
        <v>371</v>
      </c>
      <c r="D2448" s="2" t="str">
        <f t="shared" si="38"/>
        <v>Texas - Victoria-Nov</v>
      </c>
      <c r="E2448" s="5">
        <v>58.84</v>
      </c>
      <c r="F2448" s="5">
        <v>58.27</v>
      </c>
      <c r="G2448" s="5">
        <v>57.73</v>
      </c>
      <c r="H2448" s="5">
        <v>57.226666666666667</v>
      </c>
      <c r="I2448" s="5">
        <v>56.706666666666671</v>
      </c>
      <c r="J2448" s="5">
        <v>56.19</v>
      </c>
      <c r="K2448" s="5">
        <v>58.113333333333337</v>
      </c>
      <c r="L2448" s="5">
        <v>60.09</v>
      </c>
      <c r="M2448" s="5">
        <v>62.043333333333329</v>
      </c>
      <c r="N2448" s="5">
        <v>65.053333333333327</v>
      </c>
      <c r="O2448" s="5">
        <v>68.06</v>
      </c>
      <c r="P2448" s="5">
        <v>71.063333333333333</v>
      </c>
      <c r="Q2448" s="5">
        <v>71.88</v>
      </c>
      <c r="R2448" s="5">
        <v>72.72</v>
      </c>
      <c r="S2448" s="5">
        <v>73.536666666666662</v>
      </c>
      <c r="T2448" s="5">
        <v>71.319999999999993</v>
      </c>
      <c r="U2448" s="5">
        <v>69.13666666666667</v>
      </c>
      <c r="V2448" s="5">
        <v>66.92</v>
      </c>
      <c r="W2448" s="5">
        <v>65.040000000000006</v>
      </c>
      <c r="X2448" s="5">
        <v>63.163333333333334</v>
      </c>
      <c r="Y2448" s="5">
        <v>61.266666666666666</v>
      </c>
      <c r="Z2448" s="5">
        <v>60.46</v>
      </c>
      <c r="AA2448" s="5">
        <v>59.646666666666668</v>
      </c>
      <c r="AB2448" s="5">
        <v>58.843333333333334</v>
      </c>
    </row>
    <row r="2449" spans="1:28">
      <c r="A2449" s="2" t="s">
        <v>328</v>
      </c>
      <c r="B2449" s="2" t="s">
        <v>84</v>
      </c>
      <c r="C2449" s="2" t="s">
        <v>372</v>
      </c>
      <c r="D2449" s="2" t="str">
        <f t="shared" si="38"/>
        <v>Texas - Victoria-Dec</v>
      </c>
      <c r="E2449" s="5">
        <v>52.012903225806454</v>
      </c>
      <c r="F2449" s="5">
        <v>51.270967741935486</v>
      </c>
      <c r="G2449" s="5">
        <v>50.525806451612901</v>
      </c>
      <c r="H2449" s="5">
        <v>49.851612903225806</v>
      </c>
      <c r="I2449" s="5">
        <v>49.167741935483875</v>
      </c>
      <c r="J2449" s="5">
        <v>48.451612903225808</v>
      </c>
      <c r="K2449" s="5">
        <v>49.941935483870971</v>
      </c>
      <c r="L2449" s="5">
        <v>51.487096774193546</v>
      </c>
      <c r="M2449" s="5">
        <v>53.025806451612901</v>
      </c>
      <c r="N2449" s="5">
        <v>56.106451612903221</v>
      </c>
      <c r="O2449" s="5">
        <v>59.21290322580645</v>
      </c>
      <c r="P2449" s="5">
        <v>62.29354838709677</v>
      </c>
      <c r="Q2449" s="5">
        <v>63.187096774193549</v>
      </c>
      <c r="R2449" s="5">
        <v>64.119354838709683</v>
      </c>
      <c r="S2449" s="5">
        <v>65.006451612903234</v>
      </c>
      <c r="T2449" s="5">
        <v>63.106451612903221</v>
      </c>
      <c r="U2449" s="5">
        <v>61.193548387096776</v>
      </c>
      <c r="V2449" s="5">
        <v>59.29032258064516</v>
      </c>
      <c r="W2449" s="5">
        <v>57.58064516129032</v>
      </c>
      <c r="X2449" s="5">
        <v>55.864516129032253</v>
      </c>
      <c r="Y2449" s="5">
        <v>54.151612903225811</v>
      </c>
      <c r="Z2449" s="5">
        <v>53.50322580645161</v>
      </c>
      <c r="AA2449" s="5">
        <v>52.851612903225806</v>
      </c>
      <c r="AB2449" s="5">
        <v>52.2</v>
      </c>
    </row>
    <row r="2450" spans="1:28">
      <c r="A2450" s="2" t="s">
        <v>329</v>
      </c>
      <c r="B2450" s="2" t="s">
        <v>73</v>
      </c>
      <c r="C2450" s="2" t="s">
        <v>361</v>
      </c>
      <c r="D2450" s="2" t="str">
        <f t="shared" si="38"/>
        <v>Texas - Waco-Jan</v>
      </c>
      <c r="E2450" s="5">
        <v>43.190322580645166</v>
      </c>
      <c r="F2450" s="5">
        <v>42.561290322580646</v>
      </c>
      <c r="G2450" s="5">
        <v>41.935483870967744</v>
      </c>
      <c r="H2450" s="5">
        <v>41.780645161290323</v>
      </c>
      <c r="I2450" s="5">
        <v>41.645161290322584</v>
      </c>
      <c r="J2450" s="5">
        <v>41.477419354838709</v>
      </c>
      <c r="K2450" s="5">
        <v>42.164516129032258</v>
      </c>
      <c r="L2450" s="5">
        <v>42.819354838709678</v>
      </c>
      <c r="M2450" s="5">
        <v>43.493548387096773</v>
      </c>
      <c r="N2450" s="5">
        <v>45.951612903225808</v>
      </c>
      <c r="O2450" s="5">
        <v>48.412903225806453</v>
      </c>
      <c r="P2450" s="5">
        <v>50.864516129032253</v>
      </c>
      <c r="Q2450" s="5">
        <v>52.4</v>
      </c>
      <c r="R2450" s="5">
        <v>53.941935483870971</v>
      </c>
      <c r="S2450" s="5">
        <v>55.483870967741936</v>
      </c>
      <c r="T2450" s="5">
        <v>54.016129032258064</v>
      </c>
      <c r="U2450" s="5">
        <v>52.551612903225802</v>
      </c>
      <c r="V2450" s="5">
        <v>51.093548387096774</v>
      </c>
      <c r="W2450" s="5">
        <v>49.022580645161291</v>
      </c>
      <c r="X2450" s="5">
        <v>46.954838709677418</v>
      </c>
      <c r="Y2450" s="5">
        <v>44.912903225806453</v>
      </c>
      <c r="Z2450" s="5">
        <v>44.345161290322579</v>
      </c>
      <c r="AA2450" s="5">
        <v>43.825806451612898</v>
      </c>
      <c r="AB2450" s="5">
        <v>43.283870967741933</v>
      </c>
    </row>
    <row r="2451" spans="1:28">
      <c r="A2451" s="2" t="s">
        <v>329</v>
      </c>
      <c r="B2451" s="2" t="s">
        <v>74</v>
      </c>
      <c r="C2451" s="2" t="s">
        <v>362</v>
      </c>
      <c r="D2451" s="2" t="str">
        <f t="shared" si="38"/>
        <v>Texas - Waco-Feb</v>
      </c>
      <c r="E2451" s="5">
        <v>42.73571428571428</v>
      </c>
      <c r="F2451" s="5">
        <v>41.99285714285714</v>
      </c>
      <c r="G2451" s="5">
        <v>41.210714285714289</v>
      </c>
      <c r="H2451" s="5">
        <v>40.535714285714285</v>
      </c>
      <c r="I2451" s="5">
        <v>39.910714285714285</v>
      </c>
      <c r="J2451" s="5">
        <v>39.24285714285714</v>
      </c>
      <c r="K2451" s="5">
        <v>40.353571428571435</v>
      </c>
      <c r="L2451" s="5">
        <v>41.464285714285715</v>
      </c>
      <c r="M2451" s="5">
        <v>42.646428571428565</v>
      </c>
      <c r="N2451" s="5">
        <v>46.121428571428574</v>
      </c>
      <c r="O2451" s="5">
        <v>49.582142857142856</v>
      </c>
      <c r="P2451" s="5">
        <v>53.057142857142857</v>
      </c>
      <c r="Q2451" s="5">
        <v>55.146428571428565</v>
      </c>
      <c r="R2451" s="5">
        <v>57.24285714285714</v>
      </c>
      <c r="S2451" s="5">
        <v>59.321428571428569</v>
      </c>
      <c r="T2451" s="5">
        <v>57.825000000000003</v>
      </c>
      <c r="U2451" s="5">
        <v>56.364285714285714</v>
      </c>
      <c r="V2451" s="5">
        <v>54.86071428571428</v>
      </c>
      <c r="W2451" s="5">
        <v>52.2</v>
      </c>
      <c r="X2451" s="5">
        <v>49.553571428571431</v>
      </c>
      <c r="Y2451" s="5">
        <v>46.953571428571429</v>
      </c>
      <c r="Z2451" s="5">
        <v>45.996428571428574</v>
      </c>
      <c r="AA2451" s="5">
        <v>45.078571428571429</v>
      </c>
      <c r="AB2451" s="5">
        <v>44.125</v>
      </c>
    </row>
    <row r="2452" spans="1:28">
      <c r="A2452" s="2" t="s">
        <v>329</v>
      </c>
      <c r="B2452" s="2" t="s">
        <v>75</v>
      </c>
      <c r="C2452" s="2" t="s">
        <v>363</v>
      </c>
      <c r="D2452" s="2" t="str">
        <f t="shared" si="38"/>
        <v>Texas - Waco-Mar</v>
      </c>
      <c r="E2452" s="5">
        <v>54.780645161290323</v>
      </c>
      <c r="F2452" s="5">
        <v>53.964516129032262</v>
      </c>
      <c r="G2452" s="5">
        <v>53.048387096774192</v>
      </c>
      <c r="H2452" s="5">
        <v>51.929032258064517</v>
      </c>
      <c r="I2452" s="5">
        <v>51.341935483870962</v>
      </c>
      <c r="J2452" s="5">
        <v>50.958064516129035</v>
      </c>
      <c r="K2452" s="5">
        <v>50.28709677419355</v>
      </c>
      <c r="L2452" s="5">
        <v>52.490322580645163</v>
      </c>
      <c r="M2452" s="5">
        <v>55.835483870967742</v>
      </c>
      <c r="N2452" s="5">
        <v>59.738709677419358</v>
      </c>
      <c r="O2452" s="5">
        <v>63.112903225806448</v>
      </c>
      <c r="P2452" s="5">
        <v>65.177419354838705</v>
      </c>
      <c r="Q2452" s="5">
        <v>67.164516129032251</v>
      </c>
      <c r="R2452" s="5">
        <v>69.093548387096774</v>
      </c>
      <c r="S2452" s="5">
        <v>69.893548387096772</v>
      </c>
      <c r="T2452" s="5">
        <v>70.41290322580646</v>
      </c>
      <c r="U2452" s="5">
        <v>69.564516129032256</v>
      </c>
      <c r="V2452" s="5">
        <v>67.635483870967732</v>
      </c>
      <c r="W2452" s="5">
        <v>63.79032258064516</v>
      </c>
      <c r="X2452" s="5">
        <v>61.383870967741942</v>
      </c>
      <c r="Y2452" s="5">
        <v>59.309677419354834</v>
      </c>
      <c r="Z2452" s="5">
        <v>57.961290322580645</v>
      </c>
      <c r="AA2452" s="5">
        <v>56.983870967741936</v>
      </c>
      <c r="AB2452" s="5">
        <v>55.887096774193552</v>
      </c>
    </row>
    <row r="2453" spans="1:28">
      <c r="A2453" s="2" t="s">
        <v>329</v>
      </c>
      <c r="B2453" s="2" t="s">
        <v>76</v>
      </c>
      <c r="C2453" s="2" t="s">
        <v>364</v>
      </c>
      <c r="D2453" s="2" t="str">
        <f t="shared" si="38"/>
        <v>Texas - Waco-Apr</v>
      </c>
      <c r="E2453" s="5">
        <v>60.326666666666668</v>
      </c>
      <c r="F2453" s="5">
        <v>59.61</v>
      </c>
      <c r="G2453" s="5">
        <v>58.84</v>
      </c>
      <c r="H2453" s="5">
        <v>58.53</v>
      </c>
      <c r="I2453" s="5">
        <v>58.146666666666668</v>
      </c>
      <c r="J2453" s="5">
        <v>57.81</v>
      </c>
      <c r="K2453" s="5">
        <v>59.93666666666666</v>
      </c>
      <c r="L2453" s="5">
        <v>62.083333333333336</v>
      </c>
      <c r="M2453" s="5">
        <v>64.233333333333334</v>
      </c>
      <c r="N2453" s="5">
        <v>66.36333333333333</v>
      </c>
      <c r="O2453" s="5">
        <v>68.5</v>
      </c>
      <c r="P2453" s="5">
        <v>70.63333333333334</v>
      </c>
      <c r="Q2453" s="5">
        <v>71.823333333333323</v>
      </c>
      <c r="R2453" s="5">
        <v>73.040000000000006</v>
      </c>
      <c r="S2453" s="5">
        <v>74.236666666666665</v>
      </c>
      <c r="T2453" s="5">
        <v>73.676666666666677</v>
      </c>
      <c r="U2453" s="5">
        <v>73.12</v>
      </c>
      <c r="V2453" s="5">
        <v>72.566666666666663</v>
      </c>
      <c r="W2453" s="5">
        <v>70.056666666666658</v>
      </c>
      <c r="X2453" s="5">
        <v>67.583333333333329</v>
      </c>
      <c r="Y2453" s="5">
        <v>65.083333333333329</v>
      </c>
      <c r="Z2453" s="5">
        <v>63.81666666666667</v>
      </c>
      <c r="AA2453" s="5">
        <v>62.606666666666669</v>
      </c>
      <c r="AB2453" s="5">
        <v>61.37</v>
      </c>
    </row>
    <row r="2454" spans="1:28">
      <c r="A2454" s="2" t="s">
        <v>329</v>
      </c>
      <c r="B2454" s="2" t="s">
        <v>77</v>
      </c>
      <c r="C2454" s="2" t="s">
        <v>365</v>
      </c>
      <c r="D2454" s="2" t="str">
        <f t="shared" si="38"/>
        <v>Texas - Waco-May</v>
      </c>
      <c r="E2454" s="5">
        <v>66.235483870967741</v>
      </c>
      <c r="F2454" s="5">
        <v>65.554838709677426</v>
      </c>
      <c r="G2454" s="5">
        <v>64.835483870967749</v>
      </c>
      <c r="H2454" s="5">
        <v>64.519354838709674</v>
      </c>
      <c r="I2454" s="5">
        <v>64.267741935483869</v>
      </c>
      <c r="J2454" s="5">
        <v>63.935483870967744</v>
      </c>
      <c r="K2454" s="5">
        <v>66.709677419354833</v>
      </c>
      <c r="L2454" s="5">
        <v>69.396774193548396</v>
      </c>
      <c r="M2454" s="5">
        <v>72.170967741935485</v>
      </c>
      <c r="N2454" s="5">
        <v>74.474193548387092</v>
      </c>
      <c r="O2454" s="5">
        <v>76.738709677419351</v>
      </c>
      <c r="P2454" s="5">
        <v>79.041935483870972</v>
      </c>
      <c r="Q2454" s="5">
        <v>79.983870967741936</v>
      </c>
      <c r="R2454" s="5">
        <v>80.954838709677418</v>
      </c>
      <c r="S2454" s="5">
        <v>81.900000000000006</v>
      </c>
      <c r="T2454" s="5">
        <v>81.145161290322577</v>
      </c>
      <c r="U2454" s="5">
        <v>80.377419354838707</v>
      </c>
      <c r="V2454" s="5">
        <v>79.616129032258058</v>
      </c>
      <c r="W2454" s="5">
        <v>76.683870967741925</v>
      </c>
      <c r="X2454" s="5">
        <v>73.767741935483883</v>
      </c>
      <c r="Y2454" s="5">
        <v>70.890322580645162</v>
      </c>
      <c r="Z2454" s="5">
        <v>69.603225806451604</v>
      </c>
      <c r="AA2454" s="5">
        <v>68.341935483870969</v>
      </c>
      <c r="AB2454" s="5">
        <v>67.08064516129032</v>
      </c>
    </row>
    <row r="2455" spans="1:28">
      <c r="A2455" s="2" t="s">
        <v>329</v>
      </c>
      <c r="B2455" s="2" t="s">
        <v>78</v>
      </c>
      <c r="C2455" s="2" t="s">
        <v>366</v>
      </c>
      <c r="D2455" s="2" t="str">
        <f t="shared" si="38"/>
        <v>Texas - Waco-Jun</v>
      </c>
      <c r="E2455" s="5">
        <v>72.983333333333334</v>
      </c>
      <c r="F2455" s="5">
        <v>71.989999999999995</v>
      </c>
      <c r="G2455" s="5">
        <v>70.963333333333338</v>
      </c>
      <c r="H2455" s="5">
        <v>70.563333333333333</v>
      </c>
      <c r="I2455" s="5">
        <v>70.22</v>
      </c>
      <c r="J2455" s="5">
        <v>69.8</v>
      </c>
      <c r="K2455" s="5">
        <v>72.53</v>
      </c>
      <c r="L2455" s="5">
        <v>75.31</v>
      </c>
      <c r="M2455" s="5">
        <v>78.06</v>
      </c>
      <c r="N2455" s="5">
        <v>80.243333333333339</v>
      </c>
      <c r="O2455" s="5">
        <v>82.47</v>
      </c>
      <c r="P2455" s="5">
        <v>84.663333333333341</v>
      </c>
      <c r="Q2455" s="5">
        <v>85.61333333333333</v>
      </c>
      <c r="R2455" s="5">
        <v>86.556666666666658</v>
      </c>
      <c r="S2455" s="5">
        <v>87.51</v>
      </c>
      <c r="T2455" s="5">
        <v>86.6</v>
      </c>
      <c r="U2455" s="5">
        <v>85.756666666666661</v>
      </c>
      <c r="V2455" s="5">
        <v>84.856666666666655</v>
      </c>
      <c r="W2455" s="5">
        <v>82.36</v>
      </c>
      <c r="X2455" s="5">
        <v>79.900000000000006</v>
      </c>
      <c r="Y2455" s="5">
        <v>77.456666666666663</v>
      </c>
      <c r="Z2455" s="5">
        <v>76.313333333333333</v>
      </c>
      <c r="AA2455" s="5">
        <v>75.23</v>
      </c>
      <c r="AB2455" s="5">
        <v>74.13333333333334</v>
      </c>
    </row>
    <row r="2456" spans="1:28">
      <c r="A2456" s="2" t="s">
        <v>329</v>
      </c>
      <c r="B2456" s="2" t="s">
        <v>79</v>
      </c>
      <c r="C2456" s="2" t="s">
        <v>367</v>
      </c>
      <c r="D2456" s="2" t="str">
        <f t="shared" si="38"/>
        <v>Texas - Waco-Jul</v>
      </c>
      <c r="E2456" s="5">
        <v>80.335483870967749</v>
      </c>
      <c r="F2456" s="5">
        <v>79.570967741935476</v>
      </c>
      <c r="G2456" s="5">
        <v>75.990322580645156</v>
      </c>
      <c r="H2456" s="5">
        <v>74.987096774193546</v>
      </c>
      <c r="I2456" s="5">
        <v>74.267741935483883</v>
      </c>
      <c r="J2456" s="5">
        <v>74.016129032258064</v>
      </c>
      <c r="K2456" s="5">
        <v>75.977419354838716</v>
      </c>
      <c r="L2456" s="5">
        <v>79.41612903225807</v>
      </c>
      <c r="M2456" s="5">
        <v>83.219354838709677</v>
      </c>
      <c r="N2456" s="5">
        <v>86.816129032258075</v>
      </c>
      <c r="O2456" s="5">
        <v>89.680645161290315</v>
      </c>
      <c r="P2456" s="5">
        <v>91.787096774193557</v>
      </c>
      <c r="Q2456" s="5">
        <v>92.806451612903231</v>
      </c>
      <c r="R2456" s="5">
        <v>94.754838709677429</v>
      </c>
      <c r="S2456" s="5">
        <v>94.716129032258053</v>
      </c>
      <c r="T2456" s="5">
        <v>94.170967741935485</v>
      </c>
      <c r="U2456" s="5">
        <v>93.409677419354836</v>
      </c>
      <c r="V2456" s="5">
        <v>91.641935483870967</v>
      </c>
      <c r="W2456" s="5">
        <v>88.693548387096769</v>
      </c>
      <c r="X2456" s="5">
        <v>85.293548387096777</v>
      </c>
      <c r="Y2456" s="5">
        <v>83.054838709677412</v>
      </c>
      <c r="Z2456" s="5">
        <v>81.667741935483861</v>
      </c>
      <c r="AA2456" s="5">
        <v>80.561290322580646</v>
      </c>
      <c r="AB2456" s="5">
        <v>79.274193548387103</v>
      </c>
    </row>
    <row r="2457" spans="1:28">
      <c r="A2457" s="2" t="s">
        <v>329</v>
      </c>
      <c r="B2457" s="2" t="s">
        <v>80</v>
      </c>
      <c r="C2457" s="2" t="s">
        <v>368</v>
      </c>
      <c r="D2457" s="2" t="str">
        <f t="shared" si="38"/>
        <v>Texas - Waco-Aug</v>
      </c>
      <c r="E2457" s="5">
        <v>74.893548387096772</v>
      </c>
      <c r="F2457" s="5">
        <v>73.777419354838713</v>
      </c>
      <c r="G2457" s="5">
        <v>75.312903225806451</v>
      </c>
      <c r="H2457" s="5">
        <v>74.57741935483871</v>
      </c>
      <c r="I2457" s="5">
        <v>73.838709677419359</v>
      </c>
      <c r="J2457" s="5">
        <v>72.938709677419354</v>
      </c>
      <c r="K2457" s="5">
        <v>74.706451612903223</v>
      </c>
      <c r="L2457" s="5">
        <v>78.57741935483871</v>
      </c>
      <c r="M2457" s="5">
        <v>82.341935483870969</v>
      </c>
      <c r="N2457" s="5">
        <v>85.787096774193557</v>
      </c>
      <c r="O2457" s="5">
        <v>88.522580645161284</v>
      </c>
      <c r="P2457" s="5">
        <v>91</v>
      </c>
      <c r="Q2457" s="5">
        <v>92.403225806451616</v>
      </c>
      <c r="R2457" s="5">
        <v>93.258064516129039</v>
      </c>
      <c r="S2457" s="5">
        <v>93.529032258064518</v>
      </c>
      <c r="T2457" s="5">
        <v>93.551612903225802</v>
      </c>
      <c r="U2457" s="5">
        <v>92.677419354838705</v>
      </c>
      <c r="V2457" s="5">
        <v>90.980645161290326</v>
      </c>
      <c r="W2457" s="5">
        <v>87.338709677419359</v>
      </c>
      <c r="X2457" s="5">
        <v>84.0741935483871</v>
      </c>
      <c r="Y2457" s="5">
        <v>82.174193548387095</v>
      </c>
      <c r="Z2457" s="5">
        <v>80.816129032258075</v>
      </c>
      <c r="AA2457" s="5">
        <v>79.393548387096772</v>
      </c>
      <c r="AB2457" s="5">
        <v>78.267741935483883</v>
      </c>
    </row>
    <row r="2458" spans="1:28">
      <c r="A2458" s="2" t="s">
        <v>329</v>
      </c>
      <c r="B2458" s="2" t="s">
        <v>81</v>
      </c>
      <c r="C2458" s="2" t="s">
        <v>369</v>
      </c>
      <c r="D2458" s="2" t="str">
        <f t="shared" si="38"/>
        <v>Texas - Waco-Sep</v>
      </c>
      <c r="E2458" s="5">
        <v>72.403333333333336</v>
      </c>
      <c r="F2458" s="5">
        <v>71.443333333333342</v>
      </c>
      <c r="G2458" s="5">
        <v>70.293333333333337</v>
      </c>
      <c r="H2458" s="5">
        <v>69.87</v>
      </c>
      <c r="I2458" s="5">
        <v>69.290000000000006</v>
      </c>
      <c r="J2458" s="5">
        <v>68.973333333333329</v>
      </c>
      <c r="K2458" s="5">
        <v>69.266666666666666</v>
      </c>
      <c r="L2458" s="5">
        <v>71.540000000000006</v>
      </c>
      <c r="M2458" s="5">
        <v>75.09</v>
      </c>
      <c r="N2458" s="5">
        <v>78.03</v>
      </c>
      <c r="O2458" s="5">
        <v>81.236666666666665</v>
      </c>
      <c r="P2458" s="5">
        <v>83.343333333333334</v>
      </c>
      <c r="Q2458" s="5">
        <v>85.206666666666663</v>
      </c>
      <c r="R2458" s="5">
        <v>85.93</v>
      </c>
      <c r="S2458" s="5">
        <v>86.146666666666675</v>
      </c>
      <c r="T2458" s="5">
        <v>86.063333333333333</v>
      </c>
      <c r="U2458" s="5">
        <v>85</v>
      </c>
      <c r="V2458" s="5">
        <v>83.026666666666671</v>
      </c>
      <c r="W2458" s="5">
        <v>79.213333333333338</v>
      </c>
      <c r="X2458" s="5">
        <v>77.19</v>
      </c>
      <c r="Y2458" s="5">
        <v>75.2</v>
      </c>
      <c r="Z2458" s="5">
        <v>74.31</v>
      </c>
      <c r="AA2458" s="5">
        <v>73.596666666666664</v>
      </c>
      <c r="AB2458" s="5">
        <v>72.41</v>
      </c>
    </row>
    <row r="2459" spans="1:28">
      <c r="A2459" s="2" t="s">
        <v>329</v>
      </c>
      <c r="B2459" s="2" t="s">
        <v>82</v>
      </c>
      <c r="C2459" s="2" t="s">
        <v>370</v>
      </c>
      <c r="D2459" s="2" t="str">
        <f t="shared" si="38"/>
        <v>Texas - Waco-Oct</v>
      </c>
      <c r="E2459" s="5">
        <v>63.203225806451613</v>
      </c>
      <c r="F2459" s="5">
        <v>62.506451612903227</v>
      </c>
      <c r="G2459" s="5">
        <v>61.761290322580642</v>
      </c>
      <c r="H2459" s="5">
        <v>61.1</v>
      </c>
      <c r="I2459" s="5">
        <v>60.441935483870971</v>
      </c>
      <c r="J2459" s="5">
        <v>59.751612903225805</v>
      </c>
      <c r="K2459" s="5">
        <v>62.103225806451611</v>
      </c>
      <c r="L2459" s="5">
        <v>64.480645161290326</v>
      </c>
      <c r="M2459" s="5">
        <v>66.819354838709685</v>
      </c>
      <c r="N2459" s="5">
        <v>69.703225806451613</v>
      </c>
      <c r="O2459" s="5">
        <v>72.606451612903228</v>
      </c>
      <c r="P2459" s="5">
        <v>75.49354838709678</v>
      </c>
      <c r="Q2459" s="5">
        <v>76.516129032258064</v>
      </c>
      <c r="R2459" s="5">
        <v>77.567741935483866</v>
      </c>
      <c r="S2459" s="5">
        <v>78.599999999999994</v>
      </c>
      <c r="T2459" s="5">
        <v>76.770967741935493</v>
      </c>
      <c r="U2459" s="5">
        <v>74.938709677419354</v>
      </c>
      <c r="V2459" s="5">
        <v>73.109677419354838</v>
      </c>
      <c r="W2459" s="5">
        <v>71.016129032258064</v>
      </c>
      <c r="X2459" s="5">
        <v>68.945161290322588</v>
      </c>
      <c r="Y2459" s="5">
        <v>66.861290322580643</v>
      </c>
      <c r="Z2459" s="5">
        <v>65.854838709677423</v>
      </c>
      <c r="AA2459" s="5">
        <v>64.819354838709685</v>
      </c>
      <c r="AB2459" s="5">
        <v>63.835483870967742</v>
      </c>
    </row>
    <row r="2460" spans="1:28">
      <c r="A2460" s="2" t="s">
        <v>329</v>
      </c>
      <c r="B2460" s="2" t="s">
        <v>83</v>
      </c>
      <c r="C2460" s="2" t="s">
        <v>371</v>
      </c>
      <c r="D2460" s="2" t="str">
        <f t="shared" si="38"/>
        <v>Texas - Waco-Nov</v>
      </c>
      <c r="E2460" s="5">
        <v>54.073333333333338</v>
      </c>
      <c r="F2460" s="5">
        <v>53.403333333333329</v>
      </c>
      <c r="G2460" s="5">
        <v>52.67</v>
      </c>
      <c r="H2460" s="5">
        <v>52.24</v>
      </c>
      <c r="I2460" s="5">
        <v>51.84</v>
      </c>
      <c r="J2460" s="5">
        <v>51.406666666666666</v>
      </c>
      <c r="K2460" s="5">
        <v>53.093333333333334</v>
      </c>
      <c r="L2460" s="5">
        <v>54.763333333333335</v>
      </c>
      <c r="M2460" s="5">
        <v>56.443333333333335</v>
      </c>
      <c r="N2460" s="5">
        <v>59.236666666666665</v>
      </c>
      <c r="O2460" s="5">
        <v>62.016666666666666</v>
      </c>
      <c r="P2460" s="5">
        <v>64.813333333333333</v>
      </c>
      <c r="Q2460" s="5">
        <v>65.63</v>
      </c>
      <c r="R2460" s="5">
        <v>66.413333333333341</v>
      </c>
      <c r="S2460" s="5">
        <v>67.233333333333334</v>
      </c>
      <c r="T2460" s="5">
        <v>65.276666666666671</v>
      </c>
      <c r="U2460" s="5">
        <v>63.31666666666667</v>
      </c>
      <c r="V2460" s="5">
        <v>61.34</v>
      </c>
      <c r="W2460" s="5">
        <v>59.79</v>
      </c>
      <c r="X2460" s="5">
        <v>58.213333333333338</v>
      </c>
      <c r="Y2460" s="5">
        <v>56.68666666666666</v>
      </c>
      <c r="Z2460" s="5">
        <v>55.793333333333329</v>
      </c>
      <c r="AA2460" s="5">
        <v>54.95</v>
      </c>
      <c r="AB2460" s="5">
        <v>54.083333333333336</v>
      </c>
    </row>
    <row r="2461" spans="1:28">
      <c r="A2461" s="2" t="s">
        <v>329</v>
      </c>
      <c r="B2461" s="2" t="s">
        <v>84</v>
      </c>
      <c r="C2461" s="2" t="s">
        <v>372</v>
      </c>
      <c r="D2461" s="2" t="str">
        <f t="shared" si="38"/>
        <v>Texas - Waco-Dec</v>
      </c>
      <c r="E2461" s="5">
        <v>44.354838709677416</v>
      </c>
      <c r="F2461" s="5">
        <v>43.832258064516125</v>
      </c>
      <c r="G2461" s="5">
        <v>43.296774193548387</v>
      </c>
      <c r="H2461" s="5">
        <v>42.658064516129038</v>
      </c>
      <c r="I2461" s="5">
        <v>41.987096774193546</v>
      </c>
      <c r="J2461" s="5">
        <v>41.345161290322579</v>
      </c>
      <c r="K2461" s="5">
        <v>42.438709677419354</v>
      </c>
      <c r="L2461" s="5">
        <v>43.570967741935483</v>
      </c>
      <c r="M2461" s="5">
        <v>44.748387096774195</v>
      </c>
      <c r="N2461" s="5">
        <v>48.093548387096774</v>
      </c>
      <c r="O2461" s="5">
        <v>51.432258064516134</v>
      </c>
      <c r="P2461" s="5">
        <v>54.78709677419355</v>
      </c>
      <c r="Q2461" s="5">
        <v>56.087096774193547</v>
      </c>
      <c r="R2461" s="5">
        <v>57.377419354838715</v>
      </c>
      <c r="S2461" s="5">
        <v>58.667741935483875</v>
      </c>
      <c r="T2461" s="5">
        <v>56.722580645161294</v>
      </c>
      <c r="U2461" s="5">
        <v>54.754838709677422</v>
      </c>
      <c r="V2461" s="5">
        <v>52.822580645161288</v>
      </c>
      <c r="W2461" s="5">
        <v>50.851612903225806</v>
      </c>
      <c r="X2461" s="5">
        <v>48.851612903225806</v>
      </c>
      <c r="Y2461" s="5">
        <v>46.893548387096779</v>
      </c>
      <c r="Z2461" s="5">
        <v>46.21290322580645</v>
      </c>
      <c r="AA2461" s="5">
        <v>45.535483870967738</v>
      </c>
      <c r="AB2461" s="5">
        <v>44.851612903225806</v>
      </c>
    </row>
    <row r="2462" spans="1:28">
      <c r="A2462" s="2" t="s">
        <v>330</v>
      </c>
      <c r="B2462" s="2" t="s">
        <v>73</v>
      </c>
      <c r="C2462" s="2" t="s">
        <v>361</v>
      </c>
      <c r="D2462" s="2" t="str">
        <f t="shared" si="38"/>
        <v>Texas - Wichita Falls-Jan</v>
      </c>
      <c r="E2462" s="5">
        <v>34.670967741935485</v>
      </c>
      <c r="F2462" s="5">
        <v>33.770967741935486</v>
      </c>
      <c r="G2462" s="5">
        <v>32.845161290322579</v>
      </c>
      <c r="H2462" s="5">
        <v>32.338709677419352</v>
      </c>
      <c r="I2462" s="5">
        <v>31.845161290322583</v>
      </c>
      <c r="J2462" s="5">
        <v>31.345161290322583</v>
      </c>
      <c r="K2462" s="5">
        <v>32.258064516129032</v>
      </c>
      <c r="L2462" s="5">
        <v>33.145161290322584</v>
      </c>
      <c r="M2462" s="5">
        <v>34.061290322580646</v>
      </c>
      <c r="N2462" s="5">
        <v>37.219354838709677</v>
      </c>
      <c r="O2462" s="5">
        <v>40.351612903225806</v>
      </c>
      <c r="P2462" s="5">
        <v>43.490322580645163</v>
      </c>
      <c r="Q2462" s="5">
        <v>45.393548387096779</v>
      </c>
      <c r="R2462" s="5">
        <v>47.274193548387096</v>
      </c>
      <c r="S2462" s="5">
        <v>49.177419354838712</v>
      </c>
      <c r="T2462" s="5">
        <v>47.487096774193546</v>
      </c>
      <c r="U2462" s="5">
        <v>45.812903225806451</v>
      </c>
      <c r="V2462" s="5">
        <v>44.122580645161285</v>
      </c>
      <c r="W2462" s="5">
        <v>41.948387096774198</v>
      </c>
      <c r="X2462" s="5">
        <v>39.777419354838706</v>
      </c>
      <c r="Y2462" s="5">
        <v>37.62903225806452</v>
      </c>
      <c r="Z2462" s="5">
        <v>36.832258064516125</v>
      </c>
      <c r="AA2462" s="5">
        <v>36.032258064516128</v>
      </c>
      <c r="AB2462" s="5">
        <v>35.241935483870968</v>
      </c>
    </row>
    <row r="2463" spans="1:28">
      <c r="A2463" s="2" t="s">
        <v>330</v>
      </c>
      <c r="B2463" s="2" t="s">
        <v>74</v>
      </c>
      <c r="C2463" s="2" t="s">
        <v>362</v>
      </c>
      <c r="D2463" s="2" t="str">
        <f t="shared" si="38"/>
        <v>Texas - Wichita Falls-Feb</v>
      </c>
      <c r="E2463" s="5">
        <v>38</v>
      </c>
      <c r="F2463" s="5">
        <v>37.217857142857142</v>
      </c>
      <c r="G2463" s="5">
        <v>36.467857142857142</v>
      </c>
      <c r="H2463" s="5">
        <v>35.950000000000003</v>
      </c>
      <c r="I2463" s="5">
        <v>35.43928571428571</v>
      </c>
      <c r="J2463" s="5">
        <v>34.917857142857144</v>
      </c>
      <c r="K2463" s="5">
        <v>36.517857142857146</v>
      </c>
      <c r="L2463" s="5">
        <v>38.092857142857142</v>
      </c>
      <c r="M2463" s="5">
        <v>39.674999999999997</v>
      </c>
      <c r="N2463" s="5">
        <v>43.125</v>
      </c>
      <c r="O2463" s="5">
        <v>46.596428571428575</v>
      </c>
      <c r="P2463" s="5">
        <v>50.028571428571425</v>
      </c>
      <c r="Q2463" s="5">
        <v>51.753571428571426</v>
      </c>
      <c r="R2463" s="5">
        <v>53.442857142857143</v>
      </c>
      <c r="S2463" s="5">
        <v>55.167857142857144</v>
      </c>
      <c r="T2463" s="5">
        <v>54.075000000000003</v>
      </c>
      <c r="U2463" s="5">
        <v>52.98571428571428</v>
      </c>
      <c r="V2463" s="5">
        <v>51.88928571428572</v>
      </c>
      <c r="W2463" s="5">
        <v>48.739285714285714</v>
      </c>
      <c r="X2463" s="5">
        <v>45.68571428571429</v>
      </c>
      <c r="Y2463" s="5">
        <v>42.628571428571426</v>
      </c>
      <c r="Z2463" s="5">
        <v>41.682142857142857</v>
      </c>
      <c r="AA2463" s="5">
        <v>40.68928571428571</v>
      </c>
      <c r="AB2463" s="5">
        <v>39.76428571428572</v>
      </c>
    </row>
    <row r="2464" spans="1:28">
      <c r="A2464" s="2" t="s">
        <v>330</v>
      </c>
      <c r="B2464" s="2" t="s">
        <v>75</v>
      </c>
      <c r="C2464" s="2" t="s">
        <v>363</v>
      </c>
      <c r="D2464" s="2" t="str">
        <f t="shared" si="38"/>
        <v>Texas - Wichita Falls-Mar</v>
      </c>
      <c r="E2464" s="5">
        <v>50.322580645161288</v>
      </c>
      <c r="F2464" s="5">
        <v>49.758064516129032</v>
      </c>
      <c r="G2464" s="5">
        <v>49.203225806451613</v>
      </c>
      <c r="H2464" s="5">
        <v>48.235483870967741</v>
      </c>
      <c r="I2464" s="5">
        <v>47.248387096774195</v>
      </c>
      <c r="J2464" s="5">
        <v>46.174193548387102</v>
      </c>
      <c r="K2464" s="5">
        <v>48.048387096774192</v>
      </c>
      <c r="L2464" s="5">
        <v>49.945161290322581</v>
      </c>
      <c r="M2464" s="5">
        <v>51.87096774193548</v>
      </c>
      <c r="N2464" s="5">
        <v>55.338709677419352</v>
      </c>
      <c r="O2464" s="5">
        <v>58.812903225806451</v>
      </c>
      <c r="P2464" s="5">
        <v>62.280645161290323</v>
      </c>
      <c r="Q2464" s="5">
        <v>63.906451612903226</v>
      </c>
      <c r="R2464" s="5">
        <v>65.545161290322582</v>
      </c>
      <c r="S2464" s="5">
        <v>67.158064516129031</v>
      </c>
      <c r="T2464" s="5">
        <v>65.92258064516129</v>
      </c>
      <c r="U2464" s="5">
        <v>64.690322580645159</v>
      </c>
      <c r="V2464" s="5">
        <v>63.464516129032262</v>
      </c>
      <c r="W2464" s="5">
        <v>60.170967741935485</v>
      </c>
      <c r="X2464" s="5">
        <v>56.9</v>
      </c>
      <c r="Y2464" s="5">
        <v>53.696774193548386</v>
      </c>
      <c r="Z2464" s="5">
        <v>52.587096774193547</v>
      </c>
      <c r="AA2464" s="5">
        <v>51.451612903225808</v>
      </c>
      <c r="AB2464" s="5">
        <v>50.403225806451616</v>
      </c>
    </row>
    <row r="2465" spans="1:28">
      <c r="A2465" s="2" t="s">
        <v>330</v>
      </c>
      <c r="B2465" s="2" t="s">
        <v>76</v>
      </c>
      <c r="C2465" s="2" t="s">
        <v>364</v>
      </c>
      <c r="D2465" s="2" t="str">
        <f t="shared" si="38"/>
        <v>Texas - Wichita Falls-Apr</v>
      </c>
      <c r="E2465" s="5">
        <v>56.81</v>
      </c>
      <c r="F2465" s="5">
        <v>55.983333333333334</v>
      </c>
      <c r="G2465" s="5">
        <v>55.093333333333334</v>
      </c>
      <c r="H2465" s="5">
        <v>54.49</v>
      </c>
      <c r="I2465" s="5">
        <v>53.896666666666668</v>
      </c>
      <c r="J2465" s="5">
        <v>53.23</v>
      </c>
      <c r="K2465" s="5">
        <v>56.27</v>
      </c>
      <c r="L2465" s="5">
        <v>59.323333333333338</v>
      </c>
      <c r="M2465" s="5">
        <v>62.36</v>
      </c>
      <c r="N2465" s="5">
        <v>65.2</v>
      </c>
      <c r="O2465" s="5">
        <v>68.02</v>
      </c>
      <c r="P2465" s="5">
        <v>70.846666666666664</v>
      </c>
      <c r="Q2465" s="5">
        <v>72.319999999999993</v>
      </c>
      <c r="R2465" s="5">
        <v>73.77</v>
      </c>
      <c r="S2465" s="5">
        <v>75.223333333333329</v>
      </c>
      <c r="T2465" s="5">
        <v>74.13666666666667</v>
      </c>
      <c r="U2465" s="5">
        <v>73.123333333333321</v>
      </c>
      <c r="V2465" s="5">
        <v>72.026666666666671</v>
      </c>
      <c r="W2465" s="5">
        <v>68.666666666666671</v>
      </c>
      <c r="X2465" s="5">
        <v>65.336666666666659</v>
      </c>
      <c r="Y2465" s="5">
        <v>62.043333333333329</v>
      </c>
      <c r="Z2465" s="5">
        <v>60.716666666666669</v>
      </c>
      <c r="AA2465" s="5">
        <v>59.426666666666662</v>
      </c>
      <c r="AB2465" s="5">
        <v>58.15</v>
      </c>
    </row>
    <row r="2466" spans="1:28">
      <c r="A2466" s="2" t="s">
        <v>330</v>
      </c>
      <c r="B2466" s="2" t="s">
        <v>77</v>
      </c>
      <c r="C2466" s="2" t="s">
        <v>365</v>
      </c>
      <c r="D2466" s="2" t="str">
        <f t="shared" si="38"/>
        <v>Texas - Wichita Falls-May</v>
      </c>
      <c r="E2466" s="5">
        <v>64.322580645161295</v>
      </c>
      <c r="F2466" s="5">
        <v>63.641935483870974</v>
      </c>
      <c r="G2466" s="5">
        <v>62.864516129032253</v>
      </c>
      <c r="H2466" s="5">
        <v>62.487096774193546</v>
      </c>
      <c r="I2466" s="5">
        <v>62.12903225806452</v>
      </c>
      <c r="J2466" s="5">
        <v>61.751612903225805</v>
      </c>
      <c r="K2466" s="5">
        <v>64.970967741935482</v>
      </c>
      <c r="L2466" s="5">
        <v>68.196774193548379</v>
      </c>
      <c r="M2466" s="5">
        <v>71.451612903225808</v>
      </c>
      <c r="N2466" s="5">
        <v>73.990322580645156</v>
      </c>
      <c r="O2466" s="5">
        <v>76.525806451612908</v>
      </c>
      <c r="P2466" s="5">
        <v>79.067741935483866</v>
      </c>
      <c r="Q2466" s="5">
        <v>80.093548387096774</v>
      </c>
      <c r="R2466" s="5">
        <v>81.096774193548384</v>
      </c>
      <c r="S2466" s="5">
        <v>82.116129032258058</v>
      </c>
      <c r="T2466" s="5">
        <v>81.125806451612902</v>
      </c>
      <c r="U2466" s="5">
        <v>80.103225806451604</v>
      </c>
      <c r="V2466" s="5">
        <v>79.093548387096774</v>
      </c>
      <c r="W2466" s="5">
        <v>75.812903225806451</v>
      </c>
      <c r="X2466" s="5">
        <v>72.622580645161293</v>
      </c>
      <c r="Y2466" s="5">
        <v>69.435483870967744</v>
      </c>
      <c r="Z2466" s="5">
        <v>68.029032258064518</v>
      </c>
      <c r="AA2466" s="5">
        <v>66.648387096774186</v>
      </c>
      <c r="AB2466" s="5">
        <v>65.280645161290323</v>
      </c>
    </row>
    <row r="2467" spans="1:28">
      <c r="A2467" s="2" t="s">
        <v>330</v>
      </c>
      <c r="B2467" s="2" t="s">
        <v>78</v>
      </c>
      <c r="C2467" s="2" t="s">
        <v>366</v>
      </c>
      <c r="D2467" s="2" t="str">
        <f t="shared" si="38"/>
        <v>Texas - Wichita Falls-Jun</v>
      </c>
      <c r="E2467" s="5">
        <v>71.8</v>
      </c>
      <c r="F2467" s="5">
        <v>70.756666666666661</v>
      </c>
      <c r="G2467" s="5">
        <v>69.693333333333342</v>
      </c>
      <c r="H2467" s="5">
        <v>69.2</v>
      </c>
      <c r="I2467" s="5">
        <v>68.763333333333335</v>
      </c>
      <c r="J2467" s="5">
        <v>68.260000000000005</v>
      </c>
      <c r="K2467" s="5">
        <v>71.88333333333334</v>
      </c>
      <c r="L2467" s="5">
        <v>75.493333333333339</v>
      </c>
      <c r="M2467" s="5">
        <v>79.146666666666675</v>
      </c>
      <c r="N2467" s="5">
        <v>81.516666666666666</v>
      </c>
      <c r="O2467" s="5">
        <v>83.88666666666667</v>
      </c>
      <c r="P2467" s="5">
        <v>86.266666666666666</v>
      </c>
      <c r="Q2467" s="5">
        <v>87.553333333333327</v>
      </c>
      <c r="R2467" s="5">
        <v>88.903333333333336</v>
      </c>
      <c r="S2467" s="5">
        <v>90.2</v>
      </c>
      <c r="T2467" s="5">
        <v>88.83</v>
      </c>
      <c r="U2467" s="5">
        <v>87.533333333333331</v>
      </c>
      <c r="V2467" s="5">
        <v>86.166666666666671</v>
      </c>
      <c r="W2467" s="5">
        <v>83.143333333333345</v>
      </c>
      <c r="X2467" s="5">
        <v>80.183333333333337</v>
      </c>
      <c r="Y2467" s="5">
        <v>77.226666666666674</v>
      </c>
      <c r="Z2467" s="5">
        <v>75.930000000000007</v>
      </c>
      <c r="AA2467" s="5">
        <v>74.623333333333321</v>
      </c>
      <c r="AB2467" s="5">
        <v>73.36666666666666</v>
      </c>
    </row>
    <row r="2468" spans="1:28">
      <c r="A2468" s="2" t="s">
        <v>330</v>
      </c>
      <c r="B2468" s="2" t="s">
        <v>79</v>
      </c>
      <c r="C2468" s="2" t="s">
        <v>367</v>
      </c>
      <c r="D2468" s="2" t="str">
        <f t="shared" si="38"/>
        <v>Texas - Wichita Falls-Jul</v>
      </c>
      <c r="E2468" s="5">
        <v>82.9</v>
      </c>
      <c r="F2468" s="5">
        <v>82.041935483870972</v>
      </c>
      <c r="G2468" s="5">
        <v>78.651612903225796</v>
      </c>
      <c r="H2468" s="5">
        <v>77.693548387096769</v>
      </c>
      <c r="I2468" s="5">
        <v>76.790322580645167</v>
      </c>
      <c r="J2468" s="5">
        <v>75.790322580645167</v>
      </c>
      <c r="K2468" s="5">
        <v>79.122580645161293</v>
      </c>
      <c r="L2468" s="5">
        <v>82.454838709677418</v>
      </c>
      <c r="M2468" s="5">
        <v>85.803225806451621</v>
      </c>
      <c r="N2468" s="5">
        <v>88.42258064516129</v>
      </c>
      <c r="O2468" s="5">
        <v>90.990322580645156</v>
      </c>
      <c r="P2468" s="5">
        <v>93.603225806451604</v>
      </c>
      <c r="Q2468" s="5">
        <v>94.674193548387095</v>
      </c>
      <c r="R2468" s="5">
        <v>95.754838709677429</v>
      </c>
      <c r="S2468" s="5">
        <v>96.812903225806451</v>
      </c>
      <c r="T2468" s="5">
        <v>96.225806451612897</v>
      </c>
      <c r="U2468" s="5">
        <v>95.661290322580641</v>
      </c>
      <c r="V2468" s="5">
        <v>95.090322580645164</v>
      </c>
      <c r="W2468" s="5">
        <v>91.838709677419359</v>
      </c>
      <c r="X2468" s="5">
        <v>88.612903225806448</v>
      </c>
      <c r="Y2468" s="5">
        <v>85.4258064516129</v>
      </c>
      <c r="Z2468" s="5">
        <v>84</v>
      </c>
      <c r="AA2468" s="5">
        <v>82.529032258064518</v>
      </c>
      <c r="AB2468" s="5">
        <v>81.103225806451604</v>
      </c>
    </row>
    <row r="2469" spans="1:28">
      <c r="A2469" s="2" t="s">
        <v>330</v>
      </c>
      <c r="B2469" s="2" t="s">
        <v>80</v>
      </c>
      <c r="C2469" s="2" t="s">
        <v>368</v>
      </c>
      <c r="D2469" s="2" t="str">
        <f t="shared" si="38"/>
        <v>Texas - Wichita Falls-Aug</v>
      </c>
      <c r="E2469" s="5">
        <v>72.900000000000006</v>
      </c>
      <c r="F2469" s="5">
        <v>72.119354838709668</v>
      </c>
      <c r="G2469" s="5">
        <v>73.838709677419359</v>
      </c>
      <c r="H2469" s="5">
        <v>73.129032258064512</v>
      </c>
      <c r="I2469" s="5">
        <v>72.451612903225808</v>
      </c>
      <c r="J2469" s="5">
        <v>71.741935483870961</v>
      </c>
      <c r="K2469" s="5">
        <v>74.841935483870969</v>
      </c>
      <c r="L2469" s="5">
        <v>77.99354838709678</v>
      </c>
      <c r="M2469" s="5">
        <v>81.129032258064512</v>
      </c>
      <c r="N2469" s="5">
        <v>83.703225806451613</v>
      </c>
      <c r="O2469" s="5">
        <v>86.222580645161287</v>
      </c>
      <c r="P2469" s="5">
        <v>88.816129032258075</v>
      </c>
      <c r="Q2469" s="5">
        <v>90.0741935483871</v>
      </c>
      <c r="R2469" s="5">
        <v>91.335483870967749</v>
      </c>
      <c r="S2469" s="5">
        <v>92.596774193548384</v>
      </c>
      <c r="T2469" s="5">
        <v>91.706451612903223</v>
      </c>
      <c r="U2469" s="5">
        <v>90.890322580645162</v>
      </c>
      <c r="V2469" s="5">
        <v>90.012903225806454</v>
      </c>
      <c r="W2469" s="5">
        <v>86.648387096774186</v>
      </c>
      <c r="X2469" s="5">
        <v>83.303225806451621</v>
      </c>
      <c r="Y2469" s="5">
        <v>80.00322580645161</v>
      </c>
      <c r="Z2469" s="5">
        <v>78.738709677419351</v>
      </c>
      <c r="AA2469" s="5">
        <v>77.49354838709678</v>
      </c>
      <c r="AB2469" s="5">
        <v>76.235483870967741</v>
      </c>
    </row>
    <row r="2470" spans="1:28">
      <c r="A2470" s="2" t="s">
        <v>330</v>
      </c>
      <c r="B2470" s="2" t="s">
        <v>81</v>
      </c>
      <c r="C2470" s="2" t="s">
        <v>369</v>
      </c>
      <c r="D2470" s="2" t="str">
        <f t="shared" si="38"/>
        <v>Texas - Wichita Falls-Sep</v>
      </c>
      <c r="E2470" s="5">
        <v>69.91</v>
      </c>
      <c r="F2470" s="5">
        <v>69.063333333333333</v>
      </c>
      <c r="G2470" s="5">
        <v>68.510000000000005</v>
      </c>
      <c r="H2470" s="5">
        <v>67.64</v>
      </c>
      <c r="I2470" s="5">
        <v>67.28</v>
      </c>
      <c r="J2470" s="5">
        <v>66.7</v>
      </c>
      <c r="K2470" s="5">
        <v>66.953333333333333</v>
      </c>
      <c r="L2470" s="5">
        <v>70.163333333333341</v>
      </c>
      <c r="M2470" s="5">
        <v>73.7</v>
      </c>
      <c r="N2470" s="5">
        <v>76.17</v>
      </c>
      <c r="O2470" s="5">
        <v>78.623333333333321</v>
      </c>
      <c r="P2470" s="5">
        <v>80.61666666666666</v>
      </c>
      <c r="Q2470" s="5">
        <v>82.42</v>
      </c>
      <c r="R2470" s="5">
        <v>83.523333333333326</v>
      </c>
      <c r="S2470" s="5">
        <v>84.176666666666677</v>
      </c>
      <c r="T2470" s="5">
        <v>84.173333333333332</v>
      </c>
      <c r="U2470" s="5">
        <v>82.856666666666655</v>
      </c>
      <c r="V2470" s="5">
        <v>80.19</v>
      </c>
      <c r="W2470" s="5">
        <v>75.606666666666655</v>
      </c>
      <c r="X2470" s="5">
        <v>73.260000000000005</v>
      </c>
      <c r="Y2470" s="5">
        <v>72.043333333333337</v>
      </c>
      <c r="Z2470" s="5">
        <v>71.263333333333335</v>
      </c>
      <c r="AA2470" s="5">
        <v>70.556666666666658</v>
      </c>
      <c r="AB2470" s="5">
        <v>69.72</v>
      </c>
    </row>
    <row r="2471" spans="1:28">
      <c r="A2471" s="2" t="s">
        <v>330</v>
      </c>
      <c r="B2471" s="2" t="s">
        <v>82</v>
      </c>
      <c r="C2471" s="2" t="s">
        <v>370</v>
      </c>
      <c r="D2471" s="2" t="str">
        <f t="shared" si="38"/>
        <v>Texas - Wichita Falls-Oct</v>
      </c>
      <c r="E2471" s="5">
        <v>58.86774193548387</v>
      </c>
      <c r="F2471" s="5">
        <v>58.2</v>
      </c>
      <c r="G2471" s="5">
        <v>57.483870967741936</v>
      </c>
      <c r="H2471" s="5">
        <v>56.687096774193549</v>
      </c>
      <c r="I2471" s="5">
        <v>55.848387096774189</v>
      </c>
      <c r="J2471" s="5">
        <v>55.045161290322582</v>
      </c>
      <c r="K2471" s="5">
        <v>57.6</v>
      </c>
      <c r="L2471" s="5">
        <v>60.151612903225811</v>
      </c>
      <c r="M2471" s="5">
        <v>62.7</v>
      </c>
      <c r="N2471" s="5">
        <v>66.319354838709685</v>
      </c>
      <c r="O2471" s="5">
        <v>69.958064516129028</v>
      </c>
      <c r="P2471" s="5">
        <v>73.5741935483871</v>
      </c>
      <c r="Q2471" s="5">
        <v>75.235483870967741</v>
      </c>
      <c r="R2471" s="5">
        <v>76.9258064516129</v>
      </c>
      <c r="S2471" s="5">
        <v>78.58709677419354</v>
      </c>
      <c r="T2471" s="5">
        <v>76.222580645161287</v>
      </c>
      <c r="U2471" s="5">
        <v>73.835483870967749</v>
      </c>
      <c r="V2471" s="5">
        <v>71.483870967741936</v>
      </c>
      <c r="W2471" s="5">
        <v>68.474193548387092</v>
      </c>
      <c r="X2471" s="5">
        <v>65.49677419354839</v>
      </c>
      <c r="Y2471" s="5">
        <v>62.512903225806454</v>
      </c>
      <c r="Z2471" s="5">
        <v>61.490322580645163</v>
      </c>
      <c r="AA2471" s="5">
        <v>60.574193548387093</v>
      </c>
      <c r="AB2471" s="5">
        <v>59.590322580645157</v>
      </c>
    </row>
    <row r="2472" spans="1:28">
      <c r="A2472" s="2" t="s">
        <v>330</v>
      </c>
      <c r="B2472" s="2" t="s">
        <v>83</v>
      </c>
      <c r="C2472" s="2" t="s">
        <v>371</v>
      </c>
      <c r="D2472" s="2" t="str">
        <f t="shared" si="38"/>
        <v>Texas - Wichita Falls-Nov</v>
      </c>
      <c r="E2472" s="5">
        <v>47.506666666666668</v>
      </c>
      <c r="F2472" s="5">
        <v>46.91</v>
      </c>
      <c r="G2472" s="5">
        <v>46.31333333333334</v>
      </c>
      <c r="H2472" s="5">
        <v>45.97</v>
      </c>
      <c r="I2472" s="5">
        <v>45.646666666666668</v>
      </c>
      <c r="J2472" s="5">
        <v>45.29</v>
      </c>
      <c r="K2472" s="5">
        <v>46.623333333333335</v>
      </c>
      <c r="L2472" s="5">
        <v>48.00333333333333</v>
      </c>
      <c r="M2472" s="5">
        <v>49.363333333333337</v>
      </c>
      <c r="N2472" s="5">
        <v>52.24666666666667</v>
      </c>
      <c r="O2472" s="5">
        <v>55.126666666666665</v>
      </c>
      <c r="P2472" s="5">
        <v>58.00333333333333</v>
      </c>
      <c r="Q2472" s="5">
        <v>59.156666666666666</v>
      </c>
      <c r="R2472" s="5">
        <v>60.296666666666667</v>
      </c>
      <c r="S2472" s="5">
        <v>61.46</v>
      </c>
      <c r="T2472" s="5">
        <v>58.863333333333337</v>
      </c>
      <c r="U2472" s="5">
        <v>56.29</v>
      </c>
      <c r="V2472" s="5">
        <v>53.693333333333335</v>
      </c>
      <c r="W2472" s="5">
        <v>51.923333333333332</v>
      </c>
      <c r="X2472" s="5">
        <v>50.18666666666666</v>
      </c>
      <c r="Y2472" s="5">
        <v>48.456666666666671</v>
      </c>
      <c r="Z2472" s="5">
        <v>47.97</v>
      </c>
      <c r="AA2472" s="5">
        <v>47.486666666666665</v>
      </c>
      <c r="AB2472" s="5">
        <v>46.99</v>
      </c>
    </row>
    <row r="2473" spans="1:28">
      <c r="A2473" s="2" t="s">
        <v>330</v>
      </c>
      <c r="B2473" s="2" t="s">
        <v>84</v>
      </c>
      <c r="C2473" s="2" t="s">
        <v>372</v>
      </c>
      <c r="D2473" s="2" t="str">
        <f t="shared" si="38"/>
        <v>Texas - Wichita Falls-Dec</v>
      </c>
      <c r="E2473" s="5">
        <v>37.116129032258058</v>
      </c>
      <c r="F2473" s="5">
        <v>36.674193548387102</v>
      </c>
      <c r="G2473" s="5">
        <v>36.064516129032256</v>
      </c>
      <c r="H2473" s="5">
        <v>35.42258064516129</v>
      </c>
      <c r="I2473" s="5">
        <v>34.822580645161288</v>
      </c>
      <c r="J2473" s="5">
        <v>34.1</v>
      </c>
      <c r="K2473" s="5">
        <v>33.470967741935482</v>
      </c>
      <c r="L2473" s="5">
        <v>33.522580645161291</v>
      </c>
      <c r="M2473" s="5">
        <v>36.822580645161288</v>
      </c>
      <c r="N2473" s="5">
        <v>40.429032258064517</v>
      </c>
      <c r="O2473" s="5">
        <v>43.87096774193548</v>
      </c>
      <c r="P2473" s="5">
        <v>46.9</v>
      </c>
      <c r="Q2473" s="5">
        <v>49.6</v>
      </c>
      <c r="R2473" s="5">
        <v>51.064516129032256</v>
      </c>
      <c r="S2473" s="5">
        <v>52.248387096774195</v>
      </c>
      <c r="T2473" s="5">
        <v>51.970967741935482</v>
      </c>
      <c r="U2473" s="5">
        <v>49.470967741935482</v>
      </c>
      <c r="V2473" s="5">
        <v>45.232258064516131</v>
      </c>
      <c r="W2473" s="5">
        <v>42.741935483870968</v>
      </c>
      <c r="X2473" s="5">
        <v>41.690322580645166</v>
      </c>
      <c r="Y2473" s="5">
        <v>40.480645161290326</v>
      </c>
      <c r="Z2473" s="5">
        <v>39.925806451612907</v>
      </c>
      <c r="AA2473" s="5">
        <v>39.332258064516125</v>
      </c>
      <c r="AB2473" s="5">
        <v>38.71290322580645</v>
      </c>
    </row>
    <row r="2474" spans="1:28">
      <c r="A2474" s="2" t="s">
        <v>331</v>
      </c>
      <c r="B2474" s="2" t="s">
        <v>73</v>
      </c>
      <c r="C2474" s="2" t="s">
        <v>361</v>
      </c>
      <c r="D2474" s="2" t="str">
        <f t="shared" si="38"/>
        <v>Utah - Cedar City-Jan</v>
      </c>
      <c r="E2474" s="5">
        <v>26.093548387096774</v>
      </c>
      <c r="F2474" s="5">
        <v>24.85483870967742</v>
      </c>
      <c r="G2474" s="5">
        <v>23.861290322580647</v>
      </c>
      <c r="H2474" s="5">
        <v>23.587096774193551</v>
      </c>
      <c r="I2474" s="5">
        <v>23.287096774193547</v>
      </c>
      <c r="J2474" s="5">
        <v>22.525806451612901</v>
      </c>
      <c r="K2474" s="5">
        <v>22.870967741935484</v>
      </c>
      <c r="L2474" s="5">
        <v>21.603225806451615</v>
      </c>
      <c r="M2474" s="5">
        <v>24.974193548387099</v>
      </c>
      <c r="N2474" s="5">
        <v>29.851612903225806</v>
      </c>
      <c r="O2474" s="5">
        <v>34.409677419354843</v>
      </c>
      <c r="P2474" s="5">
        <v>37.854838709677416</v>
      </c>
      <c r="Q2474" s="5">
        <v>40.087096774193547</v>
      </c>
      <c r="R2474" s="5">
        <v>41.396774193548389</v>
      </c>
      <c r="S2474" s="5">
        <v>41.941935483870971</v>
      </c>
      <c r="T2474" s="5">
        <v>41.661290322580648</v>
      </c>
      <c r="U2474" s="5">
        <v>39.37096774193548</v>
      </c>
      <c r="V2474" s="5">
        <v>34.745161290322578</v>
      </c>
      <c r="W2474" s="5">
        <v>31.841935483870969</v>
      </c>
      <c r="X2474" s="5">
        <v>30.861290322580647</v>
      </c>
      <c r="Y2474" s="5">
        <v>29.729032258064517</v>
      </c>
      <c r="Z2474" s="5">
        <v>28.261290322580646</v>
      </c>
      <c r="AA2474" s="5">
        <v>27.580645161290324</v>
      </c>
      <c r="AB2474" s="5">
        <v>26.503225806451614</v>
      </c>
    </row>
    <row r="2475" spans="1:28">
      <c r="A2475" s="2" t="s">
        <v>331</v>
      </c>
      <c r="B2475" s="2" t="s">
        <v>74</v>
      </c>
      <c r="C2475" s="2" t="s">
        <v>362</v>
      </c>
      <c r="D2475" s="2" t="str">
        <f t="shared" si="38"/>
        <v>Utah - Cedar City-Feb</v>
      </c>
      <c r="E2475" s="5">
        <v>26.321428571428573</v>
      </c>
      <c r="F2475" s="5">
        <v>25.778571428571428</v>
      </c>
      <c r="G2475" s="5">
        <v>25.078571428571429</v>
      </c>
      <c r="H2475" s="5">
        <v>23.960714285714285</v>
      </c>
      <c r="I2475" s="5">
        <v>23.25</v>
      </c>
      <c r="J2475" s="5">
        <v>22.910714285714285</v>
      </c>
      <c r="K2475" s="5">
        <v>22.735714285714288</v>
      </c>
      <c r="L2475" s="5">
        <v>23.475000000000001</v>
      </c>
      <c r="M2475" s="5">
        <v>27.517857142857142</v>
      </c>
      <c r="N2475" s="5">
        <v>31.00714285714286</v>
      </c>
      <c r="O2475" s="5">
        <v>33.603571428571428</v>
      </c>
      <c r="P2475" s="5">
        <v>36.042857142857144</v>
      </c>
      <c r="Q2475" s="5">
        <v>38.546428571428571</v>
      </c>
      <c r="R2475" s="5">
        <v>40.921428571428571</v>
      </c>
      <c r="S2475" s="5">
        <v>41.982142857142854</v>
      </c>
      <c r="T2475" s="5">
        <v>42.18571428571429</v>
      </c>
      <c r="U2475" s="5">
        <v>41.103571428571435</v>
      </c>
      <c r="V2475" s="5">
        <v>38.089285714285715</v>
      </c>
      <c r="W2475" s="5">
        <v>33.453571428571429</v>
      </c>
      <c r="X2475" s="5">
        <v>31.557142857142857</v>
      </c>
      <c r="Y2475" s="5">
        <v>29.692857142857143</v>
      </c>
      <c r="Z2475" s="5">
        <v>29.05</v>
      </c>
      <c r="AA2475" s="5">
        <v>28.00714285714286</v>
      </c>
      <c r="AB2475" s="5">
        <v>27.421428571428571</v>
      </c>
    </row>
    <row r="2476" spans="1:28">
      <c r="A2476" s="2" t="s">
        <v>331</v>
      </c>
      <c r="B2476" s="2" t="s">
        <v>75</v>
      </c>
      <c r="C2476" s="2" t="s">
        <v>363</v>
      </c>
      <c r="D2476" s="2" t="str">
        <f t="shared" si="38"/>
        <v>Utah - Cedar City-Mar</v>
      </c>
      <c r="E2476" s="5">
        <v>33.441935483870971</v>
      </c>
      <c r="F2476" s="5">
        <v>32.829032258064515</v>
      </c>
      <c r="G2476" s="5">
        <v>31.980645161290322</v>
      </c>
      <c r="H2476" s="5">
        <v>31.119354838709679</v>
      </c>
      <c r="I2476" s="5">
        <v>30.225806451612904</v>
      </c>
      <c r="J2476" s="5">
        <v>30.974193548387099</v>
      </c>
      <c r="K2476" s="5">
        <v>31.748387096774195</v>
      </c>
      <c r="L2476" s="5">
        <v>32.516129032258064</v>
      </c>
      <c r="M2476" s="5">
        <v>35.509677419354837</v>
      </c>
      <c r="N2476" s="5">
        <v>38.50322580645161</v>
      </c>
      <c r="O2476" s="5">
        <v>41.493548387096773</v>
      </c>
      <c r="P2476" s="5">
        <v>42.854838709677416</v>
      </c>
      <c r="Q2476" s="5">
        <v>44.232258064516131</v>
      </c>
      <c r="R2476" s="5">
        <v>45.596774193548384</v>
      </c>
      <c r="S2476" s="5">
        <v>45.512903225806454</v>
      </c>
      <c r="T2476" s="5">
        <v>45.438709677419354</v>
      </c>
      <c r="U2476" s="5">
        <v>45.364516129032253</v>
      </c>
      <c r="V2476" s="5">
        <v>42.932258064516134</v>
      </c>
      <c r="W2476" s="5">
        <v>40.41612903225807</v>
      </c>
      <c r="X2476" s="5">
        <v>37.983870967741936</v>
      </c>
      <c r="Y2476" s="5">
        <v>36.890322580645162</v>
      </c>
      <c r="Z2476" s="5">
        <v>35.825806451612898</v>
      </c>
      <c r="AA2476" s="5">
        <v>34.741935483870968</v>
      </c>
      <c r="AB2476" s="5">
        <v>34.12580645161291</v>
      </c>
    </row>
    <row r="2477" spans="1:28">
      <c r="A2477" s="2" t="s">
        <v>331</v>
      </c>
      <c r="B2477" s="2" t="s">
        <v>76</v>
      </c>
      <c r="C2477" s="2" t="s">
        <v>364</v>
      </c>
      <c r="D2477" s="2" t="str">
        <f t="shared" si="38"/>
        <v>Utah - Cedar City-Apr</v>
      </c>
      <c r="E2477" s="5">
        <v>41.256666666666668</v>
      </c>
      <c r="F2477" s="5">
        <v>40.06666666666667</v>
      </c>
      <c r="G2477" s="5">
        <v>39.31666666666667</v>
      </c>
      <c r="H2477" s="5">
        <v>38.619999999999997</v>
      </c>
      <c r="I2477" s="5">
        <v>37.876666666666665</v>
      </c>
      <c r="J2477" s="5">
        <v>40.113333333333337</v>
      </c>
      <c r="K2477" s="5">
        <v>42.34</v>
      </c>
      <c r="L2477" s="5">
        <v>44.576666666666668</v>
      </c>
      <c r="M2477" s="5">
        <v>48.353333333333332</v>
      </c>
      <c r="N2477" s="5">
        <v>52.146666666666668</v>
      </c>
      <c r="O2477" s="5">
        <v>55.93</v>
      </c>
      <c r="P2477" s="5">
        <v>57.286666666666662</v>
      </c>
      <c r="Q2477" s="5">
        <v>58.673333333333332</v>
      </c>
      <c r="R2477" s="5">
        <v>60.04</v>
      </c>
      <c r="S2477" s="5">
        <v>59.963333333333338</v>
      </c>
      <c r="T2477" s="5">
        <v>59.906666666666666</v>
      </c>
      <c r="U2477" s="5">
        <v>59.83</v>
      </c>
      <c r="V2477" s="5">
        <v>56.136666666666663</v>
      </c>
      <c r="W2477" s="5">
        <v>52.43666666666666</v>
      </c>
      <c r="X2477" s="5">
        <v>48.74</v>
      </c>
      <c r="Y2477" s="5">
        <v>47.153333333333329</v>
      </c>
      <c r="Z2477" s="5">
        <v>45.626666666666665</v>
      </c>
      <c r="AA2477" s="5">
        <v>44.06</v>
      </c>
      <c r="AB2477" s="5">
        <v>42.886666666666663</v>
      </c>
    </row>
    <row r="2478" spans="1:28">
      <c r="A2478" s="2" t="s">
        <v>331</v>
      </c>
      <c r="B2478" s="2" t="s">
        <v>77</v>
      </c>
      <c r="C2478" s="2" t="s">
        <v>365</v>
      </c>
      <c r="D2478" s="2" t="str">
        <f t="shared" si="38"/>
        <v>Utah - Cedar City-May</v>
      </c>
      <c r="E2478" s="5">
        <v>49.616129032258058</v>
      </c>
      <c r="F2478" s="5">
        <v>48.774193548387096</v>
      </c>
      <c r="G2478" s="5">
        <v>47.435483870967744</v>
      </c>
      <c r="H2478" s="5">
        <v>45.92258064516129</v>
      </c>
      <c r="I2478" s="5">
        <v>44.990322580645163</v>
      </c>
      <c r="J2478" s="5">
        <v>44.42258064516129</v>
      </c>
      <c r="K2478" s="5">
        <v>48.222580645161294</v>
      </c>
      <c r="L2478" s="5">
        <v>52.845161290322579</v>
      </c>
      <c r="M2478" s="5">
        <v>57.612903225806448</v>
      </c>
      <c r="N2478" s="5">
        <v>60.887096774193552</v>
      </c>
      <c r="O2478" s="5">
        <v>63.987096774193546</v>
      </c>
      <c r="P2478" s="5">
        <v>66.467741935483872</v>
      </c>
      <c r="Q2478" s="5">
        <v>68.219354838709677</v>
      </c>
      <c r="R2478" s="5">
        <v>68.809677419354841</v>
      </c>
      <c r="S2478" s="5">
        <v>69.793548387096777</v>
      </c>
      <c r="T2478" s="5">
        <v>70.012903225806454</v>
      </c>
      <c r="U2478" s="5">
        <v>69.867741935483878</v>
      </c>
      <c r="V2478" s="5">
        <v>68.477419354838716</v>
      </c>
      <c r="W2478" s="5">
        <v>66.025806451612908</v>
      </c>
      <c r="X2478" s="5">
        <v>60.754838709677422</v>
      </c>
      <c r="Y2478" s="5">
        <v>55.987096774193546</v>
      </c>
      <c r="Z2478" s="5">
        <v>53.674193548387102</v>
      </c>
      <c r="AA2478" s="5">
        <v>51.848387096774189</v>
      </c>
      <c r="AB2478" s="5">
        <v>51.2</v>
      </c>
    </row>
    <row r="2479" spans="1:28">
      <c r="A2479" s="2" t="s">
        <v>331</v>
      </c>
      <c r="B2479" s="2" t="s">
        <v>78</v>
      </c>
      <c r="C2479" s="2" t="s">
        <v>366</v>
      </c>
      <c r="D2479" s="2" t="str">
        <f t="shared" si="38"/>
        <v>Utah - Cedar City-Jun</v>
      </c>
      <c r="E2479" s="5">
        <v>57.35</v>
      </c>
      <c r="F2479" s="5">
        <v>56.016666666666666</v>
      </c>
      <c r="G2479" s="5">
        <v>54.973333333333336</v>
      </c>
      <c r="H2479" s="5">
        <v>54.033333333333331</v>
      </c>
      <c r="I2479" s="5">
        <v>51.31333333333334</v>
      </c>
      <c r="J2479" s="5">
        <v>51.956666666666671</v>
      </c>
      <c r="K2479" s="5">
        <v>59.013333333333335</v>
      </c>
      <c r="L2479" s="5">
        <v>65.583333333333329</v>
      </c>
      <c r="M2479" s="5">
        <v>70.05</v>
      </c>
      <c r="N2479" s="5">
        <v>73.773333333333326</v>
      </c>
      <c r="O2479" s="5">
        <v>76.416666666666671</v>
      </c>
      <c r="P2479" s="5">
        <v>78.346666666666664</v>
      </c>
      <c r="Q2479" s="5">
        <v>79.956666666666663</v>
      </c>
      <c r="R2479" s="5">
        <v>80.646666666666675</v>
      </c>
      <c r="S2479" s="5">
        <v>81.573333333333323</v>
      </c>
      <c r="T2479" s="5">
        <v>81.163333333333341</v>
      </c>
      <c r="U2479" s="5">
        <v>79.876666666666679</v>
      </c>
      <c r="V2479" s="5">
        <v>78.17</v>
      </c>
      <c r="W2479" s="5">
        <v>75.203333333333333</v>
      </c>
      <c r="X2479" s="5">
        <v>70.680000000000007</v>
      </c>
      <c r="Y2479" s="5">
        <v>66.143333333333331</v>
      </c>
      <c r="Z2479" s="5">
        <v>63.263333333333335</v>
      </c>
      <c r="AA2479" s="5">
        <v>61.076666666666668</v>
      </c>
      <c r="AB2479" s="5">
        <v>59.896666666666668</v>
      </c>
    </row>
    <row r="2480" spans="1:28">
      <c r="A2480" s="2" t="s">
        <v>331</v>
      </c>
      <c r="B2480" s="2" t="s">
        <v>79</v>
      </c>
      <c r="C2480" s="2" t="s">
        <v>367</v>
      </c>
      <c r="D2480" s="2" t="str">
        <f t="shared" si="38"/>
        <v>Utah - Cedar City-Jul</v>
      </c>
      <c r="E2480" s="5">
        <v>67.787096774193557</v>
      </c>
      <c r="F2480" s="5">
        <v>66.770967741935493</v>
      </c>
      <c r="G2480" s="5">
        <v>63.329032258064515</v>
      </c>
      <c r="H2480" s="5">
        <v>62.103225806451611</v>
      </c>
      <c r="I2480" s="5">
        <v>60.825806451612898</v>
      </c>
      <c r="J2480" s="5">
        <v>64.603225806451618</v>
      </c>
      <c r="K2480" s="5">
        <v>68.370967741935488</v>
      </c>
      <c r="L2480" s="5">
        <v>72.193548387096769</v>
      </c>
      <c r="M2480" s="5">
        <v>76.209677419354833</v>
      </c>
      <c r="N2480" s="5">
        <v>80.245161290322571</v>
      </c>
      <c r="O2480" s="5">
        <v>84.248387096774181</v>
      </c>
      <c r="P2480" s="5">
        <v>85.58064516129032</v>
      </c>
      <c r="Q2480" s="5">
        <v>86.906451612903226</v>
      </c>
      <c r="R2480" s="5">
        <v>88.238709677419351</v>
      </c>
      <c r="S2480" s="5">
        <v>87.158064516129031</v>
      </c>
      <c r="T2480" s="5">
        <v>86.125806451612902</v>
      </c>
      <c r="U2480" s="5">
        <v>85.058064516129036</v>
      </c>
      <c r="V2480" s="5">
        <v>82.103225806451604</v>
      </c>
      <c r="W2480" s="5">
        <v>79.093548387096774</v>
      </c>
      <c r="X2480" s="5">
        <v>76.093548387096774</v>
      </c>
      <c r="Y2480" s="5">
        <v>73.312903225806451</v>
      </c>
      <c r="Z2480" s="5">
        <v>70.593548387096774</v>
      </c>
      <c r="AA2480" s="5">
        <v>67.890322580645162</v>
      </c>
      <c r="AB2480" s="5">
        <v>66.858064516129033</v>
      </c>
    </row>
    <row r="2481" spans="1:28">
      <c r="A2481" s="2" t="s">
        <v>331</v>
      </c>
      <c r="B2481" s="2" t="s">
        <v>80</v>
      </c>
      <c r="C2481" s="2" t="s">
        <v>368</v>
      </c>
      <c r="D2481" s="2" t="str">
        <f t="shared" si="38"/>
        <v>Utah - Cedar City-Aug</v>
      </c>
      <c r="E2481" s="5">
        <v>59.022580645161291</v>
      </c>
      <c r="F2481" s="5">
        <v>57.79032258064516</v>
      </c>
      <c r="G2481" s="5">
        <v>58.964516129032262</v>
      </c>
      <c r="H2481" s="5">
        <v>57.948387096774198</v>
      </c>
      <c r="I2481" s="5">
        <v>56.91935483870968</v>
      </c>
      <c r="J2481" s="5">
        <v>59.29354838709677</v>
      </c>
      <c r="K2481" s="5">
        <v>61.62903225806452</v>
      </c>
      <c r="L2481" s="5">
        <v>64.045161290322582</v>
      </c>
      <c r="M2481" s="5">
        <v>68.49677419354839</v>
      </c>
      <c r="N2481" s="5">
        <v>73.009677419354844</v>
      </c>
      <c r="O2481" s="5">
        <v>77.467741935483872</v>
      </c>
      <c r="P2481" s="5">
        <v>79.045161290322582</v>
      </c>
      <c r="Q2481" s="5">
        <v>80.619354838709668</v>
      </c>
      <c r="R2481" s="5">
        <v>82.2</v>
      </c>
      <c r="S2481" s="5">
        <v>82.019354838709674</v>
      </c>
      <c r="T2481" s="5">
        <v>81.803225806451621</v>
      </c>
      <c r="U2481" s="5">
        <v>81.635483870967732</v>
      </c>
      <c r="V2481" s="5">
        <v>77.883870967741942</v>
      </c>
      <c r="W2481" s="5">
        <v>74.099999999999994</v>
      </c>
      <c r="X2481" s="5">
        <v>70.335483870967749</v>
      </c>
      <c r="Y2481" s="5">
        <v>67.990322580645156</v>
      </c>
      <c r="Z2481" s="5">
        <v>65.687096774193549</v>
      </c>
      <c r="AA2481" s="5">
        <v>63.409677419354843</v>
      </c>
      <c r="AB2481" s="5">
        <v>62.170967741935485</v>
      </c>
    </row>
    <row r="2482" spans="1:28">
      <c r="A2482" s="2" t="s">
        <v>331</v>
      </c>
      <c r="B2482" s="2" t="s">
        <v>81</v>
      </c>
      <c r="C2482" s="2" t="s">
        <v>369</v>
      </c>
      <c r="D2482" s="2" t="str">
        <f t="shared" si="38"/>
        <v>Utah - Cedar City-Sep</v>
      </c>
      <c r="E2482" s="5">
        <v>57.06333333333334</v>
      </c>
      <c r="F2482" s="5">
        <v>55.66</v>
      </c>
      <c r="G2482" s="5">
        <v>54.93333333333333</v>
      </c>
      <c r="H2482" s="5">
        <v>54.213333333333338</v>
      </c>
      <c r="I2482" s="5">
        <v>53.473333333333336</v>
      </c>
      <c r="J2482" s="5">
        <v>55.74</v>
      </c>
      <c r="K2482" s="5">
        <v>57.986666666666665</v>
      </c>
      <c r="L2482" s="5">
        <v>60.266666666666666</v>
      </c>
      <c r="M2482" s="5">
        <v>64.5</v>
      </c>
      <c r="N2482" s="5">
        <v>68.726666666666674</v>
      </c>
      <c r="O2482" s="5">
        <v>72.959999999999994</v>
      </c>
      <c r="P2482" s="5">
        <v>74.423333333333332</v>
      </c>
      <c r="Q2482" s="5">
        <v>75.88333333333334</v>
      </c>
      <c r="R2482" s="5">
        <v>77.336666666666659</v>
      </c>
      <c r="S2482" s="5">
        <v>76.97</v>
      </c>
      <c r="T2482" s="5">
        <v>76.663333333333341</v>
      </c>
      <c r="U2482" s="5">
        <v>76.290000000000006</v>
      </c>
      <c r="V2482" s="5">
        <v>72.213333333333338</v>
      </c>
      <c r="W2482" s="5">
        <v>68.096666666666664</v>
      </c>
      <c r="X2482" s="5">
        <v>64.010000000000005</v>
      </c>
      <c r="Y2482" s="5">
        <v>62.426666666666662</v>
      </c>
      <c r="Z2482" s="5">
        <v>60.863333333333337</v>
      </c>
      <c r="AA2482" s="5">
        <v>59.326666666666668</v>
      </c>
      <c r="AB2482" s="5">
        <v>57.89</v>
      </c>
    </row>
    <row r="2483" spans="1:28">
      <c r="A2483" s="2" t="s">
        <v>331</v>
      </c>
      <c r="B2483" s="2" t="s">
        <v>82</v>
      </c>
      <c r="C2483" s="2" t="s">
        <v>370</v>
      </c>
      <c r="D2483" s="2" t="str">
        <f t="shared" si="38"/>
        <v>Utah - Cedar City-Oct</v>
      </c>
      <c r="E2483" s="5">
        <v>45.948387096774198</v>
      </c>
      <c r="F2483" s="5">
        <v>44.619354838709675</v>
      </c>
      <c r="G2483" s="5">
        <v>43.596774193548384</v>
      </c>
      <c r="H2483" s="5">
        <v>42.645161290322584</v>
      </c>
      <c r="I2483" s="5">
        <v>41.658064516129038</v>
      </c>
      <c r="J2483" s="5">
        <v>42.767741935483869</v>
      </c>
      <c r="K2483" s="5">
        <v>43.903225806451616</v>
      </c>
      <c r="L2483" s="5">
        <v>45</v>
      </c>
      <c r="M2483" s="5">
        <v>50.335483870967742</v>
      </c>
      <c r="N2483" s="5">
        <v>55.693548387096776</v>
      </c>
      <c r="O2483" s="5">
        <v>61.035483870967738</v>
      </c>
      <c r="P2483" s="5">
        <v>62.79032258064516</v>
      </c>
      <c r="Q2483" s="5">
        <v>64.464516129032262</v>
      </c>
      <c r="R2483" s="5">
        <v>66.206451612903223</v>
      </c>
      <c r="S2483" s="5">
        <v>65.454838709677418</v>
      </c>
      <c r="T2483" s="5">
        <v>64.651612903225811</v>
      </c>
      <c r="U2483" s="5">
        <v>63.887096774193552</v>
      </c>
      <c r="V2483" s="5">
        <v>59.816129032258061</v>
      </c>
      <c r="W2483" s="5">
        <v>55.758064516129032</v>
      </c>
      <c r="X2483" s="5">
        <v>51.687096774193549</v>
      </c>
      <c r="Y2483" s="5">
        <v>50.606451612903221</v>
      </c>
      <c r="Z2483" s="5">
        <v>49.57741935483871</v>
      </c>
      <c r="AA2483" s="5">
        <v>48.548387096774192</v>
      </c>
      <c r="AB2483" s="5">
        <v>47.187096774193549</v>
      </c>
    </row>
    <row r="2484" spans="1:28">
      <c r="A2484" s="2" t="s">
        <v>331</v>
      </c>
      <c r="B2484" s="2" t="s">
        <v>83</v>
      </c>
      <c r="C2484" s="2" t="s">
        <v>371</v>
      </c>
      <c r="D2484" s="2" t="str">
        <f t="shared" si="38"/>
        <v>Utah - Cedar City-Nov</v>
      </c>
      <c r="E2484" s="5">
        <v>32.996666666666663</v>
      </c>
      <c r="F2484" s="5">
        <v>32.299999999999997</v>
      </c>
      <c r="G2484" s="5">
        <v>31.603333333333335</v>
      </c>
      <c r="H2484" s="5">
        <v>30.983333333333334</v>
      </c>
      <c r="I2484" s="5">
        <v>30.286666666666669</v>
      </c>
      <c r="J2484" s="5">
        <v>30.31</v>
      </c>
      <c r="K2484" s="5">
        <v>30.326666666666664</v>
      </c>
      <c r="L2484" s="5">
        <v>30.356666666666669</v>
      </c>
      <c r="M2484" s="5">
        <v>34.663333333333334</v>
      </c>
      <c r="N2484" s="5">
        <v>39.056666666666665</v>
      </c>
      <c r="O2484" s="5">
        <v>43.346666666666671</v>
      </c>
      <c r="P2484" s="5">
        <v>45.62</v>
      </c>
      <c r="Q2484" s="5">
        <v>47.953333333333333</v>
      </c>
      <c r="R2484" s="5">
        <v>50.226666666666667</v>
      </c>
      <c r="S2484" s="5">
        <v>49.456666666666671</v>
      </c>
      <c r="T2484" s="5">
        <v>48.67</v>
      </c>
      <c r="U2484" s="5">
        <v>47.896666666666668</v>
      </c>
      <c r="V2484" s="5">
        <v>44.43666666666666</v>
      </c>
      <c r="W2484" s="5">
        <v>40.956666666666671</v>
      </c>
      <c r="X2484" s="5">
        <v>37.476666666666667</v>
      </c>
      <c r="Y2484" s="5">
        <v>36.32</v>
      </c>
      <c r="Z2484" s="5">
        <v>35.18666666666666</v>
      </c>
      <c r="AA2484" s="5">
        <v>34.06666666666667</v>
      </c>
      <c r="AB2484" s="5">
        <v>33.353333333333332</v>
      </c>
    </row>
    <row r="2485" spans="1:28">
      <c r="A2485" s="2" t="s">
        <v>331</v>
      </c>
      <c r="B2485" s="2" t="s">
        <v>84</v>
      </c>
      <c r="C2485" s="2" t="s">
        <v>372</v>
      </c>
      <c r="D2485" s="2" t="str">
        <f t="shared" si="38"/>
        <v>Utah - Cedar City-Dec</v>
      </c>
      <c r="E2485" s="5">
        <v>24.358064516129033</v>
      </c>
      <c r="F2485" s="5">
        <v>22.925806451612903</v>
      </c>
      <c r="G2485" s="5">
        <v>23.158064516129031</v>
      </c>
      <c r="H2485" s="5">
        <v>23.183870967741935</v>
      </c>
      <c r="I2485" s="5">
        <v>22.590322580645161</v>
      </c>
      <c r="J2485" s="5">
        <v>21.945161290322581</v>
      </c>
      <c r="K2485" s="5">
        <v>20.835483870967742</v>
      </c>
      <c r="L2485" s="5">
        <v>20.703225806451613</v>
      </c>
      <c r="M2485" s="5">
        <v>24.325806451612905</v>
      </c>
      <c r="N2485" s="5">
        <v>28.738709677419354</v>
      </c>
      <c r="O2485" s="5">
        <v>32.058064516129029</v>
      </c>
      <c r="P2485" s="5">
        <v>34.635483870967747</v>
      </c>
      <c r="Q2485" s="5">
        <v>36.732258064516131</v>
      </c>
      <c r="R2485" s="5">
        <v>38.258064516129032</v>
      </c>
      <c r="S2485" s="5">
        <v>39.267741935483869</v>
      </c>
      <c r="T2485" s="5">
        <v>39.07741935483871</v>
      </c>
      <c r="U2485" s="5">
        <v>36.322580645161288</v>
      </c>
      <c r="V2485" s="5">
        <v>30.93548387096774</v>
      </c>
      <c r="W2485" s="5">
        <v>28.70967741935484</v>
      </c>
      <c r="X2485" s="5">
        <v>27.316129032258065</v>
      </c>
      <c r="Y2485" s="5">
        <v>25.938709677419357</v>
      </c>
      <c r="Z2485" s="5">
        <v>25.338709677419356</v>
      </c>
      <c r="AA2485" s="5">
        <v>24.674193548387095</v>
      </c>
      <c r="AB2485" s="5">
        <v>24.5</v>
      </c>
    </row>
    <row r="2486" spans="1:28">
      <c r="A2486" s="2" t="s">
        <v>332</v>
      </c>
      <c r="B2486" s="2" t="s">
        <v>73</v>
      </c>
      <c r="C2486" s="2" t="s">
        <v>361</v>
      </c>
      <c r="D2486" s="2" t="str">
        <f t="shared" si="38"/>
        <v>Utah - Salt Lake City-Jan</v>
      </c>
      <c r="E2486" s="5">
        <v>25.864516129032257</v>
      </c>
      <c r="F2486" s="5">
        <v>25.512903225806451</v>
      </c>
      <c r="G2486" s="5">
        <v>25.29032258064516</v>
      </c>
      <c r="H2486" s="5">
        <v>25.183870967741935</v>
      </c>
      <c r="I2486" s="5">
        <v>24.403225806451612</v>
      </c>
      <c r="J2486" s="5">
        <v>24.345161290322583</v>
      </c>
      <c r="K2486" s="5">
        <v>24.596774193548388</v>
      </c>
      <c r="L2486" s="5">
        <v>24.419354838709676</v>
      </c>
      <c r="M2486" s="5">
        <v>25.480645161290322</v>
      </c>
      <c r="N2486" s="5">
        <v>28.445161290322581</v>
      </c>
      <c r="O2486" s="5">
        <v>30.638709677419353</v>
      </c>
      <c r="P2486" s="5">
        <v>32.467741935483872</v>
      </c>
      <c r="Q2486" s="5">
        <v>33.448387096774198</v>
      </c>
      <c r="R2486" s="5">
        <v>34.28709677419355</v>
      </c>
      <c r="S2486" s="5">
        <v>34.570967741935483</v>
      </c>
      <c r="T2486" s="5">
        <v>34.054838709677419</v>
      </c>
      <c r="U2486" s="5">
        <v>32.690322580645159</v>
      </c>
      <c r="V2486" s="5">
        <v>29.932258064516127</v>
      </c>
      <c r="W2486" s="5">
        <v>28.112903225806452</v>
      </c>
      <c r="X2486" s="5">
        <v>27.687096774193545</v>
      </c>
      <c r="Y2486" s="5">
        <v>26.9</v>
      </c>
      <c r="Z2486" s="5">
        <v>27.119354838709679</v>
      </c>
      <c r="AA2486" s="5">
        <v>26.57741935483871</v>
      </c>
      <c r="AB2486" s="5">
        <v>26.251612903225805</v>
      </c>
    </row>
    <row r="2487" spans="1:28">
      <c r="A2487" s="2" t="s">
        <v>332</v>
      </c>
      <c r="B2487" s="2" t="s">
        <v>74</v>
      </c>
      <c r="C2487" s="2" t="s">
        <v>362</v>
      </c>
      <c r="D2487" s="2" t="str">
        <f t="shared" si="38"/>
        <v>Utah - Salt Lake City-Feb</v>
      </c>
      <c r="E2487" s="5">
        <v>32.107142857142854</v>
      </c>
      <c r="F2487" s="5">
        <v>31.61785714285714</v>
      </c>
      <c r="G2487" s="5">
        <v>31.317857142857143</v>
      </c>
      <c r="H2487" s="5">
        <v>30.814285714285713</v>
      </c>
      <c r="I2487" s="5">
        <v>30.25357142857143</v>
      </c>
      <c r="J2487" s="5">
        <v>29.614285714285717</v>
      </c>
      <c r="K2487" s="5">
        <v>29.789285714285715</v>
      </c>
      <c r="L2487" s="5">
        <v>30.042857142857144</v>
      </c>
      <c r="M2487" s="5">
        <v>32.396428571428572</v>
      </c>
      <c r="N2487" s="5">
        <v>35.428571428571431</v>
      </c>
      <c r="O2487" s="5">
        <v>37.528571428571425</v>
      </c>
      <c r="P2487" s="5">
        <v>39.36071428571428</v>
      </c>
      <c r="Q2487" s="5">
        <v>40.353571428571435</v>
      </c>
      <c r="R2487" s="5">
        <v>41.18928571428571</v>
      </c>
      <c r="S2487" s="5">
        <v>41.321428571428569</v>
      </c>
      <c r="T2487" s="5">
        <v>41.442857142857143</v>
      </c>
      <c r="U2487" s="5">
        <v>40.714285714285715</v>
      </c>
      <c r="V2487" s="5">
        <v>37.753571428571426</v>
      </c>
      <c r="W2487" s="5">
        <v>35.00714285714286</v>
      </c>
      <c r="X2487" s="5">
        <v>34.06071428571429</v>
      </c>
      <c r="Y2487" s="5">
        <v>33.4</v>
      </c>
      <c r="Z2487" s="5">
        <v>32.875</v>
      </c>
      <c r="AA2487" s="5">
        <v>32.696428571428569</v>
      </c>
      <c r="AB2487" s="5">
        <v>32.253571428571426</v>
      </c>
    </row>
    <row r="2488" spans="1:28">
      <c r="A2488" s="2" t="s">
        <v>332</v>
      </c>
      <c r="B2488" s="2" t="s">
        <v>75</v>
      </c>
      <c r="C2488" s="2" t="s">
        <v>363</v>
      </c>
      <c r="D2488" s="2" t="str">
        <f t="shared" si="38"/>
        <v>Utah - Salt Lake City-Mar</v>
      </c>
      <c r="E2488" s="5">
        <v>39.032258064516128</v>
      </c>
      <c r="F2488" s="5">
        <v>38.58387096774193</v>
      </c>
      <c r="G2488" s="5">
        <v>38.58064516129032</v>
      </c>
      <c r="H2488" s="5">
        <v>38.12903225806452</v>
      </c>
      <c r="I2488" s="5">
        <v>37.835483870967742</v>
      </c>
      <c r="J2488" s="5">
        <v>36.645161290322584</v>
      </c>
      <c r="K2488" s="5">
        <v>36.651612903225811</v>
      </c>
      <c r="L2488" s="5">
        <v>39.387096774193552</v>
      </c>
      <c r="M2488" s="5">
        <v>42.803225806451614</v>
      </c>
      <c r="N2488" s="5">
        <v>45.309677419354834</v>
      </c>
      <c r="O2488" s="5">
        <v>47.074193548387093</v>
      </c>
      <c r="P2488" s="5">
        <v>49.41612903225807</v>
      </c>
      <c r="Q2488" s="5">
        <v>50.648387096774194</v>
      </c>
      <c r="R2488" s="5">
        <v>51.574193548387093</v>
      </c>
      <c r="S2488" s="5">
        <v>52.332258064516125</v>
      </c>
      <c r="T2488" s="5">
        <v>51.554838709677419</v>
      </c>
      <c r="U2488" s="5">
        <v>50.92258064516129</v>
      </c>
      <c r="V2488" s="5">
        <v>48.961290322580645</v>
      </c>
      <c r="W2488" s="5">
        <v>45.219354838709677</v>
      </c>
      <c r="X2488" s="5">
        <v>43.006451612903227</v>
      </c>
      <c r="Y2488" s="5">
        <v>42.074193548387093</v>
      </c>
      <c r="Z2488" s="5">
        <v>41.535483870967738</v>
      </c>
      <c r="AA2488" s="5">
        <v>41.167741935483875</v>
      </c>
      <c r="AB2488" s="5">
        <v>40.145161290322584</v>
      </c>
    </row>
    <row r="2489" spans="1:28">
      <c r="A2489" s="2" t="s">
        <v>332</v>
      </c>
      <c r="B2489" s="2" t="s">
        <v>76</v>
      </c>
      <c r="C2489" s="2" t="s">
        <v>364</v>
      </c>
      <c r="D2489" s="2" t="str">
        <f t="shared" si="38"/>
        <v>Utah - Salt Lake City-Apr</v>
      </c>
      <c r="E2489" s="5">
        <v>43.716666666666669</v>
      </c>
      <c r="F2489" s="5">
        <v>43.49</v>
      </c>
      <c r="G2489" s="5">
        <v>42.55</v>
      </c>
      <c r="H2489" s="5">
        <v>42.27</v>
      </c>
      <c r="I2489" s="5">
        <v>41.713333333333338</v>
      </c>
      <c r="J2489" s="5">
        <v>41.31</v>
      </c>
      <c r="K2489" s="5">
        <v>43.536666666666662</v>
      </c>
      <c r="L2489" s="5">
        <v>47.18333333333333</v>
      </c>
      <c r="M2489" s="5">
        <v>50.353333333333332</v>
      </c>
      <c r="N2489" s="5">
        <v>52.676666666666662</v>
      </c>
      <c r="O2489" s="5">
        <v>54.766666666666666</v>
      </c>
      <c r="P2489" s="5">
        <v>55.993333333333332</v>
      </c>
      <c r="Q2489" s="5">
        <v>56.606666666666669</v>
      </c>
      <c r="R2489" s="5">
        <v>57.266666666666666</v>
      </c>
      <c r="S2489" s="5">
        <v>57.93</v>
      </c>
      <c r="T2489" s="5">
        <v>57.923333333333332</v>
      </c>
      <c r="U2489" s="5">
        <v>56.406666666666666</v>
      </c>
      <c r="V2489" s="5">
        <v>54.863333333333337</v>
      </c>
      <c r="W2489" s="5">
        <v>51.306666666666665</v>
      </c>
      <c r="X2489" s="5">
        <v>48.773333333333333</v>
      </c>
      <c r="Y2489" s="5">
        <v>46.98</v>
      </c>
      <c r="Z2489" s="5">
        <v>45.623333333333335</v>
      </c>
      <c r="AA2489" s="5">
        <v>44.723333333333336</v>
      </c>
      <c r="AB2489" s="5">
        <v>44.326666666666668</v>
      </c>
    </row>
    <row r="2490" spans="1:28">
      <c r="A2490" s="2" t="s">
        <v>332</v>
      </c>
      <c r="B2490" s="2" t="s">
        <v>77</v>
      </c>
      <c r="C2490" s="2" t="s">
        <v>365</v>
      </c>
      <c r="D2490" s="2" t="str">
        <f t="shared" si="38"/>
        <v>Utah - Salt Lake City-May</v>
      </c>
      <c r="E2490" s="5">
        <v>52.848387096774189</v>
      </c>
      <c r="F2490" s="5">
        <v>51.896774193548389</v>
      </c>
      <c r="G2490" s="5">
        <v>51.264516129032259</v>
      </c>
      <c r="H2490" s="5">
        <v>50.58387096774193</v>
      </c>
      <c r="I2490" s="5">
        <v>50.58064516129032</v>
      </c>
      <c r="J2490" s="5">
        <v>50.893548387096779</v>
      </c>
      <c r="K2490" s="5">
        <v>55.229032258064514</v>
      </c>
      <c r="L2490" s="5">
        <v>59.222580645161294</v>
      </c>
      <c r="M2490" s="5">
        <v>63.032258064516128</v>
      </c>
      <c r="N2490" s="5">
        <v>65.012903225806454</v>
      </c>
      <c r="O2490" s="5">
        <v>67.035483870967738</v>
      </c>
      <c r="P2490" s="5">
        <v>68.361290322580643</v>
      </c>
      <c r="Q2490" s="5">
        <v>69.474193548387092</v>
      </c>
      <c r="R2490" s="5">
        <v>69.974193548387092</v>
      </c>
      <c r="S2490" s="5">
        <v>70.648387096774186</v>
      </c>
      <c r="T2490" s="5">
        <v>69.051612903225802</v>
      </c>
      <c r="U2490" s="5">
        <v>68.3</v>
      </c>
      <c r="V2490" s="5">
        <v>66.441935483870964</v>
      </c>
      <c r="W2490" s="5">
        <v>63.570967741935483</v>
      </c>
      <c r="X2490" s="5">
        <v>60.280645161290323</v>
      </c>
      <c r="Y2490" s="5">
        <v>58.603225806451611</v>
      </c>
      <c r="Z2490" s="5">
        <v>56.62580645161291</v>
      </c>
      <c r="AA2490" s="5">
        <v>55.061290322580646</v>
      </c>
      <c r="AB2490" s="5">
        <v>54.141935483870974</v>
      </c>
    </row>
    <row r="2491" spans="1:28">
      <c r="A2491" s="2" t="s">
        <v>332</v>
      </c>
      <c r="B2491" s="2" t="s">
        <v>78</v>
      </c>
      <c r="C2491" s="2" t="s">
        <v>366</v>
      </c>
      <c r="D2491" s="2" t="str">
        <f t="shared" si="38"/>
        <v>Utah - Salt Lake City-Jun</v>
      </c>
      <c r="E2491" s="5">
        <v>58.983333333333334</v>
      </c>
      <c r="F2491" s="5">
        <v>58</v>
      </c>
      <c r="G2491" s="5">
        <v>56.546666666666667</v>
      </c>
      <c r="H2491" s="5">
        <v>56.243333333333332</v>
      </c>
      <c r="I2491" s="5">
        <v>55.586666666666666</v>
      </c>
      <c r="J2491" s="5">
        <v>57.18333333333333</v>
      </c>
      <c r="K2491" s="5">
        <v>62.06</v>
      </c>
      <c r="L2491" s="5">
        <v>65.94</v>
      </c>
      <c r="M2491" s="5">
        <v>69.069999999999993</v>
      </c>
      <c r="N2491" s="5">
        <v>71.676666666666677</v>
      </c>
      <c r="O2491" s="5">
        <v>73.98</v>
      </c>
      <c r="P2491" s="5">
        <v>75.97</v>
      </c>
      <c r="Q2491" s="5">
        <v>77.75333333333333</v>
      </c>
      <c r="R2491" s="5">
        <v>78.959999999999994</v>
      </c>
      <c r="S2491" s="5">
        <v>79.11666666666666</v>
      </c>
      <c r="T2491" s="5">
        <v>78.806666666666658</v>
      </c>
      <c r="U2491" s="5">
        <v>78.61666666666666</v>
      </c>
      <c r="V2491" s="5">
        <v>77.306666666666658</v>
      </c>
      <c r="W2491" s="5">
        <v>74.173333333333332</v>
      </c>
      <c r="X2491" s="5">
        <v>68.95</v>
      </c>
      <c r="Y2491" s="5">
        <v>64.266666666666666</v>
      </c>
      <c r="Z2491" s="5">
        <v>62.65</v>
      </c>
      <c r="AA2491" s="5">
        <v>61.516666666666666</v>
      </c>
      <c r="AB2491" s="5">
        <v>60.133333333333333</v>
      </c>
    </row>
    <row r="2492" spans="1:28">
      <c r="A2492" s="2" t="s">
        <v>332</v>
      </c>
      <c r="B2492" s="2" t="s">
        <v>79</v>
      </c>
      <c r="C2492" s="2" t="s">
        <v>367</v>
      </c>
      <c r="D2492" s="2" t="str">
        <f t="shared" si="38"/>
        <v>Utah - Salt Lake City-Jul</v>
      </c>
      <c r="E2492" s="5">
        <v>72.535483870967738</v>
      </c>
      <c r="F2492" s="5">
        <v>71.41612903225807</v>
      </c>
      <c r="G2492" s="5">
        <v>68.435483870967744</v>
      </c>
      <c r="H2492" s="5">
        <v>67.480645161290326</v>
      </c>
      <c r="I2492" s="5">
        <v>66.438709677419354</v>
      </c>
      <c r="J2492" s="5">
        <v>66.983870967741936</v>
      </c>
      <c r="K2492" s="5">
        <v>72.777419354838713</v>
      </c>
      <c r="L2492" s="5">
        <v>77.383870967741942</v>
      </c>
      <c r="M2492" s="5">
        <v>80.964516129032262</v>
      </c>
      <c r="N2492" s="5">
        <v>84.029032258064518</v>
      </c>
      <c r="O2492" s="5">
        <v>86.358064516129033</v>
      </c>
      <c r="P2492" s="5">
        <v>88.370967741935488</v>
      </c>
      <c r="Q2492" s="5">
        <v>90.064516129032256</v>
      </c>
      <c r="R2492" s="5">
        <v>91.490322580645156</v>
      </c>
      <c r="S2492" s="5">
        <v>92.00322580645161</v>
      </c>
      <c r="T2492" s="5">
        <v>91.067741935483866</v>
      </c>
      <c r="U2492" s="5">
        <v>90.477419354838716</v>
      </c>
      <c r="V2492" s="5">
        <v>89.132258064516122</v>
      </c>
      <c r="W2492" s="5">
        <v>86.058064516129036</v>
      </c>
      <c r="X2492" s="5">
        <v>80.129032258064512</v>
      </c>
      <c r="Y2492" s="5">
        <v>76.261290322580649</v>
      </c>
      <c r="Z2492" s="5">
        <v>74.374193548387098</v>
      </c>
      <c r="AA2492" s="5">
        <v>72.345161290322579</v>
      </c>
      <c r="AB2492" s="5">
        <v>71.061290322580646</v>
      </c>
    </row>
    <row r="2493" spans="1:28">
      <c r="A2493" s="2" t="s">
        <v>332</v>
      </c>
      <c r="B2493" s="2" t="s">
        <v>80</v>
      </c>
      <c r="C2493" s="2" t="s">
        <v>368</v>
      </c>
      <c r="D2493" s="2" t="str">
        <f t="shared" si="38"/>
        <v>Utah - Salt Lake City-Aug</v>
      </c>
      <c r="E2493" s="5">
        <v>66.151612903225796</v>
      </c>
      <c r="F2493" s="5">
        <v>65.280645161290323</v>
      </c>
      <c r="G2493" s="5">
        <v>66.667741935483861</v>
      </c>
      <c r="H2493" s="5">
        <v>65.57096774193549</v>
      </c>
      <c r="I2493" s="5">
        <v>64.825806451612905</v>
      </c>
      <c r="J2493" s="5">
        <v>64.790322580645167</v>
      </c>
      <c r="K2493" s="5">
        <v>68.225806451612897</v>
      </c>
      <c r="L2493" s="5">
        <v>73.477419354838716</v>
      </c>
      <c r="M2493" s="5">
        <v>77.693548387096769</v>
      </c>
      <c r="N2493" s="5">
        <v>81.409677419354836</v>
      </c>
      <c r="O2493" s="5">
        <v>84.345161290322579</v>
      </c>
      <c r="P2493" s="5">
        <v>86.903225806451616</v>
      </c>
      <c r="Q2493" s="5">
        <v>87.664516129032251</v>
      </c>
      <c r="R2493" s="5">
        <v>87.777419354838713</v>
      </c>
      <c r="S2493" s="5">
        <v>88.277419354838713</v>
      </c>
      <c r="T2493" s="5">
        <v>88.8</v>
      </c>
      <c r="U2493" s="5">
        <v>87.758064516129039</v>
      </c>
      <c r="V2493" s="5">
        <v>86.232258064516117</v>
      </c>
      <c r="W2493" s="5">
        <v>81.464516129032262</v>
      </c>
      <c r="X2493" s="5">
        <v>75.91290322580646</v>
      </c>
      <c r="Y2493" s="5">
        <v>72.474193548387092</v>
      </c>
      <c r="Z2493" s="5">
        <v>71.400000000000006</v>
      </c>
      <c r="AA2493" s="5">
        <v>69.948387096774198</v>
      </c>
      <c r="AB2493" s="5">
        <v>69.293548387096777</v>
      </c>
    </row>
    <row r="2494" spans="1:28">
      <c r="A2494" s="2" t="s">
        <v>332</v>
      </c>
      <c r="B2494" s="2" t="s">
        <v>81</v>
      </c>
      <c r="C2494" s="2" t="s">
        <v>369</v>
      </c>
      <c r="D2494" s="2" t="str">
        <f t="shared" si="38"/>
        <v>Utah - Salt Lake City-Sep</v>
      </c>
      <c r="E2494" s="5">
        <v>56.81666666666667</v>
      </c>
      <c r="F2494" s="5">
        <v>56.136666666666663</v>
      </c>
      <c r="G2494" s="5">
        <v>55.576666666666668</v>
      </c>
      <c r="H2494" s="5">
        <v>54.353333333333332</v>
      </c>
      <c r="I2494" s="5">
        <v>54.48</v>
      </c>
      <c r="J2494" s="5">
        <v>53.863333333333337</v>
      </c>
      <c r="K2494" s="5">
        <v>55.216666666666669</v>
      </c>
      <c r="L2494" s="5">
        <v>59.59</v>
      </c>
      <c r="M2494" s="5">
        <v>64.056666666666672</v>
      </c>
      <c r="N2494" s="5">
        <v>67.623333333333335</v>
      </c>
      <c r="O2494" s="5">
        <v>70.08</v>
      </c>
      <c r="P2494" s="5">
        <v>72.163333333333341</v>
      </c>
      <c r="Q2494" s="5">
        <v>73.930000000000007</v>
      </c>
      <c r="R2494" s="5">
        <v>74.603333333333325</v>
      </c>
      <c r="S2494" s="5">
        <v>75.28</v>
      </c>
      <c r="T2494" s="5">
        <v>75.290000000000006</v>
      </c>
      <c r="U2494" s="5">
        <v>73.656666666666666</v>
      </c>
      <c r="V2494" s="5">
        <v>70.75333333333333</v>
      </c>
      <c r="W2494" s="5">
        <v>64.86333333333333</v>
      </c>
      <c r="X2494" s="5">
        <v>61.413333333333334</v>
      </c>
      <c r="Y2494" s="5">
        <v>59.923333333333332</v>
      </c>
      <c r="Z2494" s="5">
        <v>59.263333333333335</v>
      </c>
      <c r="AA2494" s="5">
        <v>58.423333333333332</v>
      </c>
      <c r="AB2494" s="5">
        <v>57.216666666666669</v>
      </c>
    </row>
    <row r="2495" spans="1:28">
      <c r="A2495" s="2" t="s">
        <v>332</v>
      </c>
      <c r="B2495" s="2" t="s">
        <v>82</v>
      </c>
      <c r="C2495" s="2" t="s">
        <v>370</v>
      </c>
      <c r="D2495" s="2" t="str">
        <f t="shared" si="38"/>
        <v>Utah - Salt Lake City-Oct</v>
      </c>
      <c r="E2495" s="5">
        <v>44.751612903225805</v>
      </c>
      <c r="F2495" s="5">
        <v>44.180645161290322</v>
      </c>
      <c r="G2495" s="5">
        <v>43.893548387096779</v>
      </c>
      <c r="H2495" s="5">
        <v>43.303225806451614</v>
      </c>
      <c r="I2495" s="5">
        <v>42.645161290322584</v>
      </c>
      <c r="J2495" s="5">
        <v>42.590322580645157</v>
      </c>
      <c r="K2495" s="5">
        <v>42.62903225806452</v>
      </c>
      <c r="L2495" s="5">
        <v>47.858064516129026</v>
      </c>
      <c r="M2495" s="5">
        <v>53.148387096774194</v>
      </c>
      <c r="N2495" s="5">
        <v>57.164516129032258</v>
      </c>
      <c r="O2495" s="5">
        <v>59.9</v>
      </c>
      <c r="P2495" s="5">
        <v>62.074193548387093</v>
      </c>
      <c r="Q2495" s="5">
        <v>63.887096774193552</v>
      </c>
      <c r="R2495" s="5">
        <v>64.474193548387092</v>
      </c>
      <c r="S2495" s="5">
        <v>64.706451612903223</v>
      </c>
      <c r="T2495" s="5">
        <v>63.99677419354839</v>
      </c>
      <c r="U2495" s="5">
        <v>62.074193548387093</v>
      </c>
      <c r="V2495" s="5">
        <v>55.883870967741942</v>
      </c>
      <c r="W2495" s="5">
        <v>52.041935483870965</v>
      </c>
      <c r="X2495" s="5">
        <v>48.470967741935482</v>
      </c>
      <c r="Y2495" s="5">
        <v>47.432258064516134</v>
      </c>
      <c r="Z2495" s="5">
        <v>46.316129032258061</v>
      </c>
      <c r="AA2495" s="5">
        <v>45.522580645161291</v>
      </c>
      <c r="AB2495" s="5">
        <v>44.7</v>
      </c>
    </row>
    <row r="2496" spans="1:28">
      <c r="A2496" s="2" t="s">
        <v>332</v>
      </c>
      <c r="B2496" s="2" t="s">
        <v>83</v>
      </c>
      <c r="C2496" s="2" t="s">
        <v>371</v>
      </c>
      <c r="D2496" s="2" t="str">
        <f t="shared" si="38"/>
        <v>Utah - Salt Lake City-Nov</v>
      </c>
      <c r="E2496" s="5">
        <v>36.19</v>
      </c>
      <c r="F2496" s="5">
        <v>35.283333333333331</v>
      </c>
      <c r="G2496" s="5">
        <v>35.299999999999997</v>
      </c>
      <c r="H2496" s="5">
        <v>34.873333333333335</v>
      </c>
      <c r="I2496" s="5">
        <v>34.703333333333333</v>
      </c>
      <c r="J2496" s="5">
        <v>33.676666666666662</v>
      </c>
      <c r="K2496" s="5">
        <v>34.19</v>
      </c>
      <c r="L2496" s="5">
        <v>35.159999999999997</v>
      </c>
      <c r="M2496" s="5">
        <v>39.793333333333329</v>
      </c>
      <c r="N2496" s="5">
        <v>43.943333333333335</v>
      </c>
      <c r="O2496" s="5">
        <v>46.963333333333338</v>
      </c>
      <c r="P2496" s="5">
        <v>49.43333333333333</v>
      </c>
      <c r="Q2496" s="5">
        <v>50.98</v>
      </c>
      <c r="R2496" s="5">
        <v>52.24666666666667</v>
      </c>
      <c r="S2496" s="5">
        <v>51.16</v>
      </c>
      <c r="T2496" s="5">
        <v>50.336666666666666</v>
      </c>
      <c r="U2496" s="5">
        <v>46.59</v>
      </c>
      <c r="V2496" s="5">
        <v>42.24</v>
      </c>
      <c r="W2496" s="5">
        <v>39.93333333333333</v>
      </c>
      <c r="X2496" s="5">
        <v>38.130000000000003</v>
      </c>
      <c r="Y2496" s="5">
        <v>36.75</v>
      </c>
      <c r="Z2496" s="5">
        <v>35.903333333333329</v>
      </c>
      <c r="AA2496" s="5">
        <v>35.243333333333332</v>
      </c>
      <c r="AB2496" s="5">
        <v>35.906666666666666</v>
      </c>
    </row>
    <row r="2497" spans="1:28">
      <c r="A2497" s="2" t="s">
        <v>332</v>
      </c>
      <c r="B2497" s="2" t="s">
        <v>84</v>
      </c>
      <c r="C2497" s="2" t="s">
        <v>372</v>
      </c>
      <c r="D2497" s="2" t="str">
        <f t="shared" si="38"/>
        <v>Utah - Salt Lake City-Dec</v>
      </c>
      <c r="E2497" s="5">
        <v>27.377419354838711</v>
      </c>
      <c r="F2497" s="5">
        <v>27.974193548387099</v>
      </c>
      <c r="G2497" s="5">
        <v>27.016129032258064</v>
      </c>
      <c r="H2497" s="5">
        <v>27.032258064516128</v>
      </c>
      <c r="I2497" s="5">
        <v>27.445161290322581</v>
      </c>
      <c r="J2497" s="5">
        <v>27.274193548387096</v>
      </c>
      <c r="K2497" s="5">
        <v>27.103225806451615</v>
      </c>
      <c r="L2497" s="5">
        <v>27.119354838709679</v>
      </c>
      <c r="M2497" s="5">
        <v>28.170967741935481</v>
      </c>
      <c r="N2497" s="5">
        <v>30.36774193548387</v>
      </c>
      <c r="O2497" s="5">
        <v>32.558064516129029</v>
      </c>
      <c r="P2497" s="5">
        <v>34.229032258064514</v>
      </c>
      <c r="Q2497" s="5">
        <v>35.325806451612898</v>
      </c>
      <c r="R2497" s="5">
        <v>35.961290322580645</v>
      </c>
      <c r="S2497" s="5">
        <v>36.164516129032258</v>
      </c>
      <c r="T2497" s="5">
        <v>35.067741935483866</v>
      </c>
      <c r="U2497" s="5">
        <v>32.596774193548384</v>
      </c>
      <c r="V2497" s="5">
        <v>30.616129032258065</v>
      </c>
      <c r="W2497" s="5">
        <v>29.603225806451615</v>
      </c>
      <c r="X2497" s="5">
        <v>28.451612903225808</v>
      </c>
      <c r="Y2497" s="5">
        <v>28.164516129032258</v>
      </c>
      <c r="Z2497" s="5">
        <v>28.125806451612902</v>
      </c>
      <c r="AA2497" s="5">
        <v>28.467741935483872</v>
      </c>
      <c r="AB2497" s="5">
        <v>27.996774193548386</v>
      </c>
    </row>
    <row r="2498" spans="1:28">
      <c r="A2498" s="2" t="s">
        <v>333</v>
      </c>
      <c r="B2498" s="2" t="s">
        <v>73</v>
      </c>
      <c r="C2498" s="2" t="s">
        <v>361</v>
      </c>
      <c r="D2498" s="2" t="str">
        <f t="shared" si="38"/>
        <v>Vermont - Burlington-Jan</v>
      </c>
      <c r="E2498" s="5">
        <v>18.745161290322581</v>
      </c>
      <c r="F2498" s="5">
        <v>18.661290322580644</v>
      </c>
      <c r="G2498" s="5">
        <v>18.387096774193548</v>
      </c>
      <c r="H2498" s="5">
        <v>18.025806451612901</v>
      </c>
      <c r="I2498" s="5">
        <v>17.603225806451615</v>
      </c>
      <c r="J2498" s="5">
        <v>17.387096774193548</v>
      </c>
      <c r="K2498" s="5">
        <v>17.312903225806455</v>
      </c>
      <c r="L2498" s="5">
        <v>17.009677419354837</v>
      </c>
      <c r="M2498" s="5">
        <v>17.919354838709676</v>
      </c>
      <c r="N2498" s="5">
        <v>19.64516129032258</v>
      </c>
      <c r="O2498" s="5">
        <v>20.967741935483872</v>
      </c>
      <c r="P2498" s="5">
        <v>22.319354838709678</v>
      </c>
      <c r="Q2498" s="5">
        <v>22.941935483870971</v>
      </c>
      <c r="R2498" s="5">
        <v>23.267741935483869</v>
      </c>
      <c r="S2498" s="5">
        <v>23.487096774193549</v>
      </c>
      <c r="T2498" s="5">
        <v>22.79032258064516</v>
      </c>
      <c r="U2498" s="5">
        <v>21.63225806451613</v>
      </c>
      <c r="V2498" s="5">
        <v>20.506451612903227</v>
      </c>
      <c r="W2498" s="5">
        <v>19.951612903225808</v>
      </c>
      <c r="X2498" s="5">
        <v>19.532258064516128</v>
      </c>
      <c r="Y2498" s="5">
        <v>18.861290322580647</v>
      </c>
      <c r="Z2498" s="5">
        <v>18.167741935483871</v>
      </c>
      <c r="AA2498" s="5">
        <v>17.735483870967741</v>
      </c>
      <c r="AB2498" s="5">
        <v>17.870967741935484</v>
      </c>
    </row>
    <row r="2499" spans="1:28">
      <c r="A2499" s="2" t="s">
        <v>333</v>
      </c>
      <c r="B2499" s="2" t="s">
        <v>74</v>
      </c>
      <c r="C2499" s="2" t="s">
        <v>362</v>
      </c>
      <c r="D2499" s="2" t="str">
        <f t="shared" ref="D2499:D2562" si="39">CONCATENATE(A2499,"-",B2499)</f>
        <v>Vermont - Burlington-Feb</v>
      </c>
      <c r="E2499" s="5">
        <v>15.675000000000001</v>
      </c>
      <c r="F2499" s="5">
        <v>15.357142857142858</v>
      </c>
      <c r="G2499" s="5">
        <v>14.992857142857144</v>
      </c>
      <c r="H2499" s="5">
        <v>14.671428571428573</v>
      </c>
      <c r="I2499" s="5">
        <v>14.178571428571429</v>
      </c>
      <c r="J2499" s="5">
        <v>13.682142857142859</v>
      </c>
      <c r="K2499" s="5">
        <v>13.192857142857141</v>
      </c>
      <c r="L2499" s="5">
        <v>14.767857142857142</v>
      </c>
      <c r="M2499" s="5">
        <v>16.399999999999999</v>
      </c>
      <c r="N2499" s="5">
        <v>18.00357142857143</v>
      </c>
      <c r="O2499" s="5">
        <v>19.3</v>
      </c>
      <c r="P2499" s="5">
        <v>20.603571428571428</v>
      </c>
      <c r="Q2499" s="5">
        <v>21.907142857142855</v>
      </c>
      <c r="R2499" s="5">
        <v>22.328571428571429</v>
      </c>
      <c r="S2499" s="5">
        <v>22.75714285714286</v>
      </c>
      <c r="T2499" s="5">
        <v>23.182142857142857</v>
      </c>
      <c r="U2499" s="5">
        <v>22.142857142857142</v>
      </c>
      <c r="V2499" s="5">
        <v>21.103571428571428</v>
      </c>
      <c r="W2499" s="5">
        <v>20.053571428571427</v>
      </c>
      <c r="X2499" s="5">
        <v>19.24642857142857</v>
      </c>
      <c r="Y2499" s="5">
        <v>18.428571428571427</v>
      </c>
      <c r="Z2499" s="5">
        <v>17.610714285714288</v>
      </c>
      <c r="AA2499" s="5">
        <v>17.053571428571427</v>
      </c>
      <c r="AB2499" s="5">
        <v>16.510714285714286</v>
      </c>
    </row>
    <row r="2500" spans="1:28">
      <c r="A2500" s="2" t="s">
        <v>333</v>
      </c>
      <c r="B2500" s="2" t="s">
        <v>75</v>
      </c>
      <c r="C2500" s="2" t="s">
        <v>363</v>
      </c>
      <c r="D2500" s="2" t="str">
        <f t="shared" si="39"/>
        <v>Vermont - Burlington-Mar</v>
      </c>
      <c r="E2500" s="5">
        <v>25.693548387096776</v>
      </c>
      <c r="F2500" s="5">
        <v>25.306451612903224</v>
      </c>
      <c r="G2500" s="5">
        <v>24.548387096774192</v>
      </c>
      <c r="H2500" s="5">
        <v>23.85483870967742</v>
      </c>
      <c r="I2500" s="5">
        <v>23.212903225806453</v>
      </c>
      <c r="J2500" s="5">
        <v>23.009677419354837</v>
      </c>
      <c r="K2500" s="5">
        <v>23.032258064516128</v>
      </c>
      <c r="L2500" s="5">
        <v>24.958064516129035</v>
      </c>
      <c r="M2500" s="5">
        <v>27.148387096774194</v>
      </c>
      <c r="N2500" s="5">
        <v>28.880645161290321</v>
      </c>
      <c r="O2500" s="5">
        <v>30.780645161290323</v>
      </c>
      <c r="P2500" s="5">
        <v>32.316129032258061</v>
      </c>
      <c r="Q2500" s="5">
        <v>33.49677419354839</v>
      </c>
      <c r="R2500" s="5">
        <v>33.770967741935486</v>
      </c>
      <c r="S2500" s="5">
        <v>34.20645161290323</v>
      </c>
      <c r="T2500" s="5">
        <v>34.235483870967741</v>
      </c>
      <c r="U2500" s="5">
        <v>33.796774193548387</v>
      </c>
      <c r="V2500" s="5">
        <v>32.029032258064518</v>
      </c>
      <c r="W2500" s="5">
        <v>30.951612903225808</v>
      </c>
      <c r="X2500" s="5">
        <v>29.890322580645162</v>
      </c>
      <c r="Y2500" s="5">
        <v>29.006451612903227</v>
      </c>
      <c r="Z2500" s="5">
        <v>28.016129032258064</v>
      </c>
      <c r="AA2500" s="5">
        <v>27.454838709677421</v>
      </c>
      <c r="AB2500" s="5">
        <v>26.567741935483873</v>
      </c>
    </row>
    <row r="2501" spans="1:28">
      <c r="A2501" s="2" t="s">
        <v>333</v>
      </c>
      <c r="B2501" s="2" t="s">
        <v>76</v>
      </c>
      <c r="C2501" s="2" t="s">
        <v>364</v>
      </c>
      <c r="D2501" s="2" t="str">
        <f t="shared" si="39"/>
        <v>Vermont - Burlington-Apr</v>
      </c>
      <c r="E2501" s="5">
        <v>37.406666666666666</v>
      </c>
      <c r="F2501" s="5">
        <v>37.200000000000003</v>
      </c>
      <c r="G2501" s="5">
        <v>36.653333333333329</v>
      </c>
      <c r="H2501" s="5">
        <v>36.273333333333333</v>
      </c>
      <c r="I2501" s="5">
        <v>36.343333333333334</v>
      </c>
      <c r="J2501" s="5">
        <v>36.843333333333334</v>
      </c>
      <c r="K2501" s="5">
        <v>38</v>
      </c>
      <c r="L2501" s="5">
        <v>40.593333333333334</v>
      </c>
      <c r="M2501" s="5">
        <v>43.01</v>
      </c>
      <c r="N2501" s="5">
        <v>44.956666666666671</v>
      </c>
      <c r="O2501" s="5">
        <v>46.37</v>
      </c>
      <c r="P2501" s="5">
        <v>47.68</v>
      </c>
      <c r="Q2501" s="5">
        <v>48.39</v>
      </c>
      <c r="R2501" s="5">
        <v>49.476666666666667</v>
      </c>
      <c r="S2501" s="5">
        <v>49.703333333333333</v>
      </c>
      <c r="T2501" s="5">
        <v>49.493333333333332</v>
      </c>
      <c r="U2501" s="5">
        <v>48.596666666666671</v>
      </c>
      <c r="V2501" s="5">
        <v>46.55</v>
      </c>
      <c r="W2501" s="5">
        <v>44.156666666666666</v>
      </c>
      <c r="X2501" s="5">
        <v>42.02</v>
      </c>
      <c r="Y2501" s="5">
        <v>40.31666666666667</v>
      </c>
      <c r="Z2501" s="5">
        <v>38.983333333333334</v>
      </c>
      <c r="AA2501" s="5">
        <v>38.409999999999997</v>
      </c>
      <c r="AB2501" s="5">
        <v>37.83</v>
      </c>
    </row>
    <row r="2502" spans="1:28">
      <c r="A2502" s="2" t="s">
        <v>333</v>
      </c>
      <c r="B2502" s="2" t="s">
        <v>77</v>
      </c>
      <c r="C2502" s="2" t="s">
        <v>365</v>
      </c>
      <c r="D2502" s="2" t="str">
        <f t="shared" si="39"/>
        <v>Vermont - Burlington-May</v>
      </c>
      <c r="E2502" s="5">
        <v>52.861290322580643</v>
      </c>
      <c r="F2502" s="5">
        <v>51.280645161290323</v>
      </c>
      <c r="G2502" s="5">
        <v>50.151612903225811</v>
      </c>
      <c r="H2502" s="5">
        <v>50.1</v>
      </c>
      <c r="I2502" s="5">
        <v>49.364516129032253</v>
      </c>
      <c r="J2502" s="5">
        <v>51.054838709677419</v>
      </c>
      <c r="K2502" s="5">
        <v>53.983870967741936</v>
      </c>
      <c r="L2502" s="5">
        <v>57.319354838709678</v>
      </c>
      <c r="M2502" s="5">
        <v>59.690322580645166</v>
      </c>
      <c r="N2502" s="5">
        <v>61.974193548387099</v>
      </c>
      <c r="O2502" s="5">
        <v>63.838709677419352</v>
      </c>
      <c r="P2502" s="5">
        <v>65.735483870967741</v>
      </c>
      <c r="Q2502" s="5">
        <v>66.770967741935493</v>
      </c>
      <c r="R2502" s="5">
        <v>67.761290322580649</v>
      </c>
      <c r="S2502" s="5">
        <v>68.516129032258064</v>
      </c>
      <c r="T2502" s="5">
        <v>68.519354838709674</v>
      </c>
      <c r="U2502" s="5">
        <v>66.900000000000006</v>
      </c>
      <c r="V2502" s="5">
        <v>64.935483870967744</v>
      </c>
      <c r="W2502" s="5">
        <v>62.325806451612898</v>
      </c>
      <c r="X2502" s="5">
        <v>59.609677419354838</v>
      </c>
      <c r="Y2502" s="5">
        <v>57.79354838709677</v>
      </c>
      <c r="Z2502" s="5">
        <v>55.406451612903226</v>
      </c>
      <c r="AA2502" s="5">
        <v>54.861290322580643</v>
      </c>
      <c r="AB2502" s="5">
        <v>53.909677419354843</v>
      </c>
    </row>
    <row r="2503" spans="1:28">
      <c r="A2503" s="2" t="s">
        <v>333</v>
      </c>
      <c r="B2503" s="2" t="s">
        <v>78</v>
      </c>
      <c r="C2503" s="2" t="s">
        <v>366</v>
      </c>
      <c r="D2503" s="2" t="str">
        <f t="shared" si="39"/>
        <v>Vermont - Burlington-Jun</v>
      </c>
      <c r="E2503" s="5">
        <v>57.793333333333329</v>
      </c>
      <c r="F2503" s="5">
        <v>56.68666666666666</v>
      </c>
      <c r="G2503" s="5">
        <v>55.756666666666668</v>
      </c>
      <c r="H2503" s="5">
        <v>54.803333333333327</v>
      </c>
      <c r="I2503" s="5">
        <v>55.283333333333331</v>
      </c>
      <c r="J2503" s="5">
        <v>57.776666666666664</v>
      </c>
      <c r="K2503" s="5">
        <v>59.69</v>
      </c>
      <c r="L2503" s="5">
        <v>62.363333333333337</v>
      </c>
      <c r="M2503" s="5">
        <v>64.743333333333325</v>
      </c>
      <c r="N2503" s="5">
        <v>67.106666666666669</v>
      </c>
      <c r="O2503" s="5">
        <v>69.056666666666658</v>
      </c>
      <c r="P2503" s="5">
        <v>70.693333333333342</v>
      </c>
      <c r="Q2503" s="5">
        <v>71.986666666666665</v>
      </c>
      <c r="R2503" s="5">
        <v>72.423333333333332</v>
      </c>
      <c r="S2503" s="5">
        <v>72.403333333333336</v>
      </c>
      <c r="T2503" s="5">
        <v>72.010000000000005</v>
      </c>
      <c r="U2503" s="5">
        <v>71.436666666666667</v>
      </c>
      <c r="V2503" s="5">
        <v>69.426666666666677</v>
      </c>
      <c r="W2503" s="5">
        <v>67.290000000000006</v>
      </c>
      <c r="X2503" s="5">
        <v>63.666666666666664</v>
      </c>
      <c r="Y2503" s="5">
        <v>62.08</v>
      </c>
      <c r="Z2503" s="5">
        <v>60.74666666666667</v>
      </c>
      <c r="AA2503" s="5">
        <v>59.98</v>
      </c>
      <c r="AB2503" s="5">
        <v>58.87</v>
      </c>
    </row>
    <row r="2504" spans="1:28">
      <c r="A2504" s="2" t="s">
        <v>333</v>
      </c>
      <c r="B2504" s="2" t="s">
        <v>79</v>
      </c>
      <c r="C2504" s="2" t="s">
        <v>367</v>
      </c>
      <c r="D2504" s="2" t="str">
        <f t="shared" si="39"/>
        <v>Vermont - Burlington-Jul</v>
      </c>
      <c r="E2504" s="5">
        <v>65.832258064516125</v>
      </c>
      <c r="F2504" s="5">
        <v>64.974193548387092</v>
      </c>
      <c r="G2504" s="5">
        <v>62.12903225806452</v>
      </c>
      <c r="H2504" s="5">
        <v>62.161290322580648</v>
      </c>
      <c r="I2504" s="5">
        <v>62.325806451612898</v>
      </c>
      <c r="J2504" s="5">
        <v>63.283870967741933</v>
      </c>
      <c r="K2504" s="5">
        <v>65.774193548387103</v>
      </c>
      <c r="L2504" s="5">
        <v>68.377419354838707</v>
      </c>
      <c r="M2504" s="5">
        <v>70.287096774193557</v>
      </c>
      <c r="N2504" s="5">
        <v>71.935483870967744</v>
      </c>
      <c r="O2504" s="5">
        <v>73.783870967741947</v>
      </c>
      <c r="P2504" s="5">
        <v>75.629032258064512</v>
      </c>
      <c r="Q2504" s="5">
        <v>76.767741935483883</v>
      </c>
      <c r="R2504" s="5">
        <v>77.738709677419351</v>
      </c>
      <c r="S2504" s="5">
        <v>77.519354838709674</v>
      </c>
      <c r="T2504" s="5">
        <v>78.187096774193549</v>
      </c>
      <c r="U2504" s="5">
        <v>77.474193548387092</v>
      </c>
      <c r="V2504" s="5">
        <v>75.967741935483872</v>
      </c>
      <c r="W2504" s="5">
        <v>74.099999999999994</v>
      </c>
      <c r="X2504" s="5">
        <v>70.851612903225814</v>
      </c>
      <c r="Y2504" s="5">
        <v>68.022580645161284</v>
      </c>
      <c r="Z2504" s="5">
        <v>66.861290322580643</v>
      </c>
      <c r="AA2504" s="5">
        <v>65.890322580645162</v>
      </c>
      <c r="AB2504" s="5">
        <v>64.42903225806451</v>
      </c>
    </row>
    <row r="2505" spans="1:28">
      <c r="A2505" s="2" t="s">
        <v>333</v>
      </c>
      <c r="B2505" s="2" t="s">
        <v>80</v>
      </c>
      <c r="C2505" s="2" t="s">
        <v>368</v>
      </c>
      <c r="D2505" s="2" t="str">
        <f t="shared" si="39"/>
        <v>Vermont - Burlington-Aug</v>
      </c>
      <c r="E2505" s="5">
        <v>60.338709677419352</v>
      </c>
      <c r="F2505" s="5">
        <v>59.590322580645157</v>
      </c>
      <c r="G2505" s="5">
        <v>61.161290322580648</v>
      </c>
      <c r="H2505" s="5">
        <v>60.535483870967738</v>
      </c>
      <c r="I2505" s="5">
        <v>59.812903225806451</v>
      </c>
      <c r="J2505" s="5">
        <v>60.661290322580648</v>
      </c>
      <c r="K2505" s="5">
        <v>62.9</v>
      </c>
      <c r="L2505" s="5">
        <v>65.883870967741942</v>
      </c>
      <c r="M2505" s="5">
        <v>68.651612903225796</v>
      </c>
      <c r="N2505" s="5">
        <v>70.4258064516129</v>
      </c>
      <c r="O2505" s="5">
        <v>72.2</v>
      </c>
      <c r="P2505" s="5">
        <v>74.08387096774193</v>
      </c>
      <c r="Q2505" s="5">
        <v>75.264516129032259</v>
      </c>
      <c r="R2505" s="5">
        <v>75.525806451612908</v>
      </c>
      <c r="S2505" s="5">
        <v>75.325806451612905</v>
      </c>
      <c r="T2505" s="5">
        <v>75.267741935483883</v>
      </c>
      <c r="U2505" s="5">
        <v>74.519354838709674</v>
      </c>
      <c r="V2505" s="5">
        <v>72.629032258064512</v>
      </c>
      <c r="W2505" s="5">
        <v>69.819354838709685</v>
      </c>
      <c r="X2505" s="5">
        <v>67.3</v>
      </c>
      <c r="Y2505" s="5">
        <v>65.825806451612905</v>
      </c>
      <c r="Z2505" s="5">
        <v>64.780645161290323</v>
      </c>
      <c r="AA2505" s="5">
        <v>63.587096774193547</v>
      </c>
      <c r="AB2505" s="5">
        <v>62.835483870967742</v>
      </c>
    </row>
    <row r="2506" spans="1:28">
      <c r="A2506" s="2" t="s">
        <v>333</v>
      </c>
      <c r="B2506" s="2" t="s">
        <v>81</v>
      </c>
      <c r="C2506" s="2" t="s">
        <v>369</v>
      </c>
      <c r="D2506" s="2" t="str">
        <f t="shared" si="39"/>
        <v>Vermont - Burlington-Sep</v>
      </c>
      <c r="E2506" s="5">
        <v>54.423333333333332</v>
      </c>
      <c r="F2506" s="5">
        <v>53.943333333333335</v>
      </c>
      <c r="G2506" s="5">
        <v>53.583333333333336</v>
      </c>
      <c r="H2506" s="5">
        <v>53.00333333333333</v>
      </c>
      <c r="I2506" s="5">
        <v>52.67</v>
      </c>
      <c r="J2506" s="5">
        <v>52.536666666666662</v>
      </c>
      <c r="K2506" s="5">
        <v>53.75</v>
      </c>
      <c r="L2506" s="5">
        <v>56.023333333333333</v>
      </c>
      <c r="M2506" s="5">
        <v>58.713333333333338</v>
      </c>
      <c r="N2506" s="5">
        <v>61.073333333333338</v>
      </c>
      <c r="O2506" s="5">
        <v>62.693333333333335</v>
      </c>
      <c r="P2506" s="5">
        <v>63.626666666666665</v>
      </c>
      <c r="Q2506" s="5">
        <v>64.569999999999993</v>
      </c>
      <c r="R2506" s="5">
        <v>65.34</v>
      </c>
      <c r="S2506" s="5">
        <v>65.553333333333327</v>
      </c>
      <c r="T2506" s="5">
        <v>64.596666666666664</v>
      </c>
      <c r="U2506" s="5">
        <v>63.53</v>
      </c>
      <c r="V2506" s="5">
        <v>61.93</v>
      </c>
      <c r="W2506" s="5">
        <v>59.94</v>
      </c>
      <c r="X2506" s="5">
        <v>57.97</v>
      </c>
      <c r="Y2506" s="5">
        <v>57.053333333333327</v>
      </c>
      <c r="Z2506" s="5">
        <v>56.106666666666669</v>
      </c>
      <c r="AA2506" s="5">
        <v>55.156666666666666</v>
      </c>
      <c r="AB2506" s="5">
        <v>54.386666666666663</v>
      </c>
    </row>
    <row r="2507" spans="1:28">
      <c r="A2507" s="2" t="s">
        <v>333</v>
      </c>
      <c r="B2507" s="2" t="s">
        <v>82</v>
      </c>
      <c r="C2507" s="2" t="s">
        <v>370</v>
      </c>
      <c r="D2507" s="2" t="str">
        <f t="shared" si="39"/>
        <v>Vermont - Burlington-Oct</v>
      </c>
      <c r="E2507" s="5">
        <v>46.21290322580645</v>
      </c>
      <c r="F2507" s="5">
        <v>45.9</v>
      </c>
      <c r="G2507" s="5">
        <v>45.151612903225811</v>
      </c>
      <c r="H2507" s="5">
        <v>44.741935483870968</v>
      </c>
      <c r="I2507" s="5">
        <v>44.158064516129038</v>
      </c>
      <c r="J2507" s="5">
        <v>44.158064516129038</v>
      </c>
      <c r="K2507" s="5">
        <v>44.312903225806451</v>
      </c>
      <c r="L2507" s="5">
        <v>47.1</v>
      </c>
      <c r="M2507" s="5">
        <v>49.687096774193549</v>
      </c>
      <c r="N2507" s="5">
        <v>51.903225806451616</v>
      </c>
      <c r="O2507" s="5">
        <v>53.609677419354838</v>
      </c>
      <c r="P2507" s="5">
        <v>54.854838709677416</v>
      </c>
      <c r="Q2507" s="5">
        <v>55.570967741935483</v>
      </c>
      <c r="R2507" s="5">
        <v>56.032258064516128</v>
      </c>
      <c r="S2507" s="5">
        <v>56.196774193548386</v>
      </c>
      <c r="T2507" s="5">
        <v>55.851612903225806</v>
      </c>
      <c r="U2507" s="5">
        <v>54.1</v>
      </c>
      <c r="V2507" s="5">
        <v>51.948387096774198</v>
      </c>
      <c r="W2507" s="5">
        <v>50.29354838709677</v>
      </c>
      <c r="X2507" s="5">
        <v>48.28709677419355</v>
      </c>
      <c r="Y2507" s="5">
        <v>47.674193548387102</v>
      </c>
      <c r="Z2507" s="5">
        <v>47.106451612903221</v>
      </c>
      <c r="AA2507" s="5">
        <v>46.912903225806453</v>
      </c>
      <c r="AB2507" s="5">
        <v>46.445161290322581</v>
      </c>
    </row>
    <row r="2508" spans="1:28">
      <c r="A2508" s="2" t="s">
        <v>333</v>
      </c>
      <c r="B2508" s="2" t="s">
        <v>83</v>
      </c>
      <c r="C2508" s="2" t="s">
        <v>371</v>
      </c>
      <c r="D2508" s="2" t="str">
        <f t="shared" si="39"/>
        <v>Vermont - Burlington-Nov</v>
      </c>
      <c r="E2508" s="5">
        <v>34.946666666666673</v>
      </c>
      <c r="F2508" s="5">
        <v>34.42</v>
      </c>
      <c r="G2508" s="5">
        <v>34.363333333333337</v>
      </c>
      <c r="H2508" s="5">
        <v>33.96</v>
      </c>
      <c r="I2508" s="5">
        <v>33.923333333333332</v>
      </c>
      <c r="J2508" s="5">
        <v>33.883333333333333</v>
      </c>
      <c r="K2508" s="5">
        <v>33.86</v>
      </c>
      <c r="L2508" s="5">
        <v>34.06666666666667</v>
      </c>
      <c r="M2508" s="5">
        <v>35.413333333333334</v>
      </c>
      <c r="N2508" s="5">
        <v>36.733333333333334</v>
      </c>
      <c r="O2508" s="5">
        <v>38.143333333333331</v>
      </c>
      <c r="P2508" s="5">
        <v>39.546666666666667</v>
      </c>
      <c r="Q2508" s="5">
        <v>40.136666666666663</v>
      </c>
      <c r="R2508" s="5">
        <v>40.033333333333331</v>
      </c>
      <c r="S2508" s="5">
        <v>39.869999999999997</v>
      </c>
      <c r="T2508" s="5">
        <v>39.200000000000003</v>
      </c>
      <c r="U2508" s="5">
        <v>37.75333333333333</v>
      </c>
      <c r="V2508" s="5">
        <v>36.923333333333332</v>
      </c>
      <c r="W2508" s="5">
        <v>36.383333333333333</v>
      </c>
      <c r="X2508" s="5">
        <v>36.016666666666666</v>
      </c>
      <c r="Y2508" s="5">
        <v>35.68333333333333</v>
      </c>
      <c r="Z2508" s="5">
        <v>35.25333333333333</v>
      </c>
      <c r="AA2508" s="5">
        <v>34.863333333333337</v>
      </c>
      <c r="AB2508" s="5">
        <v>34.43666666666666</v>
      </c>
    </row>
    <row r="2509" spans="1:28">
      <c r="A2509" s="2" t="s">
        <v>333</v>
      </c>
      <c r="B2509" s="2" t="s">
        <v>84</v>
      </c>
      <c r="C2509" s="2" t="s">
        <v>372</v>
      </c>
      <c r="D2509" s="2" t="str">
        <f t="shared" si="39"/>
        <v>Vermont - Burlington-Dec</v>
      </c>
      <c r="E2509" s="5">
        <v>23.141935483870967</v>
      </c>
      <c r="F2509" s="5">
        <v>22.677419354838708</v>
      </c>
      <c r="G2509" s="5">
        <v>22.512903225806451</v>
      </c>
      <c r="H2509" s="5">
        <v>22.570967741935487</v>
      </c>
      <c r="I2509" s="5">
        <v>22.719354838709677</v>
      </c>
      <c r="J2509" s="5">
        <v>23</v>
      </c>
      <c r="K2509" s="5">
        <v>22.638709677419353</v>
      </c>
      <c r="L2509" s="5">
        <v>22.8</v>
      </c>
      <c r="M2509" s="5">
        <v>23.793548387096774</v>
      </c>
      <c r="N2509" s="5">
        <v>24.964516129032258</v>
      </c>
      <c r="O2509" s="5">
        <v>26.390322580645162</v>
      </c>
      <c r="P2509" s="5">
        <v>27.316129032258065</v>
      </c>
      <c r="Q2509" s="5">
        <v>27.612903225806452</v>
      </c>
      <c r="R2509" s="5">
        <v>27.848387096774193</v>
      </c>
      <c r="S2509" s="5">
        <v>27.948387096774194</v>
      </c>
      <c r="T2509" s="5">
        <v>27.380645161290321</v>
      </c>
      <c r="U2509" s="5">
        <v>26.151612903225807</v>
      </c>
      <c r="V2509" s="5">
        <v>25.42258064516129</v>
      </c>
      <c r="W2509" s="5">
        <v>25.393548387096775</v>
      </c>
      <c r="X2509" s="5">
        <v>24.758064516129032</v>
      </c>
      <c r="Y2509" s="5">
        <v>24.522580645161291</v>
      </c>
      <c r="Z2509" s="5">
        <v>24.458064516129035</v>
      </c>
      <c r="AA2509" s="5">
        <v>23.651612903225807</v>
      </c>
      <c r="AB2509" s="5">
        <v>23.512903225806451</v>
      </c>
    </row>
    <row r="2510" spans="1:28">
      <c r="A2510" s="2" t="s">
        <v>334</v>
      </c>
      <c r="B2510" s="2" t="s">
        <v>73</v>
      </c>
      <c r="C2510" s="2" t="s">
        <v>361</v>
      </c>
      <c r="D2510" s="2" t="str">
        <f t="shared" si="39"/>
        <v>Virginia - Lynchburg-Jan</v>
      </c>
      <c r="E2510" s="5">
        <v>30.751612903225805</v>
      </c>
      <c r="F2510" s="5">
        <v>30.57741935483871</v>
      </c>
      <c r="G2510" s="5">
        <v>30.251612903225805</v>
      </c>
      <c r="H2510" s="5">
        <v>29.932258064516127</v>
      </c>
      <c r="I2510" s="5">
        <v>29.6</v>
      </c>
      <c r="J2510" s="5">
        <v>29.403225806451612</v>
      </c>
      <c r="K2510" s="5">
        <v>29.225806451612904</v>
      </c>
      <c r="L2510" s="5">
        <v>30.993548387096773</v>
      </c>
      <c r="M2510" s="5">
        <v>32.738709677419351</v>
      </c>
      <c r="N2510" s="5">
        <v>34.5</v>
      </c>
      <c r="O2510" s="5">
        <v>35.809677419354834</v>
      </c>
      <c r="P2510" s="5">
        <v>37.103225806451611</v>
      </c>
      <c r="Q2510" s="5">
        <v>38.403225806451616</v>
      </c>
      <c r="R2510" s="5">
        <v>38.667741935483875</v>
      </c>
      <c r="S2510" s="5">
        <v>38.893548387096779</v>
      </c>
      <c r="T2510" s="5">
        <v>39.148387096774194</v>
      </c>
      <c r="U2510" s="5">
        <v>37.390322580645162</v>
      </c>
      <c r="V2510" s="5">
        <v>35.641935483870974</v>
      </c>
      <c r="W2510" s="5">
        <v>33.890322580645162</v>
      </c>
      <c r="X2510" s="5">
        <v>33.248387096774195</v>
      </c>
      <c r="Y2510" s="5">
        <v>32.596774193548384</v>
      </c>
      <c r="Z2510" s="5">
        <v>31.961290322580645</v>
      </c>
      <c r="AA2510" s="5">
        <v>31.593548387096774</v>
      </c>
      <c r="AB2510" s="5">
        <v>31.251612903225805</v>
      </c>
    </row>
    <row r="2511" spans="1:28">
      <c r="A2511" s="2" t="s">
        <v>334</v>
      </c>
      <c r="B2511" s="2" t="s">
        <v>74</v>
      </c>
      <c r="C2511" s="2" t="s">
        <v>362</v>
      </c>
      <c r="D2511" s="2" t="str">
        <f t="shared" si="39"/>
        <v>Virginia - Lynchburg-Feb</v>
      </c>
      <c r="E2511" s="5">
        <v>31.589285714285715</v>
      </c>
      <c r="F2511" s="5">
        <v>30.771428571428572</v>
      </c>
      <c r="G2511" s="5">
        <v>29.985714285714288</v>
      </c>
      <c r="H2511" s="5">
        <v>29.410714285714285</v>
      </c>
      <c r="I2511" s="5">
        <v>28.86785714285714</v>
      </c>
      <c r="J2511" s="5">
        <v>28.324999999999999</v>
      </c>
      <c r="K2511" s="5">
        <v>27.982142857142858</v>
      </c>
      <c r="L2511" s="5">
        <v>30.557142857142857</v>
      </c>
      <c r="M2511" s="5">
        <v>33.114285714285714</v>
      </c>
      <c r="N2511" s="5">
        <v>35.671428571428571</v>
      </c>
      <c r="O2511" s="5">
        <v>37.853571428571435</v>
      </c>
      <c r="P2511" s="5">
        <v>39.93928571428571</v>
      </c>
      <c r="Q2511" s="5">
        <v>42.121428571428574</v>
      </c>
      <c r="R2511" s="5">
        <v>42.578571428571429</v>
      </c>
      <c r="S2511" s="5">
        <v>43.075000000000003</v>
      </c>
      <c r="T2511" s="5">
        <v>43.55</v>
      </c>
      <c r="U2511" s="5">
        <v>41.932142857142857</v>
      </c>
      <c r="V2511" s="5">
        <v>40.328571428571429</v>
      </c>
      <c r="W2511" s="5">
        <v>38.700000000000003</v>
      </c>
      <c r="X2511" s="5">
        <v>36.967857142857142</v>
      </c>
      <c r="Y2511" s="5">
        <v>35.68928571428571</v>
      </c>
      <c r="Z2511" s="5">
        <v>34.414285714285718</v>
      </c>
      <c r="AA2511" s="5">
        <v>33.578571428571429</v>
      </c>
      <c r="AB2511" s="5">
        <v>32.782142857142858</v>
      </c>
    </row>
    <row r="2512" spans="1:28">
      <c r="A2512" s="2" t="s">
        <v>334</v>
      </c>
      <c r="B2512" s="2" t="s">
        <v>75</v>
      </c>
      <c r="C2512" s="2" t="s">
        <v>363</v>
      </c>
      <c r="D2512" s="2" t="str">
        <f t="shared" si="39"/>
        <v>Virginia - Lynchburg-Mar</v>
      </c>
      <c r="E2512" s="5">
        <v>44.312903225806451</v>
      </c>
      <c r="F2512" s="5">
        <v>43.516129032258064</v>
      </c>
      <c r="G2512" s="5">
        <v>42.722580645161294</v>
      </c>
      <c r="H2512" s="5">
        <v>41.941935483870971</v>
      </c>
      <c r="I2512" s="5">
        <v>40.677419354838712</v>
      </c>
      <c r="J2512" s="5">
        <v>39.37419354838709</v>
      </c>
      <c r="K2512" s="5">
        <v>39.41612903225807</v>
      </c>
      <c r="L2512" s="5">
        <v>42.512903225806454</v>
      </c>
      <c r="M2512" s="5">
        <v>45.987096774193546</v>
      </c>
      <c r="N2512" s="5">
        <v>48.832258064516125</v>
      </c>
      <c r="O2512" s="5">
        <v>51.158064516129038</v>
      </c>
      <c r="P2512" s="5">
        <v>53.745161290322578</v>
      </c>
      <c r="Q2512" s="5">
        <v>55.254838709677422</v>
      </c>
      <c r="R2512" s="5">
        <v>56.603225806451611</v>
      </c>
      <c r="S2512" s="5">
        <v>57.596774193548384</v>
      </c>
      <c r="T2512" s="5">
        <v>57.332258064516125</v>
      </c>
      <c r="U2512" s="5">
        <v>56.616129032258058</v>
      </c>
      <c r="V2512" s="5">
        <v>54.880645161290325</v>
      </c>
      <c r="W2512" s="5">
        <v>51.764516129032259</v>
      </c>
      <c r="X2512" s="5">
        <v>49.37419354838709</v>
      </c>
      <c r="Y2512" s="5">
        <v>47.532258064516128</v>
      </c>
      <c r="Z2512" s="5">
        <v>46.49677419354839</v>
      </c>
      <c r="AA2512" s="5">
        <v>45.819354838709678</v>
      </c>
      <c r="AB2512" s="5">
        <v>45.812903225806451</v>
      </c>
    </row>
    <row r="2513" spans="1:28">
      <c r="A2513" s="2" t="s">
        <v>334</v>
      </c>
      <c r="B2513" s="2" t="s">
        <v>76</v>
      </c>
      <c r="C2513" s="2" t="s">
        <v>364</v>
      </c>
      <c r="D2513" s="2" t="str">
        <f t="shared" si="39"/>
        <v>Virginia - Lynchburg-Apr</v>
      </c>
      <c r="E2513" s="5">
        <v>51.43666666666666</v>
      </c>
      <c r="F2513" s="5">
        <v>50.396666666666668</v>
      </c>
      <c r="G2513" s="5">
        <v>49.416666666666664</v>
      </c>
      <c r="H2513" s="5">
        <v>48.353333333333332</v>
      </c>
      <c r="I2513" s="5">
        <v>47.6</v>
      </c>
      <c r="J2513" s="5">
        <v>46.766666666666666</v>
      </c>
      <c r="K2513" s="5">
        <v>47.923333333333332</v>
      </c>
      <c r="L2513" s="5">
        <v>51.06333333333334</v>
      </c>
      <c r="M2513" s="5">
        <v>54.196666666666673</v>
      </c>
      <c r="N2513" s="5">
        <v>57.35</v>
      </c>
      <c r="O2513" s="5">
        <v>59.703333333333333</v>
      </c>
      <c r="P2513" s="5">
        <v>62.016666666666666</v>
      </c>
      <c r="Q2513" s="5">
        <v>64.36333333333333</v>
      </c>
      <c r="R2513" s="5">
        <v>64.776666666666671</v>
      </c>
      <c r="S2513" s="5">
        <v>65.173333333333332</v>
      </c>
      <c r="T2513" s="5">
        <v>65.583333333333329</v>
      </c>
      <c r="U2513" s="5">
        <v>63.76</v>
      </c>
      <c r="V2513" s="5">
        <v>61.94</v>
      </c>
      <c r="W2513" s="5">
        <v>60.046666666666667</v>
      </c>
      <c r="X2513" s="5">
        <v>57.533333333333331</v>
      </c>
      <c r="Y2513" s="5">
        <v>55.9</v>
      </c>
      <c r="Z2513" s="5">
        <v>54.326666666666668</v>
      </c>
      <c r="AA2513" s="5">
        <v>53.41</v>
      </c>
      <c r="AB2513" s="5">
        <v>52.196666666666673</v>
      </c>
    </row>
    <row r="2514" spans="1:28">
      <c r="A2514" s="2" t="s">
        <v>334</v>
      </c>
      <c r="B2514" s="2" t="s">
        <v>77</v>
      </c>
      <c r="C2514" s="2" t="s">
        <v>365</v>
      </c>
      <c r="D2514" s="2" t="str">
        <f t="shared" si="39"/>
        <v>Virginia - Lynchburg-May</v>
      </c>
      <c r="E2514" s="5">
        <v>59.306451612903224</v>
      </c>
      <c r="F2514" s="5">
        <v>58.251612903225805</v>
      </c>
      <c r="G2514" s="5">
        <v>57.045161290322582</v>
      </c>
      <c r="H2514" s="5">
        <v>55.970967741935482</v>
      </c>
      <c r="I2514" s="5">
        <v>54.993548387096773</v>
      </c>
      <c r="J2514" s="5">
        <v>55.167741935483875</v>
      </c>
      <c r="K2514" s="5">
        <v>58.519354838709674</v>
      </c>
      <c r="L2514" s="5">
        <v>61.912903225806453</v>
      </c>
      <c r="M2514" s="5">
        <v>64.722580645161287</v>
      </c>
      <c r="N2514" s="5">
        <v>67.248387096774181</v>
      </c>
      <c r="O2514" s="5">
        <v>69.380645161290332</v>
      </c>
      <c r="P2514" s="5">
        <v>71.203225806451613</v>
      </c>
      <c r="Q2514" s="5">
        <v>72.535483870967738</v>
      </c>
      <c r="R2514" s="5">
        <v>73.50645161290322</v>
      </c>
      <c r="S2514" s="5">
        <v>73.932258064516134</v>
      </c>
      <c r="T2514" s="5">
        <v>73.216129032258053</v>
      </c>
      <c r="U2514" s="5">
        <v>72.683870967741925</v>
      </c>
      <c r="V2514" s="5">
        <v>71.374193548387098</v>
      </c>
      <c r="W2514" s="5">
        <v>69.548387096774192</v>
      </c>
      <c r="X2514" s="5">
        <v>67.896774193548396</v>
      </c>
      <c r="Y2514" s="5">
        <v>65.58064516129032</v>
      </c>
      <c r="Z2514" s="5">
        <v>63.767741935483869</v>
      </c>
      <c r="AA2514" s="5">
        <v>62.477419354838709</v>
      </c>
      <c r="AB2514" s="5">
        <v>60.958064516129035</v>
      </c>
    </row>
    <row r="2515" spans="1:28">
      <c r="A2515" s="2" t="s">
        <v>334</v>
      </c>
      <c r="B2515" s="2" t="s">
        <v>78</v>
      </c>
      <c r="C2515" s="2" t="s">
        <v>366</v>
      </c>
      <c r="D2515" s="2" t="str">
        <f t="shared" si="39"/>
        <v>Virginia - Lynchburg-Jun</v>
      </c>
      <c r="E2515" s="5">
        <v>66.956666666666663</v>
      </c>
      <c r="F2515" s="5">
        <v>66.283333333333331</v>
      </c>
      <c r="G2515" s="5">
        <v>65.37</v>
      </c>
      <c r="H2515" s="5">
        <v>64.58</v>
      </c>
      <c r="I2515" s="5">
        <v>64.153333333333336</v>
      </c>
      <c r="J2515" s="5">
        <v>64.626666666666665</v>
      </c>
      <c r="K2515" s="5">
        <v>66.11333333333333</v>
      </c>
      <c r="L2515" s="5">
        <v>69.86666666666666</v>
      </c>
      <c r="M2515" s="5">
        <v>73.163333333333341</v>
      </c>
      <c r="N2515" s="5">
        <v>75.336666666666659</v>
      </c>
      <c r="O2515" s="5">
        <v>77.37</v>
      </c>
      <c r="P2515" s="5">
        <v>78.903333333333336</v>
      </c>
      <c r="Q2515" s="5">
        <v>79.53</v>
      </c>
      <c r="R2515" s="5">
        <v>80.466666666666669</v>
      </c>
      <c r="S2515" s="5">
        <v>80.743333333333339</v>
      </c>
      <c r="T2515" s="5">
        <v>80.41</v>
      </c>
      <c r="U2515" s="5">
        <v>79.846666666666664</v>
      </c>
      <c r="V2515" s="5">
        <v>77.846666666666664</v>
      </c>
      <c r="W2515" s="5">
        <v>75.319999999999993</v>
      </c>
      <c r="X2515" s="5">
        <v>73.536666666666662</v>
      </c>
      <c r="Y2515" s="5">
        <v>71.489999999999995</v>
      </c>
      <c r="Z2515" s="5">
        <v>70.073333333333323</v>
      </c>
      <c r="AA2515" s="5">
        <v>69.23</v>
      </c>
      <c r="AB2515" s="5">
        <v>68.206666666666663</v>
      </c>
    </row>
    <row r="2516" spans="1:28">
      <c r="A2516" s="2" t="s">
        <v>334</v>
      </c>
      <c r="B2516" s="2" t="s">
        <v>79</v>
      </c>
      <c r="C2516" s="2" t="s">
        <v>367</v>
      </c>
      <c r="D2516" s="2" t="str">
        <f t="shared" si="39"/>
        <v>Virginia - Lynchburg-Jul</v>
      </c>
      <c r="E2516" s="5">
        <v>72.909677419354836</v>
      </c>
      <c r="F2516" s="5">
        <v>72.393548387096772</v>
      </c>
      <c r="G2516" s="5">
        <v>69.538709677419348</v>
      </c>
      <c r="H2516" s="5">
        <v>67.829032258064515</v>
      </c>
      <c r="I2516" s="5">
        <v>67.032258064516128</v>
      </c>
      <c r="J2516" s="5">
        <v>67.541935483870972</v>
      </c>
      <c r="K2516" s="5">
        <v>69.780645161290323</v>
      </c>
      <c r="L2516" s="5">
        <v>73.009677419354844</v>
      </c>
      <c r="M2516" s="5">
        <v>75.464516129032262</v>
      </c>
      <c r="N2516" s="5">
        <v>78.193548387096769</v>
      </c>
      <c r="O2516" s="5">
        <v>79.932258064516134</v>
      </c>
      <c r="P2516" s="5">
        <v>81.345161290322579</v>
      </c>
      <c r="Q2516" s="5">
        <v>82.658064516129031</v>
      </c>
      <c r="R2516" s="5">
        <v>82.170967741935485</v>
      </c>
      <c r="S2516" s="5">
        <v>82.222580645161287</v>
      </c>
      <c r="T2516" s="5">
        <v>81.49354838709678</v>
      </c>
      <c r="U2516" s="5">
        <v>80.777419354838713</v>
      </c>
      <c r="V2516" s="5">
        <v>79.512903225806454</v>
      </c>
      <c r="W2516" s="5">
        <v>77.661290322580641</v>
      </c>
      <c r="X2516" s="5">
        <v>74.9258064516129</v>
      </c>
      <c r="Y2516" s="5">
        <v>73.41935483870968</v>
      </c>
      <c r="Z2516" s="5">
        <v>72.019354838709674</v>
      </c>
      <c r="AA2516" s="5">
        <v>70.987096774193546</v>
      </c>
      <c r="AB2516" s="5">
        <v>71.012903225806454</v>
      </c>
    </row>
    <row r="2517" spans="1:28">
      <c r="A2517" s="2" t="s">
        <v>334</v>
      </c>
      <c r="B2517" s="2" t="s">
        <v>80</v>
      </c>
      <c r="C2517" s="2" t="s">
        <v>368</v>
      </c>
      <c r="D2517" s="2" t="str">
        <f t="shared" si="39"/>
        <v>Virginia - Lynchburg-Aug</v>
      </c>
      <c r="E2517" s="5">
        <v>65.448387096774198</v>
      </c>
      <c r="F2517" s="5">
        <v>64.745161290322571</v>
      </c>
      <c r="G2517" s="5">
        <v>66.525806451612908</v>
      </c>
      <c r="H2517" s="5">
        <v>65.832258064516125</v>
      </c>
      <c r="I2517" s="5">
        <v>65.841935483870969</v>
      </c>
      <c r="J2517" s="5">
        <v>65.706451612903223</v>
      </c>
      <c r="K2517" s="5">
        <v>67.00322580645161</v>
      </c>
      <c r="L2517" s="5">
        <v>70.338709677419359</v>
      </c>
      <c r="M2517" s="5">
        <v>73.716129032258053</v>
      </c>
      <c r="N2517" s="5">
        <v>77.064516129032256</v>
      </c>
      <c r="O2517" s="5">
        <v>78.448387096774198</v>
      </c>
      <c r="P2517" s="5">
        <v>79.829032258064515</v>
      </c>
      <c r="Q2517" s="5">
        <v>81.222580645161287</v>
      </c>
      <c r="R2517" s="5">
        <v>81.106451612903228</v>
      </c>
      <c r="S2517" s="5">
        <v>80.896774193548396</v>
      </c>
      <c r="T2517" s="5">
        <v>80.793548387096777</v>
      </c>
      <c r="U2517" s="5">
        <v>78.729032258064507</v>
      </c>
      <c r="V2517" s="5">
        <v>76.690322580645159</v>
      </c>
      <c r="W2517" s="5">
        <v>74.590322580645164</v>
      </c>
      <c r="X2517" s="5">
        <v>72.967741935483872</v>
      </c>
      <c r="Y2517" s="5">
        <v>71.212903225806443</v>
      </c>
      <c r="Z2517" s="5">
        <v>69.851612903225814</v>
      </c>
      <c r="AA2517" s="5">
        <v>68.938709677419354</v>
      </c>
      <c r="AB2517" s="5">
        <v>68.019354838709674</v>
      </c>
    </row>
    <row r="2518" spans="1:28">
      <c r="A2518" s="2" t="s">
        <v>334</v>
      </c>
      <c r="B2518" s="2" t="s">
        <v>81</v>
      </c>
      <c r="C2518" s="2" t="s">
        <v>369</v>
      </c>
      <c r="D2518" s="2" t="str">
        <f t="shared" si="39"/>
        <v>Virginia - Lynchburg-Sep</v>
      </c>
      <c r="E2518" s="5">
        <v>62.59</v>
      </c>
      <c r="F2518" s="5">
        <v>61.92</v>
      </c>
      <c r="G2518" s="5">
        <v>61.173333333333332</v>
      </c>
      <c r="H2518" s="5">
        <v>60.07</v>
      </c>
      <c r="I2518" s="5">
        <v>59.303333333333327</v>
      </c>
      <c r="J2518" s="5">
        <v>58.99</v>
      </c>
      <c r="K2518" s="5">
        <v>59.926666666666662</v>
      </c>
      <c r="L2518" s="5">
        <v>63.956666666666671</v>
      </c>
      <c r="M2518" s="5">
        <v>67.033333333333331</v>
      </c>
      <c r="N2518" s="5">
        <v>69.283333333333331</v>
      </c>
      <c r="O2518" s="5">
        <v>71.583333333333329</v>
      </c>
      <c r="P2518" s="5">
        <v>73.143333333333345</v>
      </c>
      <c r="Q2518" s="5">
        <v>74.59</v>
      </c>
      <c r="R2518" s="5">
        <v>75.66</v>
      </c>
      <c r="S2518" s="5">
        <v>75.983333333333334</v>
      </c>
      <c r="T2518" s="5">
        <v>75.046666666666667</v>
      </c>
      <c r="U2518" s="5">
        <v>74.223333333333329</v>
      </c>
      <c r="V2518" s="5">
        <v>71.936666666666667</v>
      </c>
      <c r="W2518" s="5">
        <v>68.303333333333327</v>
      </c>
      <c r="X2518" s="5">
        <v>66.716666666666669</v>
      </c>
      <c r="Y2518" s="5">
        <v>65.416666666666671</v>
      </c>
      <c r="Z2518" s="5">
        <v>64.86333333333333</v>
      </c>
      <c r="AA2518" s="5">
        <v>64.096666666666664</v>
      </c>
      <c r="AB2518" s="5">
        <v>63.446666666666673</v>
      </c>
    </row>
    <row r="2519" spans="1:28">
      <c r="A2519" s="2" t="s">
        <v>334</v>
      </c>
      <c r="B2519" s="2" t="s">
        <v>82</v>
      </c>
      <c r="C2519" s="2" t="s">
        <v>370</v>
      </c>
      <c r="D2519" s="2" t="str">
        <f t="shared" si="39"/>
        <v>Virginia - Lynchburg-Oct</v>
      </c>
      <c r="E2519" s="5">
        <v>50.341935483870962</v>
      </c>
      <c r="F2519" s="5">
        <v>49.50322580645161</v>
      </c>
      <c r="G2519" s="5">
        <v>48.63225806451613</v>
      </c>
      <c r="H2519" s="5">
        <v>47.809677419354834</v>
      </c>
      <c r="I2519" s="5">
        <v>46.725806451612904</v>
      </c>
      <c r="J2519" s="5">
        <v>46.183870967741939</v>
      </c>
      <c r="K2519" s="5">
        <v>47.096774193548384</v>
      </c>
      <c r="L2519" s="5">
        <v>50.516129032258064</v>
      </c>
      <c r="M2519" s="5">
        <v>54.541935483870965</v>
      </c>
      <c r="N2519" s="5">
        <v>57.6</v>
      </c>
      <c r="O2519" s="5">
        <v>60.816129032258061</v>
      </c>
      <c r="P2519" s="5">
        <v>62.838709677419352</v>
      </c>
      <c r="Q2519" s="5">
        <v>64.41935483870968</v>
      </c>
      <c r="R2519" s="5">
        <v>65.07741935483871</v>
      </c>
      <c r="S2519" s="5">
        <v>65.293548387096777</v>
      </c>
      <c r="T2519" s="5">
        <v>64.445161290322574</v>
      </c>
      <c r="U2519" s="5">
        <v>62.545161290322582</v>
      </c>
      <c r="V2519" s="5">
        <v>58.151612903225811</v>
      </c>
      <c r="W2519" s="5">
        <v>55.670967741935485</v>
      </c>
      <c r="X2519" s="5">
        <v>53.845161290322579</v>
      </c>
      <c r="Y2519" s="5">
        <v>53.193548387096776</v>
      </c>
      <c r="Z2519" s="5">
        <v>51.654838709677421</v>
      </c>
      <c r="AA2519" s="5">
        <v>51.596774193548384</v>
      </c>
      <c r="AB2519" s="5">
        <v>50.825806451612898</v>
      </c>
    </row>
    <row r="2520" spans="1:28">
      <c r="A2520" s="2" t="s">
        <v>334</v>
      </c>
      <c r="B2520" s="2" t="s">
        <v>83</v>
      </c>
      <c r="C2520" s="2" t="s">
        <v>371</v>
      </c>
      <c r="D2520" s="2" t="str">
        <f t="shared" si="39"/>
        <v>Virginia - Lynchburg-Nov</v>
      </c>
      <c r="E2520" s="5">
        <v>43.576666666666668</v>
      </c>
      <c r="F2520" s="5">
        <v>43.08</v>
      </c>
      <c r="G2520" s="5">
        <v>42.39</v>
      </c>
      <c r="H2520" s="5">
        <v>41.656666666666666</v>
      </c>
      <c r="I2520" s="5">
        <v>41.17</v>
      </c>
      <c r="J2520" s="5">
        <v>40.64</v>
      </c>
      <c r="K2520" s="5">
        <v>40.333333333333336</v>
      </c>
      <c r="L2520" s="5">
        <v>43.06666666666667</v>
      </c>
      <c r="M2520" s="5">
        <v>45.79</v>
      </c>
      <c r="N2520" s="5">
        <v>48.523333333333333</v>
      </c>
      <c r="O2520" s="5">
        <v>50.226666666666667</v>
      </c>
      <c r="P2520" s="5">
        <v>51.953333333333333</v>
      </c>
      <c r="Q2520" s="5">
        <v>53.67</v>
      </c>
      <c r="R2520" s="5">
        <v>53.85</v>
      </c>
      <c r="S2520" s="5">
        <v>53.963333333333338</v>
      </c>
      <c r="T2520" s="5">
        <v>54.153333333333329</v>
      </c>
      <c r="U2520" s="5">
        <v>51.843333333333334</v>
      </c>
      <c r="V2520" s="5">
        <v>49.56333333333334</v>
      </c>
      <c r="W2520" s="5">
        <v>47.283333333333331</v>
      </c>
      <c r="X2520" s="5">
        <v>46.23</v>
      </c>
      <c r="Y2520" s="5">
        <v>45.363333333333337</v>
      </c>
      <c r="Z2520" s="5">
        <v>44.513333333333335</v>
      </c>
      <c r="AA2520" s="5">
        <v>43.846666666666671</v>
      </c>
      <c r="AB2520" s="5">
        <v>43.35</v>
      </c>
    </row>
    <row r="2521" spans="1:28">
      <c r="A2521" s="2" t="s">
        <v>334</v>
      </c>
      <c r="B2521" s="2" t="s">
        <v>84</v>
      </c>
      <c r="C2521" s="2" t="s">
        <v>372</v>
      </c>
      <c r="D2521" s="2" t="str">
        <f t="shared" si="39"/>
        <v>Virginia - Lynchburg-Dec</v>
      </c>
      <c r="E2521" s="5">
        <v>36.08387096774193</v>
      </c>
      <c r="F2521" s="5">
        <v>35.532258064516128</v>
      </c>
      <c r="G2521" s="5">
        <v>34.977419354838709</v>
      </c>
      <c r="H2521" s="5">
        <v>34.406451612903226</v>
      </c>
      <c r="I2521" s="5">
        <v>33.238709677419358</v>
      </c>
      <c r="J2521" s="5">
        <v>32.045161290322582</v>
      </c>
      <c r="K2521" s="5">
        <v>31.716129032258067</v>
      </c>
      <c r="L2521" s="5">
        <v>32.383870967741935</v>
      </c>
      <c r="M2521" s="5">
        <v>35.561290322580646</v>
      </c>
      <c r="N2521" s="5">
        <v>37.806451612903224</v>
      </c>
      <c r="O2521" s="5">
        <v>40.458064516129035</v>
      </c>
      <c r="P2521" s="5">
        <v>42.493548387096773</v>
      </c>
      <c r="Q2521" s="5">
        <v>44.448387096774198</v>
      </c>
      <c r="R2521" s="5">
        <v>45.79354838709677</v>
      </c>
      <c r="S2521" s="5">
        <v>46.222580645161294</v>
      </c>
      <c r="T2521" s="5">
        <v>46.009677419354837</v>
      </c>
      <c r="U2521" s="5">
        <v>44.251612903225805</v>
      </c>
      <c r="V2521" s="5">
        <v>41.980645161290326</v>
      </c>
      <c r="W2521" s="5">
        <v>42.312903225806451</v>
      </c>
      <c r="X2521" s="5">
        <v>41.141935483870974</v>
      </c>
      <c r="Y2521" s="5">
        <v>40.232258064516131</v>
      </c>
      <c r="Z2521" s="5">
        <v>38.87096774193548</v>
      </c>
      <c r="AA2521" s="5">
        <v>38.061290322580646</v>
      </c>
      <c r="AB2521" s="5">
        <v>36.477419354838709</v>
      </c>
    </row>
    <row r="2522" spans="1:28">
      <c r="A2522" s="2" t="s">
        <v>335</v>
      </c>
      <c r="B2522" s="2" t="s">
        <v>73</v>
      </c>
      <c r="C2522" s="2" t="s">
        <v>361</v>
      </c>
      <c r="D2522" s="2" t="str">
        <f t="shared" si="39"/>
        <v>Virginia - Norfolk-Jan</v>
      </c>
      <c r="E2522" s="5">
        <v>37.845161290322579</v>
      </c>
      <c r="F2522" s="5">
        <v>37.329032258064515</v>
      </c>
      <c r="G2522" s="5">
        <v>36.829032258064515</v>
      </c>
      <c r="H2522" s="5">
        <v>36.322580645161288</v>
      </c>
      <c r="I2522" s="5">
        <v>36.041935483870965</v>
      </c>
      <c r="J2522" s="5">
        <v>35.735483870967741</v>
      </c>
      <c r="K2522" s="5">
        <v>35.461290322580645</v>
      </c>
      <c r="L2522" s="5">
        <v>37.170967741935485</v>
      </c>
      <c r="M2522" s="5">
        <v>38.890322580645162</v>
      </c>
      <c r="N2522" s="5">
        <v>40.606451612903221</v>
      </c>
      <c r="O2522" s="5">
        <v>42.145161290322584</v>
      </c>
      <c r="P2522" s="5">
        <v>43.658064516129038</v>
      </c>
      <c r="Q2522" s="5">
        <v>45.196774193548386</v>
      </c>
      <c r="R2522" s="5">
        <v>45.5</v>
      </c>
      <c r="S2522" s="5">
        <v>45.803225806451614</v>
      </c>
      <c r="T2522" s="5">
        <v>46.1</v>
      </c>
      <c r="U2522" s="5">
        <v>44.62580645161291</v>
      </c>
      <c r="V2522" s="5">
        <v>43.177419354838712</v>
      </c>
      <c r="W2522" s="5">
        <v>41.751612903225805</v>
      </c>
      <c r="X2522" s="5">
        <v>40.803225806451614</v>
      </c>
      <c r="Y2522" s="5">
        <v>39.932258064516134</v>
      </c>
      <c r="Z2522" s="5">
        <v>39.058064516129029</v>
      </c>
      <c r="AA2522" s="5">
        <v>38.532258064516128</v>
      </c>
      <c r="AB2522" s="5">
        <v>38.029032258064518</v>
      </c>
    </row>
    <row r="2523" spans="1:28">
      <c r="A2523" s="2" t="s">
        <v>335</v>
      </c>
      <c r="B2523" s="2" t="s">
        <v>74</v>
      </c>
      <c r="C2523" s="2" t="s">
        <v>362</v>
      </c>
      <c r="D2523" s="2" t="str">
        <f t="shared" si="39"/>
        <v>Virginia - Norfolk-Feb</v>
      </c>
      <c r="E2523" s="5">
        <v>36.914285714285711</v>
      </c>
      <c r="F2523" s="5">
        <v>36.789285714285711</v>
      </c>
      <c r="G2523" s="5">
        <v>36.667857142857144</v>
      </c>
      <c r="H2523" s="5">
        <v>36.535714285714285</v>
      </c>
      <c r="I2523" s="5">
        <v>36.357142857142854</v>
      </c>
      <c r="J2523" s="5">
        <v>36.182142857142857</v>
      </c>
      <c r="K2523" s="5">
        <v>36.014285714285712</v>
      </c>
      <c r="L2523" s="5">
        <v>37.342857142857142</v>
      </c>
      <c r="M2523" s="5">
        <v>38.63928571428572</v>
      </c>
      <c r="N2523" s="5">
        <v>39.971428571428575</v>
      </c>
      <c r="O2523" s="5">
        <v>41.5</v>
      </c>
      <c r="P2523" s="5">
        <v>43.06071428571429</v>
      </c>
      <c r="Q2523" s="5">
        <v>44.589285714285715</v>
      </c>
      <c r="R2523" s="5">
        <v>44.646428571428565</v>
      </c>
      <c r="S2523" s="5">
        <v>44.74285714285714</v>
      </c>
      <c r="T2523" s="5">
        <v>44.785714285714285</v>
      </c>
      <c r="U2523" s="5">
        <v>43.271428571428565</v>
      </c>
      <c r="V2523" s="5">
        <v>41.796428571428571</v>
      </c>
      <c r="W2523" s="5">
        <v>40.292857142857144</v>
      </c>
      <c r="X2523" s="5">
        <v>39.725000000000001</v>
      </c>
      <c r="Y2523" s="5">
        <v>39.267857142857146</v>
      </c>
      <c r="Z2523" s="5">
        <v>38.760714285714286</v>
      </c>
      <c r="AA2523" s="5">
        <v>38.24285714285714</v>
      </c>
      <c r="AB2523" s="5">
        <v>37.774999999999999</v>
      </c>
    </row>
    <row r="2524" spans="1:28">
      <c r="A2524" s="2" t="s">
        <v>335</v>
      </c>
      <c r="B2524" s="2" t="s">
        <v>75</v>
      </c>
      <c r="C2524" s="2" t="s">
        <v>363</v>
      </c>
      <c r="D2524" s="2" t="str">
        <f t="shared" si="39"/>
        <v>Virginia - Norfolk-Mar</v>
      </c>
      <c r="E2524" s="5">
        <v>46.035483870967738</v>
      </c>
      <c r="F2524" s="5">
        <v>45.390322580645162</v>
      </c>
      <c r="G2524" s="5">
        <v>45.025806451612901</v>
      </c>
      <c r="H2524" s="5">
        <v>45.08387096774193</v>
      </c>
      <c r="I2524" s="5">
        <v>44.803225806451614</v>
      </c>
      <c r="J2524" s="5">
        <v>44.748387096774195</v>
      </c>
      <c r="K2524" s="5">
        <v>45.103225806451611</v>
      </c>
      <c r="L2524" s="5">
        <v>46.909677419354843</v>
      </c>
      <c r="M2524" s="5">
        <v>48.945161290322581</v>
      </c>
      <c r="N2524" s="5">
        <v>50.403225806451616</v>
      </c>
      <c r="O2524" s="5">
        <v>52.20645161290323</v>
      </c>
      <c r="P2524" s="5">
        <v>53.248387096774195</v>
      </c>
      <c r="Q2524" s="5">
        <v>53.558064516129029</v>
      </c>
      <c r="R2524" s="5">
        <v>54.087096774193547</v>
      </c>
      <c r="S2524" s="5">
        <v>53.683870967741939</v>
      </c>
      <c r="T2524" s="5">
        <v>53.464516129032262</v>
      </c>
      <c r="U2524" s="5">
        <v>52.535483870967738</v>
      </c>
      <c r="V2524" s="5">
        <v>50.861290322580643</v>
      </c>
      <c r="W2524" s="5">
        <v>49.248387096774195</v>
      </c>
      <c r="X2524" s="5">
        <v>48.20645161290323</v>
      </c>
      <c r="Y2524" s="5">
        <v>47.096774193548384</v>
      </c>
      <c r="Z2524" s="5">
        <v>46.638709677419357</v>
      </c>
      <c r="AA2524" s="5">
        <v>46.519354838709674</v>
      </c>
      <c r="AB2524" s="5">
        <v>46.222580645161294</v>
      </c>
    </row>
    <row r="2525" spans="1:28">
      <c r="A2525" s="2" t="s">
        <v>335</v>
      </c>
      <c r="B2525" s="2" t="s">
        <v>76</v>
      </c>
      <c r="C2525" s="2" t="s">
        <v>364</v>
      </c>
      <c r="D2525" s="2" t="str">
        <f t="shared" si="39"/>
        <v>Virginia - Norfolk-Apr</v>
      </c>
      <c r="E2525" s="5">
        <v>53.803333333333327</v>
      </c>
      <c r="F2525" s="5">
        <v>53.453333333333333</v>
      </c>
      <c r="G2525" s="5">
        <v>52.93333333333333</v>
      </c>
      <c r="H2525" s="5">
        <v>52.196666666666673</v>
      </c>
      <c r="I2525" s="5">
        <v>51.556666666666665</v>
      </c>
      <c r="J2525" s="5">
        <v>51.85</v>
      </c>
      <c r="K2525" s="5">
        <v>54.033333333333331</v>
      </c>
      <c r="L2525" s="5">
        <v>57.24666666666667</v>
      </c>
      <c r="M2525" s="5">
        <v>60.106666666666669</v>
      </c>
      <c r="N2525" s="5">
        <v>62.573333333333338</v>
      </c>
      <c r="O2525" s="5">
        <v>63.716666666666669</v>
      </c>
      <c r="P2525" s="5">
        <v>64.846666666666664</v>
      </c>
      <c r="Q2525" s="5">
        <v>65.393333333333331</v>
      </c>
      <c r="R2525" s="5">
        <v>66.073333333333338</v>
      </c>
      <c r="S2525" s="5">
        <v>65.72</v>
      </c>
      <c r="T2525" s="5">
        <v>64.716666666666669</v>
      </c>
      <c r="U2525" s="5">
        <v>63.796666666666667</v>
      </c>
      <c r="V2525" s="5">
        <v>62.376666666666665</v>
      </c>
      <c r="W2525" s="5">
        <v>59.62</v>
      </c>
      <c r="X2525" s="5">
        <v>58.113333333333337</v>
      </c>
      <c r="Y2525" s="5">
        <v>56.953333333333333</v>
      </c>
      <c r="Z2525" s="5">
        <v>56.166666666666664</v>
      </c>
      <c r="AA2525" s="5">
        <v>55.413333333333334</v>
      </c>
      <c r="AB2525" s="5">
        <v>54.75</v>
      </c>
    </row>
    <row r="2526" spans="1:28">
      <c r="A2526" s="2" t="s">
        <v>335</v>
      </c>
      <c r="B2526" s="2" t="s">
        <v>77</v>
      </c>
      <c r="C2526" s="2" t="s">
        <v>365</v>
      </c>
      <c r="D2526" s="2" t="str">
        <f t="shared" si="39"/>
        <v>Virginia - Norfolk-May</v>
      </c>
      <c r="E2526" s="5">
        <v>62.058064516129029</v>
      </c>
      <c r="F2526" s="5">
        <v>61.380645161290325</v>
      </c>
      <c r="G2526" s="5">
        <v>61.245161290322578</v>
      </c>
      <c r="H2526" s="5">
        <v>61.222580645161294</v>
      </c>
      <c r="I2526" s="5">
        <v>60.903225806451616</v>
      </c>
      <c r="J2526" s="5">
        <v>61.516129032258064</v>
      </c>
      <c r="K2526" s="5">
        <v>63.519354838709674</v>
      </c>
      <c r="L2526" s="5">
        <v>65.754838709677429</v>
      </c>
      <c r="M2526" s="5">
        <v>67.519354838709674</v>
      </c>
      <c r="N2526" s="5">
        <v>68.990322580645156</v>
      </c>
      <c r="O2526" s="5">
        <v>70.870967741935488</v>
      </c>
      <c r="P2526" s="5">
        <v>71.722580645161287</v>
      </c>
      <c r="Q2526" s="5">
        <v>72.58387096774193</v>
      </c>
      <c r="R2526" s="5">
        <v>73.106451612903228</v>
      </c>
      <c r="S2526" s="5">
        <v>72.787096774193557</v>
      </c>
      <c r="T2526" s="5">
        <v>72.667741935483861</v>
      </c>
      <c r="U2526" s="5">
        <v>71.716129032258053</v>
      </c>
      <c r="V2526" s="5">
        <v>70.432258064516134</v>
      </c>
      <c r="W2526" s="5">
        <v>67.441935483870964</v>
      </c>
      <c r="X2526" s="5">
        <v>65.864516129032253</v>
      </c>
      <c r="Y2526" s="5">
        <v>64.832258064516125</v>
      </c>
      <c r="Z2526" s="5">
        <v>64.093548387096774</v>
      </c>
      <c r="AA2526" s="5">
        <v>63.619354838709675</v>
      </c>
      <c r="AB2526" s="5">
        <v>63.051612903225802</v>
      </c>
    </row>
    <row r="2527" spans="1:28">
      <c r="A2527" s="2" t="s">
        <v>335</v>
      </c>
      <c r="B2527" s="2" t="s">
        <v>78</v>
      </c>
      <c r="C2527" s="2" t="s">
        <v>366</v>
      </c>
      <c r="D2527" s="2" t="str">
        <f t="shared" si="39"/>
        <v>Virginia - Norfolk-Jun</v>
      </c>
      <c r="E2527" s="5">
        <v>69.27</v>
      </c>
      <c r="F2527" s="5">
        <v>69.053333333333327</v>
      </c>
      <c r="G2527" s="5">
        <v>68.510000000000005</v>
      </c>
      <c r="H2527" s="5">
        <v>68.24666666666667</v>
      </c>
      <c r="I2527" s="5">
        <v>67.813333333333333</v>
      </c>
      <c r="J2527" s="5">
        <v>68.75</v>
      </c>
      <c r="K2527" s="5">
        <v>70.59</v>
      </c>
      <c r="L2527" s="5">
        <v>73.81</v>
      </c>
      <c r="M2527" s="5">
        <v>76.31</v>
      </c>
      <c r="N2527" s="5">
        <v>78.163333333333341</v>
      </c>
      <c r="O2527" s="5">
        <v>80.069999999999993</v>
      </c>
      <c r="P2527" s="5">
        <v>81.283333333333331</v>
      </c>
      <c r="Q2527" s="5">
        <v>81.08</v>
      </c>
      <c r="R2527" s="5">
        <v>81.756666666666661</v>
      </c>
      <c r="S2527" s="5">
        <v>81.400000000000006</v>
      </c>
      <c r="T2527" s="5">
        <v>80.966666666666669</v>
      </c>
      <c r="U2527" s="5">
        <v>80.099999999999994</v>
      </c>
      <c r="V2527" s="5">
        <v>78.27</v>
      </c>
      <c r="W2527" s="5">
        <v>75.826666666666668</v>
      </c>
      <c r="X2527" s="5">
        <v>73.816666666666663</v>
      </c>
      <c r="Y2527" s="5">
        <v>72.413333333333341</v>
      </c>
      <c r="Z2527" s="5">
        <v>71.486666666666665</v>
      </c>
      <c r="AA2527" s="5">
        <v>70.680000000000007</v>
      </c>
      <c r="AB2527" s="5">
        <v>69.926666666666677</v>
      </c>
    </row>
    <row r="2528" spans="1:28">
      <c r="A2528" s="2" t="s">
        <v>335</v>
      </c>
      <c r="B2528" s="2" t="s">
        <v>79</v>
      </c>
      <c r="C2528" s="2" t="s">
        <v>367</v>
      </c>
      <c r="D2528" s="2" t="str">
        <f t="shared" si="39"/>
        <v>Virginia - Norfolk-Jul</v>
      </c>
      <c r="E2528" s="5">
        <v>77.225806451612897</v>
      </c>
      <c r="F2528" s="5">
        <v>76.622580645161293</v>
      </c>
      <c r="G2528" s="5">
        <v>74.019354838709674</v>
      </c>
      <c r="H2528" s="5">
        <v>73.293548387096777</v>
      </c>
      <c r="I2528" s="5">
        <v>72.970967741935482</v>
      </c>
      <c r="J2528" s="5">
        <v>73.661290322580641</v>
      </c>
      <c r="K2528" s="5">
        <v>75.874193548387098</v>
      </c>
      <c r="L2528" s="5">
        <v>78.487096774193546</v>
      </c>
      <c r="M2528" s="5">
        <v>80.477419354838716</v>
      </c>
      <c r="N2528" s="5">
        <v>82.2</v>
      </c>
      <c r="O2528" s="5">
        <v>83.767741935483883</v>
      </c>
      <c r="P2528" s="5">
        <v>84.774193548387103</v>
      </c>
      <c r="Q2528" s="5">
        <v>85.261290322580649</v>
      </c>
      <c r="R2528" s="5">
        <v>85.454838709677418</v>
      </c>
      <c r="S2528" s="5">
        <v>84.983870967741936</v>
      </c>
      <c r="T2528" s="5">
        <v>83.622580645161293</v>
      </c>
      <c r="U2528" s="5">
        <v>82.264516129032259</v>
      </c>
      <c r="V2528" s="5">
        <v>81.054838709677412</v>
      </c>
      <c r="W2528" s="5">
        <v>79.470967741935482</v>
      </c>
      <c r="X2528" s="5">
        <v>77.632258064516122</v>
      </c>
      <c r="Y2528" s="5">
        <v>76.880645161290332</v>
      </c>
      <c r="Z2528" s="5">
        <v>76.051612903225802</v>
      </c>
      <c r="AA2528" s="5">
        <v>75.735483870967741</v>
      </c>
      <c r="AB2528" s="5">
        <v>75.203225806451613</v>
      </c>
    </row>
    <row r="2529" spans="1:28">
      <c r="A2529" s="2" t="s">
        <v>335</v>
      </c>
      <c r="B2529" s="2" t="s">
        <v>80</v>
      </c>
      <c r="C2529" s="2" t="s">
        <v>368</v>
      </c>
      <c r="D2529" s="2" t="str">
        <f t="shared" si="39"/>
        <v>Virginia - Norfolk-Aug</v>
      </c>
      <c r="E2529" s="5">
        <v>68.903225806451616</v>
      </c>
      <c r="F2529" s="5">
        <v>68.312903225806451</v>
      </c>
      <c r="G2529" s="5">
        <v>70.396774193548396</v>
      </c>
      <c r="H2529" s="5">
        <v>70.235483870967741</v>
      </c>
      <c r="I2529" s="5">
        <v>69.787096774193557</v>
      </c>
      <c r="J2529" s="5">
        <v>69.91612903225807</v>
      </c>
      <c r="K2529" s="5">
        <v>72.045161290322582</v>
      </c>
      <c r="L2529" s="5">
        <v>75.487096774193546</v>
      </c>
      <c r="M2529" s="5">
        <v>77.654838709677421</v>
      </c>
      <c r="N2529" s="5">
        <v>79.680645161290315</v>
      </c>
      <c r="O2529" s="5">
        <v>80.570967741935476</v>
      </c>
      <c r="P2529" s="5">
        <v>81.338709677419359</v>
      </c>
      <c r="Q2529" s="5">
        <v>81.803225806451621</v>
      </c>
      <c r="R2529" s="5">
        <v>81.57741935483871</v>
      </c>
      <c r="S2529" s="5">
        <v>81.400000000000006</v>
      </c>
      <c r="T2529" s="5">
        <v>80.525806451612908</v>
      </c>
      <c r="U2529" s="5">
        <v>79.00645161290322</v>
      </c>
      <c r="V2529" s="5">
        <v>77.309677419354841</v>
      </c>
      <c r="W2529" s="5">
        <v>75.235483870967741</v>
      </c>
      <c r="X2529" s="5">
        <v>73.780645161290323</v>
      </c>
      <c r="Y2529" s="5">
        <v>72.832258064516139</v>
      </c>
      <c r="Z2529" s="5">
        <v>72.364516129032268</v>
      </c>
      <c r="AA2529" s="5">
        <v>71.612903225806448</v>
      </c>
      <c r="AB2529" s="5">
        <v>71.219354838709677</v>
      </c>
    </row>
    <row r="2530" spans="1:28">
      <c r="A2530" s="2" t="s">
        <v>335</v>
      </c>
      <c r="B2530" s="2" t="s">
        <v>81</v>
      </c>
      <c r="C2530" s="2" t="s">
        <v>369</v>
      </c>
      <c r="D2530" s="2" t="str">
        <f t="shared" si="39"/>
        <v>Virginia - Norfolk-Sep</v>
      </c>
      <c r="E2530" s="5">
        <v>67.963333333333338</v>
      </c>
      <c r="F2530" s="5">
        <v>67.73</v>
      </c>
      <c r="G2530" s="5">
        <v>67.576666666666668</v>
      </c>
      <c r="H2530" s="5">
        <v>67.523333333333341</v>
      </c>
      <c r="I2530" s="5">
        <v>67.23</v>
      </c>
      <c r="J2530" s="5">
        <v>67.126666666666665</v>
      </c>
      <c r="K2530" s="5">
        <v>68.533333333333331</v>
      </c>
      <c r="L2530" s="5">
        <v>71.66</v>
      </c>
      <c r="M2530" s="5">
        <v>73.733333333333334</v>
      </c>
      <c r="N2530" s="5">
        <v>75.413333333333341</v>
      </c>
      <c r="O2530" s="5">
        <v>76.296666666666667</v>
      </c>
      <c r="P2530" s="5">
        <v>77.283333333333331</v>
      </c>
      <c r="Q2530" s="5">
        <v>78.069999999999993</v>
      </c>
      <c r="R2530" s="5">
        <v>78.66</v>
      </c>
      <c r="S2530" s="5">
        <v>78.59</v>
      </c>
      <c r="T2530" s="5">
        <v>78.056666666666658</v>
      </c>
      <c r="U2530" s="5">
        <v>76.973333333333329</v>
      </c>
      <c r="V2530" s="5">
        <v>74.61333333333333</v>
      </c>
      <c r="W2530" s="5">
        <v>72.16</v>
      </c>
      <c r="X2530" s="5">
        <v>71.103333333333325</v>
      </c>
      <c r="Y2530" s="5">
        <v>70.273333333333326</v>
      </c>
      <c r="Z2530" s="5">
        <v>69.126666666666679</v>
      </c>
      <c r="AA2530" s="5">
        <v>68.88</v>
      </c>
      <c r="AB2530" s="5">
        <v>68.493333333333339</v>
      </c>
    </row>
    <row r="2531" spans="1:28">
      <c r="A2531" s="2" t="s">
        <v>335</v>
      </c>
      <c r="B2531" s="2" t="s">
        <v>82</v>
      </c>
      <c r="C2531" s="2" t="s">
        <v>370</v>
      </c>
      <c r="D2531" s="2" t="str">
        <f t="shared" si="39"/>
        <v>Virginia - Norfolk-Oct</v>
      </c>
      <c r="E2531" s="5">
        <v>58.622580645161285</v>
      </c>
      <c r="F2531" s="5">
        <v>58.167741935483875</v>
      </c>
      <c r="G2531" s="5">
        <v>57.58387096774193</v>
      </c>
      <c r="H2531" s="5">
        <v>57.145161290322584</v>
      </c>
      <c r="I2531" s="5">
        <v>56.651612903225811</v>
      </c>
      <c r="J2531" s="5">
        <v>56.170967741935485</v>
      </c>
      <c r="K2531" s="5">
        <v>56.158064516129038</v>
      </c>
      <c r="L2531" s="5">
        <v>58.770967741935486</v>
      </c>
      <c r="M2531" s="5">
        <v>61.387096774193552</v>
      </c>
      <c r="N2531" s="5">
        <v>63.596774193548384</v>
      </c>
      <c r="O2531" s="5">
        <v>65.435483870967744</v>
      </c>
      <c r="P2531" s="5">
        <v>66.558064516129036</v>
      </c>
      <c r="Q2531" s="5">
        <v>67.451612903225808</v>
      </c>
      <c r="R2531" s="5">
        <v>68.261290322580649</v>
      </c>
      <c r="S2531" s="5">
        <v>67.935483870967744</v>
      </c>
      <c r="T2531" s="5">
        <v>67.522580645161284</v>
      </c>
      <c r="U2531" s="5">
        <v>66.348387096774204</v>
      </c>
      <c r="V2531" s="5">
        <v>63.570967741935483</v>
      </c>
      <c r="W2531" s="5">
        <v>62.148387096774194</v>
      </c>
      <c r="X2531" s="5">
        <v>60.858064516129026</v>
      </c>
      <c r="Y2531" s="5">
        <v>60.4</v>
      </c>
      <c r="Z2531" s="5">
        <v>59.735483870967741</v>
      </c>
      <c r="AA2531" s="5">
        <v>59.348387096774189</v>
      </c>
      <c r="AB2531" s="5">
        <v>59.022580645161291</v>
      </c>
    </row>
    <row r="2532" spans="1:28">
      <c r="A2532" s="2" t="s">
        <v>335</v>
      </c>
      <c r="B2532" s="2" t="s">
        <v>83</v>
      </c>
      <c r="C2532" s="2" t="s">
        <v>371</v>
      </c>
      <c r="D2532" s="2" t="str">
        <f t="shared" si="39"/>
        <v>Virginia - Norfolk-Nov</v>
      </c>
      <c r="E2532" s="5">
        <v>47.93666666666666</v>
      </c>
      <c r="F2532" s="5">
        <v>47.336666666666666</v>
      </c>
      <c r="G2532" s="5">
        <v>46.876666666666665</v>
      </c>
      <c r="H2532" s="5">
        <v>46.463333333333338</v>
      </c>
      <c r="I2532" s="5">
        <v>45.92</v>
      </c>
      <c r="J2532" s="5">
        <v>45.786666666666662</v>
      </c>
      <c r="K2532" s="5">
        <v>46.26</v>
      </c>
      <c r="L2532" s="5">
        <v>48.073333333333338</v>
      </c>
      <c r="M2532" s="5">
        <v>51.4</v>
      </c>
      <c r="N2532" s="5">
        <v>54.76</v>
      </c>
      <c r="O2532" s="5">
        <v>57.466666666666669</v>
      </c>
      <c r="P2532" s="5">
        <v>58.99666666666667</v>
      </c>
      <c r="Q2532" s="5">
        <v>59.406666666666666</v>
      </c>
      <c r="R2532" s="5">
        <v>59.64</v>
      </c>
      <c r="S2532" s="5">
        <v>59.776666666666664</v>
      </c>
      <c r="T2532" s="5">
        <v>58.883333333333333</v>
      </c>
      <c r="U2532" s="5">
        <v>56.103333333333332</v>
      </c>
      <c r="V2532" s="5">
        <v>54.006666666666668</v>
      </c>
      <c r="W2532" s="5">
        <v>52.7</v>
      </c>
      <c r="X2532" s="5">
        <v>51.466666666666669</v>
      </c>
      <c r="Y2532" s="5">
        <v>49.93</v>
      </c>
      <c r="Z2532" s="5">
        <v>48.876666666666665</v>
      </c>
      <c r="AA2532" s="5">
        <v>48.31333333333334</v>
      </c>
      <c r="AB2532" s="5">
        <v>47.766666666666666</v>
      </c>
    </row>
    <row r="2533" spans="1:28">
      <c r="A2533" s="2" t="s">
        <v>335</v>
      </c>
      <c r="B2533" s="2" t="s">
        <v>84</v>
      </c>
      <c r="C2533" s="2" t="s">
        <v>372</v>
      </c>
      <c r="D2533" s="2" t="str">
        <f t="shared" si="39"/>
        <v>Virginia - Norfolk-Dec</v>
      </c>
      <c r="E2533" s="5">
        <v>40.029032258064518</v>
      </c>
      <c r="F2533" s="5">
        <v>39.71290322580645</v>
      </c>
      <c r="G2533" s="5">
        <v>39.28709677419355</v>
      </c>
      <c r="H2533" s="5">
        <v>38.393548387096779</v>
      </c>
      <c r="I2533" s="5">
        <v>37.741935483870968</v>
      </c>
      <c r="J2533" s="5">
        <v>37.277419354838706</v>
      </c>
      <c r="K2533" s="5">
        <v>36.967741935483872</v>
      </c>
      <c r="L2533" s="5">
        <v>37.548387096774192</v>
      </c>
      <c r="M2533" s="5">
        <v>40.112903225806448</v>
      </c>
      <c r="N2533" s="5">
        <v>42.038709677419355</v>
      </c>
      <c r="O2533" s="5">
        <v>43.738709677419358</v>
      </c>
      <c r="P2533" s="5">
        <v>44.990322580645163</v>
      </c>
      <c r="Q2533" s="5">
        <v>45.880645161290325</v>
      </c>
      <c r="R2533" s="5">
        <v>46.651612903225811</v>
      </c>
      <c r="S2533" s="5">
        <v>46.980645161290326</v>
      </c>
      <c r="T2533" s="5">
        <v>46.096774193548384</v>
      </c>
      <c r="U2533" s="5">
        <v>44.13225806451613</v>
      </c>
      <c r="V2533" s="5">
        <v>43.222580645161294</v>
      </c>
      <c r="W2533" s="5">
        <v>42.735483870967741</v>
      </c>
      <c r="X2533" s="5">
        <v>42.258064516129032</v>
      </c>
      <c r="Y2533" s="5">
        <v>41.664516129032258</v>
      </c>
      <c r="Z2533" s="5">
        <v>41.674193548387102</v>
      </c>
      <c r="AA2533" s="5">
        <v>41.054838709677419</v>
      </c>
      <c r="AB2533" s="5">
        <v>40.822580645161288</v>
      </c>
    </row>
    <row r="2534" spans="1:28">
      <c r="A2534" s="2" t="s">
        <v>336</v>
      </c>
      <c r="B2534" s="2" t="s">
        <v>73</v>
      </c>
      <c r="C2534" s="2" t="s">
        <v>361</v>
      </c>
      <c r="D2534" s="2" t="str">
        <f t="shared" si="39"/>
        <v>Virginia - Richmond-Jan</v>
      </c>
      <c r="E2534" s="5">
        <v>32.009677419354837</v>
      </c>
      <c r="F2534" s="5">
        <v>31.170967741935481</v>
      </c>
      <c r="G2534" s="5">
        <v>30.377419354838711</v>
      </c>
      <c r="H2534" s="5">
        <v>29.548387096774192</v>
      </c>
      <c r="I2534" s="5">
        <v>29.554838709677419</v>
      </c>
      <c r="J2534" s="5">
        <v>29.548387096774192</v>
      </c>
      <c r="K2534" s="5">
        <v>29.551612903225806</v>
      </c>
      <c r="L2534" s="5">
        <v>31.712903225806453</v>
      </c>
      <c r="M2534" s="5">
        <v>33.87096774193548</v>
      </c>
      <c r="N2534" s="5">
        <v>36.029032258064518</v>
      </c>
      <c r="O2534" s="5">
        <v>38.306451612903224</v>
      </c>
      <c r="P2534" s="5">
        <v>40.587096774193547</v>
      </c>
      <c r="Q2534" s="5">
        <v>42.858064516129026</v>
      </c>
      <c r="R2534" s="5">
        <v>43.390322580645162</v>
      </c>
      <c r="S2534" s="5">
        <v>43.848387096774189</v>
      </c>
      <c r="T2534" s="5">
        <v>44.37096774193548</v>
      </c>
      <c r="U2534" s="5">
        <v>41.670967741935485</v>
      </c>
      <c r="V2534" s="5">
        <v>38.961290322580645</v>
      </c>
      <c r="W2534" s="5">
        <v>36.219354838709677</v>
      </c>
      <c r="X2534" s="5">
        <v>35.248387096774195</v>
      </c>
      <c r="Y2534" s="5">
        <v>34.264516129032259</v>
      </c>
      <c r="Z2534" s="5">
        <v>33.37419354838709</v>
      </c>
      <c r="AA2534" s="5">
        <v>32.729032258064514</v>
      </c>
      <c r="AB2534" s="5">
        <v>32.074193548387093</v>
      </c>
    </row>
    <row r="2535" spans="1:28">
      <c r="A2535" s="2" t="s">
        <v>336</v>
      </c>
      <c r="B2535" s="2" t="s">
        <v>74</v>
      </c>
      <c r="C2535" s="2" t="s">
        <v>362</v>
      </c>
      <c r="D2535" s="2" t="str">
        <f t="shared" si="39"/>
        <v>Virginia - Richmond-Feb</v>
      </c>
      <c r="E2535" s="5">
        <v>35.299999999999997</v>
      </c>
      <c r="F2535" s="5">
        <v>34.703571428571429</v>
      </c>
      <c r="G2535" s="5">
        <v>34.103571428571428</v>
      </c>
      <c r="H2535" s="5">
        <v>33.475000000000001</v>
      </c>
      <c r="I2535" s="5">
        <v>32.917857142857144</v>
      </c>
      <c r="J2535" s="5">
        <v>32.299999999999997</v>
      </c>
      <c r="K2535" s="5">
        <v>31.7</v>
      </c>
      <c r="L2535" s="5">
        <v>34.56428571428571</v>
      </c>
      <c r="M2535" s="5">
        <v>37.375</v>
      </c>
      <c r="N2535" s="5">
        <v>40.24285714285714</v>
      </c>
      <c r="O2535" s="5">
        <v>42.328571428571429</v>
      </c>
      <c r="P2535" s="5">
        <v>44.432142857142857</v>
      </c>
      <c r="Q2535" s="5">
        <v>46.51428571428572</v>
      </c>
      <c r="R2535" s="5">
        <v>47.18928571428571</v>
      </c>
      <c r="S2535" s="5">
        <v>47.88214285714286</v>
      </c>
      <c r="T2535" s="5">
        <v>48.553571428571431</v>
      </c>
      <c r="U2535" s="5">
        <v>46.467857142857142</v>
      </c>
      <c r="V2535" s="5">
        <v>44.38214285714286</v>
      </c>
      <c r="W2535" s="5">
        <v>42.24285714285714</v>
      </c>
      <c r="X2535" s="5">
        <v>41.11071428571428</v>
      </c>
      <c r="Y2535" s="5">
        <v>39.975000000000001</v>
      </c>
      <c r="Z2535" s="5">
        <v>38.864285714285714</v>
      </c>
      <c r="AA2535" s="5">
        <v>38.107142857142854</v>
      </c>
      <c r="AB2535" s="5">
        <v>37.364285714285714</v>
      </c>
    </row>
    <row r="2536" spans="1:28">
      <c r="A2536" s="2" t="s">
        <v>336</v>
      </c>
      <c r="B2536" s="2" t="s">
        <v>75</v>
      </c>
      <c r="C2536" s="2" t="s">
        <v>363</v>
      </c>
      <c r="D2536" s="2" t="str">
        <f t="shared" si="39"/>
        <v>Virginia - Richmond-Mar</v>
      </c>
      <c r="E2536" s="5">
        <v>43.048387096774192</v>
      </c>
      <c r="F2536" s="5">
        <v>42.493548387096773</v>
      </c>
      <c r="G2536" s="5">
        <v>41.91935483870968</v>
      </c>
      <c r="H2536" s="5">
        <v>41.338709677419352</v>
      </c>
      <c r="I2536" s="5">
        <v>41.054838709677419</v>
      </c>
      <c r="J2536" s="5">
        <v>40.774193548387096</v>
      </c>
      <c r="K2536" s="5">
        <v>40.480645161290326</v>
      </c>
      <c r="L2536" s="5">
        <v>43.006451612903227</v>
      </c>
      <c r="M2536" s="5">
        <v>45.49677419354839</v>
      </c>
      <c r="N2536" s="5">
        <v>47.987096774193546</v>
      </c>
      <c r="O2536" s="5">
        <v>49.967741935483872</v>
      </c>
      <c r="P2536" s="5">
        <v>51.941935483870971</v>
      </c>
      <c r="Q2536" s="5">
        <v>53.912903225806453</v>
      </c>
      <c r="R2536" s="5">
        <v>54.483870967741936</v>
      </c>
      <c r="S2536" s="5">
        <v>55.122580645161285</v>
      </c>
      <c r="T2536" s="5">
        <v>55.70645161290323</v>
      </c>
      <c r="U2536" s="5">
        <v>53.222580645161294</v>
      </c>
      <c r="V2536" s="5">
        <v>50.796774193548387</v>
      </c>
      <c r="W2536" s="5">
        <v>48.29032258064516</v>
      </c>
      <c r="X2536" s="5">
        <v>46.99677419354839</v>
      </c>
      <c r="Y2536" s="5">
        <v>45.683870967741939</v>
      </c>
      <c r="Z2536" s="5">
        <v>44.4</v>
      </c>
      <c r="AA2536" s="5">
        <v>43.858064516129026</v>
      </c>
      <c r="AB2536" s="5">
        <v>43.319354838709678</v>
      </c>
    </row>
    <row r="2537" spans="1:28">
      <c r="A2537" s="2" t="s">
        <v>336</v>
      </c>
      <c r="B2537" s="2" t="s">
        <v>76</v>
      </c>
      <c r="C2537" s="2" t="s">
        <v>364</v>
      </c>
      <c r="D2537" s="2" t="str">
        <f t="shared" si="39"/>
        <v>Virginia - Richmond-Apr</v>
      </c>
      <c r="E2537" s="5">
        <v>52.52</v>
      </c>
      <c r="F2537" s="5">
        <v>51.88</v>
      </c>
      <c r="G2537" s="5">
        <v>51.18333333333333</v>
      </c>
      <c r="H2537" s="5">
        <v>50.52</v>
      </c>
      <c r="I2537" s="5">
        <v>50.883333333333333</v>
      </c>
      <c r="J2537" s="5">
        <v>51.28</v>
      </c>
      <c r="K2537" s="5">
        <v>51.67</v>
      </c>
      <c r="L2537" s="5">
        <v>54.91</v>
      </c>
      <c r="M2537" s="5">
        <v>58.17</v>
      </c>
      <c r="N2537" s="5">
        <v>61.43</v>
      </c>
      <c r="O2537" s="5">
        <v>63.476666666666667</v>
      </c>
      <c r="P2537" s="5">
        <v>65.546666666666667</v>
      </c>
      <c r="Q2537" s="5">
        <v>67.593333333333334</v>
      </c>
      <c r="R2537" s="5">
        <v>68.44</v>
      </c>
      <c r="S2537" s="5">
        <v>69.216666666666669</v>
      </c>
      <c r="T2537" s="5">
        <v>70.09</v>
      </c>
      <c r="U2537" s="5">
        <v>67.42</v>
      </c>
      <c r="V2537" s="5">
        <v>64.75</v>
      </c>
      <c r="W2537" s="5">
        <v>62.083333333333336</v>
      </c>
      <c r="X2537" s="5">
        <v>59.88</v>
      </c>
      <c r="Y2537" s="5">
        <v>57.643333333333331</v>
      </c>
      <c r="Z2537" s="5">
        <v>55.46</v>
      </c>
      <c r="AA2537" s="5">
        <v>54.68666666666666</v>
      </c>
      <c r="AB2537" s="5">
        <v>53.903333333333329</v>
      </c>
    </row>
    <row r="2538" spans="1:28">
      <c r="A2538" s="2" t="s">
        <v>336</v>
      </c>
      <c r="B2538" s="2" t="s">
        <v>77</v>
      </c>
      <c r="C2538" s="2" t="s">
        <v>365</v>
      </c>
      <c r="D2538" s="2" t="str">
        <f t="shared" si="39"/>
        <v>Virginia - Richmond-May</v>
      </c>
      <c r="E2538" s="5">
        <v>57.306451612903224</v>
      </c>
      <c r="F2538" s="5">
        <v>56.58064516129032</v>
      </c>
      <c r="G2538" s="5">
        <v>55.893548387096779</v>
      </c>
      <c r="H2538" s="5">
        <v>55.187096774193549</v>
      </c>
      <c r="I2538" s="5">
        <v>55.761290322580642</v>
      </c>
      <c r="J2538" s="5">
        <v>56.329032258064515</v>
      </c>
      <c r="K2538" s="5">
        <v>56.893548387096779</v>
      </c>
      <c r="L2538" s="5">
        <v>59.729032258064514</v>
      </c>
      <c r="M2538" s="5">
        <v>62.532258064516128</v>
      </c>
      <c r="N2538" s="5">
        <v>65.348387096774189</v>
      </c>
      <c r="O2538" s="5">
        <v>67.009677419354844</v>
      </c>
      <c r="P2538" s="5">
        <v>68.677419354838705</v>
      </c>
      <c r="Q2538" s="5">
        <v>70.332258064516139</v>
      </c>
      <c r="R2538" s="5">
        <v>70.709677419354833</v>
      </c>
      <c r="S2538" s="5">
        <v>71.0741935483871</v>
      </c>
      <c r="T2538" s="5">
        <v>71.445161290322588</v>
      </c>
      <c r="U2538" s="5">
        <v>69.680645161290315</v>
      </c>
      <c r="V2538" s="5">
        <v>67.909677419354836</v>
      </c>
      <c r="W2538" s="5">
        <v>66.167741935483861</v>
      </c>
      <c r="X2538" s="5">
        <v>64.158064516129031</v>
      </c>
      <c r="Y2538" s="5">
        <v>62.174193548387102</v>
      </c>
      <c r="Z2538" s="5">
        <v>60.21290322580645</v>
      </c>
      <c r="AA2538" s="5">
        <v>59.251612903225805</v>
      </c>
      <c r="AB2538" s="5">
        <v>58.28709677419355</v>
      </c>
    </row>
    <row r="2539" spans="1:28">
      <c r="A2539" s="2" t="s">
        <v>336</v>
      </c>
      <c r="B2539" s="2" t="s">
        <v>78</v>
      </c>
      <c r="C2539" s="2" t="s">
        <v>366</v>
      </c>
      <c r="D2539" s="2" t="str">
        <f t="shared" si="39"/>
        <v>Virginia - Richmond-Jun</v>
      </c>
      <c r="E2539" s="5">
        <v>67.006666666666675</v>
      </c>
      <c r="F2539" s="5">
        <v>66.493333333333325</v>
      </c>
      <c r="G2539" s="5">
        <v>65.959999999999994</v>
      </c>
      <c r="H2539" s="5">
        <v>65.306666666666672</v>
      </c>
      <c r="I2539" s="5">
        <v>65.02</v>
      </c>
      <c r="J2539" s="5">
        <v>66.50333333333333</v>
      </c>
      <c r="K2539" s="5">
        <v>69.89</v>
      </c>
      <c r="L2539" s="5">
        <v>73.346666666666664</v>
      </c>
      <c r="M2539" s="5">
        <v>76.31</v>
      </c>
      <c r="N2539" s="5">
        <v>78.86</v>
      </c>
      <c r="O2539" s="5">
        <v>80.846666666666664</v>
      </c>
      <c r="P2539" s="5">
        <v>81.916666666666671</v>
      </c>
      <c r="Q2539" s="5">
        <v>82.38666666666667</v>
      </c>
      <c r="R2539" s="5">
        <v>83.333333333333329</v>
      </c>
      <c r="S2539" s="5">
        <v>82.443333333333342</v>
      </c>
      <c r="T2539" s="5">
        <v>82.353333333333325</v>
      </c>
      <c r="U2539" s="5">
        <v>81.543333333333337</v>
      </c>
      <c r="V2539" s="5">
        <v>80.336666666666659</v>
      </c>
      <c r="W2539" s="5">
        <v>77.69</v>
      </c>
      <c r="X2539" s="5">
        <v>73.553333333333327</v>
      </c>
      <c r="Y2539" s="5">
        <v>71.456666666666663</v>
      </c>
      <c r="Z2539" s="5">
        <v>70.213333333333338</v>
      </c>
      <c r="AA2539" s="5">
        <v>69.28</v>
      </c>
      <c r="AB2539" s="5">
        <v>68.233333333333334</v>
      </c>
    </row>
    <row r="2540" spans="1:28">
      <c r="A2540" s="2" t="s">
        <v>336</v>
      </c>
      <c r="B2540" s="2" t="s">
        <v>79</v>
      </c>
      <c r="C2540" s="2" t="s">
        <v>367</v>
      </c>
      <c r="D2540" s="2" t="str">
        <f t="shared" si="39"/>
        <v>Virginia - Richmond-Jul</v>
      </c>
      <c r="E2540" s="5">
        <v>73.280645161290323</v>
      </c>
      <c r="F2540" s="5">
        <v>72.758064516129039</v>
      </c>
      <c r="G2540" s="5">
        <v>69.99677419354839</v>
      </c>
      <c r="H2540" s="5">
        <v>69.483870967741936</v>
      </c>
      <c r="I2540" s="5">
        <v>70.42258064516129</v>
      </c>
      <c r="J2540" s="5">
        <v>71.364516129032268</v>
      </c>
      <c r="K2540" s="5">
        <v>72.329032258064515</v>
      </c>
      <c r="L2540" s="5">
        <v>75.051612903225802</v>
      </c>
      <c r="M2540" s="5">
        <v>77.777419354838713</v>
      </c>
      <c r="N2540" s="5">
        <v>80.480645161290326</v>
      </c>
      <c r="O2540" s="5">
        <v>81.91612903225807</v>
      </c>
      <c r="P2540" s="5">
        <v>83.380645161290332</v>
      </c>
      <c r="Q2540" s="5">
        <v>84.825806451612905</v>
      </c>
      <c r="R2540" s="5">
        <v>85.054838709677412</v>
      </c>
      <c r="S2540" s="5">
        <v>85.245161290322571</v>
      </c>
      <c r="T2540" s="5">
        <v>85.487096774193546</v>
      </c>
      <c r="U2540" s="5">
        <v>83.58387096774193</v>
      </c>
      <c r="V2540" s="5">
        <v>81.629032258064512</v>
      </c>
      <c r="W2540" s="5">
        <v>79.690322580645159</v>
      </c>
      <c r="X2540" s="5">
        <v>77.380645161290332</v>
      </c>
      <c r="Y2540" s="5">
        <v>75.151612903225796</v>
      </c>
      <c r="Z2540" s="5">
        <v>72.887096774193552</v>
      </c>
      <c r="AA2540" s="5">
        <v>72.270967741935493</v>
      </c>
      <c r="AB2540" s="5">
        <v>71.680645161290315</v>
      </c>
    </row>
    <row r="2541" spans="1:28">
      <c r="A2541" s="2" t="s">
        <v>336</v>
      </c>
      <c r="B2541" s="2" t="s">
        <v>80</v>
      </c>
      <c r="C2541" s="2" t="s">
        <v>368</v>
      </c>
      <c r="D2541" s="2" t="str">
        <f t="shared" si="39"/>
        <v>Virginia - Richmond-Aug</v>
      </c>
      <c r="E2541" s="5">
        <v>66.693548387096769</v>
      </c>
      <c r="F2541" s="5">
        <v>66.245161290322571</v>
      </c>
      <c r="G2541" s="5">
        <v>68.07741935483871</v>
      </c>
      <c r="H2541" s="5">
        <v>67.716129032258053</v>
      </c>
      <c r="I2541" s="5">
        <v>67.609677419354838</v>
      </c>
      <c r="J2541" s="5">
        <v>67.690322580645159</v>
      </c>
      <c r="K2541" s="5">
        <v>69.525806451612908</v>
      </c>
      <c r="L2541" s="5">
        <v>72.290322580645167</v>
      </c>
      <c r="M2541" s="5">
        <v>74.735483870967741</v>
      </c>
      <c r="N2541" s="5">
        <v>76.9258064516129</v>
      </c>
      <c r="O2541" s="5">
        <v>78.045161290322582</v>
      </c>
      <c r="P2541" s="5">
        <v>79.387096774193552</v>
      </c>
      <c r="Q2541" s="5">
        <v>80.283870967741947</v>
      </c>
      <c r="R2541" s="5">
        <v>81.103225806451604</v>
      </c>
      <c r="S2541" s="5">
        <v>81.103225806451604</v>
      </c>
      <c r="T2541" s="5">
        <v>80.751612903225819</v>
      </c>
      <c r="U2541" s="5">
        <v>79.92258064516129</v>
      </c>
      <c r="V2541" s="5">
        <v>77.516129032258064</v>
      </c>
      <c r="W2541" s="5">
        <v>75.067741935483866</v>
      </c>
      <c r="X2541" s="5">
        <v>72.793548387096777</v>
      </c>
      <c r="Y2541" s="5">
        <v>71.3</v>
      </c>
      <c r="Z2541" s="5">
        <v>70.367741935483878</v>
      </c>
      <c r="AA2541" s="5">
        <v>69.896774193548396</v>
      </c>
      <c r="AB2541" s="5">
        <v>69.045161290322582</v>
      </c>
    </row>
    <row r="2542" spans="1:28">
      <c r="A2542" s="2" t="s">
        <v>336</v>
      </c>
      <c r="B2542" s="2" t="s">
        <v>81</v>
      </c>
      <c r="C2542" s="2" t="s">
        <v>369</v>
      </c>
      <c r="D2542" s="2" t="str">
        <f t="shared" si="39"/>
        <v>Virginia - Richmond-Sep</v>
      </c>
      <c r="E2542" s="5">
        <v>63.49</v>
      </c>
      <c r="F2542" s="5">
        <v>62.943333333333335</v>
      </c>
      <c r="G2542" s="5">
        <v>62.446666666666673</v>
      </c>
      <c r="H2542" s="5">
        <v>61.903333333333329</v>
      </c>
      <c r="I2542" s="5">
        <v>62.13</v>
      </c>
      <c r="J2542" s="5">
        <v>62.346666666666671</v>
      </c>
      <c r="K2542" s="5">
        <v>62.613333333333337</v>
      </c>
      <c r="L2542" s="5">
        <v>66.48</v>
      </c>
      <c r="M2542" s="5">
        <v>70.346666666666664</v>
      </c>
      <c r="N2542" s="5">
        <v>74.213333333333338</v>
      </c>
      <c r="O2542" s="5">
        <v>75.816666666666663</v>
      </c>
      <c r="P2542" s="5">
        <v>77.44</v>
      </c>
      <c r="Q2542" s="5">
        <v>79.046666666666667</v>
      </c>
      <c r="R2542" s="5">
        <v>79.02</v>
      </c>
      <c r="S2542" s="5">
        <v>78.983333333333334</v>
      </c>
      <c r="T2542" s="5">
        <v>78.973333333333329</v>
      </c>
      <c r="U2542" s="5">
        <v>76.276666666666671</v>
      </c>
      <c r="V2542" s="5">
        <v>73.599999999999994</v>
      </c>
      <c r="W2542" s="5">
        <v>70.873333333333321</v>
      </c>
      <c r="X2542" s="5">
        <v>69.103333333333325</v>
      </c>
      <c r="Y2542" s="5">
        <v>67.356666666666669</v>
      </c>
      <c r="Z2542" s="5">
        <v>65.596666666666664</v>
      </c>
      <c r="AA2542" s="5">
        <v>64.836666666666659</v>
      </c>
      <c r="AB2542" s="5">
        <v>64.143333333333331</v>
      </c>
    </row>
    <row r="2543" spans="1:28">
      <c r="A2543" s="2" t="s">
        <v>336</v>
      </c>
      <c r="B2543" s="2" t="s">
        <v>82</v>
      </c>
      <c r="C2543" s="2" t="s">
        <v>370</v>
      </c>
      <c r="D2543" s="2" t="str">
        <f t="shared" si="39"/>
        <v>Virginia - Richmond-Oct</v>
      </c>
      <c r="E2543" s="5">
        <v>52.316129032258061</v>
      </c>
      <c r="F2543" s="5">
        <v>51.819354838709678</v>
      </c>
      <c r="G2543" s="5">
        <v>51.619354838709675</v>
      </c>
      <c r="H2543" s="5">
        <v>51.341935483870962</v>
      </c>
      <c r="I2543" s="5">
        <v>51.087096774193547</v>
      </c>
      <c r="J2543" s="5">
        <v>50.896774193548389</v>
      </c>
      <c r="K2543" s="5">
        <v>51.403225806451616</v>
      </c>
      <c r="L2543" s="5">
        <v>54.506451612903227</v>
      </c>
      <c r="M2543" s="5">
        <v>58.509677419354837</v>
      </c>
      <c r="N2543" s="5">
        <v>61.777419354838706</v>
      </c>
      <c r="O2543" s="5">
        <v>64.703225806451613</v>
      </c>
      <c r="P2543" s="5">
        <v>66.445161290322588</v>
      </c>
      <c r="Q2543" s="5">
        <v>68.061290322580646</v>
      </c>
      <c r="R2543" s="5">
        <v>68.767741935483883</v>
      </c>
      <c r="S2543" s="5">
        <v>68.854838709677423</v>
      </c>
      <c r="T2543" s="5">
        <v>68.051612903225802</v>
      </c>
      <c r="U2543" s="5">
        <v>65.203225806451613</v>
      </c>
      <c r="V2543" s="5">
        <v>59.932258064516134</v>
      </c>
      <c r="W2543" s="5">
        <v>57.593548387096774</v>
      </c>
      <c r="X2543" s="5">
        <v>56.019354838709674</v>
      </c>
      <c r="Y2543" s="5">
        <v>55.1</v>
      </c>
      <c r="Z2543" s="5">
        <v>54.203225806451613</v>
      </c>
      <c r="AA2543" s="5">
        <v>53.596774193548384</v>
      </c>
      <c r="AB2543" s="5">
        <v>52.848387096774189</v>
      </c>
    </row>
    <row r="2544" spans="1:28">
      <c r="A2544" s="2" t="s">
        <v>336</v>
      </c>
      <c r="B2544" s="2" t="s">
        <v>83</v>
      </c>
      <c r="C2544" s="2" t="s">
        <v>371</v>
      </c>
      <c r="D2544" s="2" t="str">
        <f t="shared" si="39"/>
        <v>Virginia - Richmond-Nov</v>
      </c>
      <c r="E2544" s="5">
        <v>45.91</v>
      </c>
      <c r="F2544" s="5">
        <v>45.24666666666667</v>
      </c>
      <c r="G2544" s="5">
        <v>44.61</v>
      </c>
      <c r="H2544" s="5">
        <v>44.396666666666668</v>
      </c>
      <c r="I2544" s="5">
        <v>44.24</v>
      </c>
      <c r="J2544" s="5">
        <v>43.56666666666667</v>
      </c>
      <c r="K2544" s="5">
        <v>43.56666666666667</v>
      </c>
      <c r="L2544" s="5">
        <v>45.906666666666666</v>
      </c>
      <c r="M2544" s="5">
        <v>48.956666666666671</v>
      </c>
      <c r="N2544" s="5">
        <v>51.91</v>
      </c>
      <c r="O2544" s="5">
        <v>54.293333333333329</v>
      </c>
      <c r="P2544" s="5">
        <v>56.036666666666662</v>
      </c>
      <c r="Q2544" s="5">
        <v>57.366666666666667</v>
      </c>
      <c r="R2544" s="5">
        <v>58.03</v>
      </c>
      <c r="S2544" s="5">
        <v>57.926666666666662</v>
      </c>
      <c r="T2544" s="5">
        <v>57.273333333333333</v>
      </c>
      <c r="U2544" s="5">
        <v>54.44</v>
      </c>
      <c r="V2544" s="5">
        <v>51.613333333333337</v>
      </c>
      <c r="W2544" s="5">
        <v>50.513333333333335</v>
      </c>
      <c r="X2544" s="5">
        <v>48.906666666666666</v>
      </c>
      <c r="Y2544" s="5">
        <v>48.046666666666667</v>
      </c>
      <c r="Z2544" s="5">
        <v>47.146666666666668</v>
      </c>
      <c r="AA2544" s="5">
        <v>46.023333333333333</v>
      </c>
      <c r="AB2544" s="5">
        <v>45.763333333333335</v>
      </c>
    </row>
    <row r="2545" spans="1:28">
      <c r="A2545" s="2" t="s">
        <v>336</v>
      </c>
      <c r="B2545" s="2" t="s">
        <v>84</v>
      </c>
      <c r="C2545" s="2" t="s">
        <v>372</v>
      </c>
      <c r="D2545" s="2" t="str">
        <f t="shared" si="39"/>
        <v>Virginia - Richmond-Dec</v>
      </c>
      <c r="E2545" s="5">
        <v>37.780645161290323</v>
      </c>
      <c r="F2545" s="5">
        <v>37.396774193548389</v>
      </c>
      <c r="G2545" s="5">
        <v>37.006451612903227</v>
      </c>
      <c r="H2545" s="5">
        <v>36.590322580645157</v>
      </c>
      <c r="I2545" s="5">
        <v>36.245161290322578</v>
      </c>
      <c r="J2545" s="5">
        <v>35.86774193548387</v>
      </c>
      <c r="K2545" s="5">
        <v>35.50322580645161</v>
      </c>
      <c r="L2545" s="5">
        <v>37.62580645161291</v>
      </c>
      <c r="M2545" s="5">
        <v>39.754838709677422</v>
      </c>
      <c r="N2545" s="5">
        <v>41.864516129032253</v>
      </c>
      <c r="O2545" s="5">
        <v>43.78709677419355</v>
      </c>
      <c r="P2545" s="5">
        <v>45.661290322580648</v>
      </c>
      <c r="Q2545" s="5">
        <v>47.561290322580646</v>
      </c>
      <c r="R2545" s="5">
        <v>47.62580645161291</v>
      </c>
      <c r="S2545" s="5">
        <v>47.670967741935485</v>
      </c>
      <c r="T2545" s="5">
        <v>47.732258064516131</v>
      </c>
      <c r="U2545" s="5">
        <v>45.477419354838709</v>
      </c>
      <c r="V2545" s="5">
        <v>43.216129032258067</v>
      </c>
      <c r="W2545" s="5">
        <v>40.974193548387099</v>
      </c>
      <c r="X2545" s="5">
        <v>40.322580645161288</v>
      </c>
      <c r="Y2545" s="5">
        <v>39.703225806451613</v>
      </c>
      <c r="Z2545" s="5">
        <v>39.054838709677419</v>
      </c>
      <c r="AA2545" s="5">
        <v>38.5</v>
      </c>
      <c r="AB2545" s="5">
        <v>37.970967741935482</v>
      </c>
    </row>
    <row r="2546" spans="1:28">
      <c r="A2546" s="2" t="s">
        <v>337</v>
      </c>
      <c r="B2546" s="2" t="s">
        <v>73</v>
      </c>
      <c r="C2546" s="2" t="s">
        <v>361</v>
      </c>
      <c r="D2546" s="2" t="str">
        <f t="shared" si="39"/>
        <v>Virginia - Roanoke-Jan</v>
      </c>
      <c r="E2546" s="5">
        <v>30.825806451612905</v>
      </c>
      <c r="F2546" s="5">
        <v>30.754838709677419</v>
      </c>
      <c r="G2546" s="5">
        <v>30.70967741935484</v>
      </c>
      <c r="H2546" s="5">
        <v>30.64516129032258</v>
      </c>
      <c r="I2546" s="5">
        <v>30.625806451612902</v>
      </c>
      <c r="J2546" s="5">
        <v>30.619354838709679</v>
      </c>
      <c r="K2546" s="5">
        <v>30.606451612903225</v>
      </c>
      <c r="L2546" s="5">
        <v>31.906451612903226</v>
      </c>
      <c r="M2546" s="5">
        <v>33.229032258064514</v>
      </c>
      <c r="N2546" s="5">
        <v>34.532258064516128</v>
      </c>
      <c r="O2546" s="5">
        <v>36.090322580645157</v>
      </c>
      <c r="P2546" s="5">
        <v>37.690322580645166</v>
      </c>
      <c r="Q2546" s="5">
        <v>39.248387096774195</v>
      </c>
      <c r="R2546" s="5">
        <v>39.532258064516128</v>
      </c>
      <c r="S2546" s="5">
        <v>39.777419354838706</v>
      </c>
      <c r="T2546" s="5">
        <v>40.045161290322582</v>
      </c>
      <c r="U2546" s="5">
        <v>38.251612903225805</v>
      </c>
      <c r="V2546" s="5">
        <v>36.451612903225808</v>
      </c>
      <c r="W2546" s="5">
        <v>34.690322580645166</v>
      </c>
      <c r="X2546" s="5">
        <v>33.477419354838709</v>
      </c>
      <c r="Y2546" s="5">
        <v>32.36774193548387</v>
      </c>
      <c r="Z2546" s="5">
        <v>31.206451612903226</v>
      </c>
      <c r="AA2546" s="5">
        <v>31.006451612903227</v>
      </c>
      <c r="AB2546" s="5">
        <v>30.838709677419356</v>
      </c>
    </row>
    <row r="2547" spans="1:28">
      <c r="A2547" s="2" t="s">
        <v>337</v>
      </c>
      <c r="B2547" s="2" t="s">
        <v>74</v>
      </c>
      <c r="C2547" s="2" t="s">
        <v>362</v>
      </c>
      <c r="D2547" s="2" t="str">
        <f t="shared" si="39"/>
        <v>Virginia - Roanoke-Feb</v>
      </c>
      <c r="E2547" s="5">
        <v>31.875</v>
      </c>
      <c r="F2547" s="5">
        <v>31.107142857142858</v>
      </c>
      <c r="G2547" s="5">
        <v>30.37142857142857</v>
      </c>
      <c r="H2547" s="5">
        <v>29.582142857142856</v>
      </c>
      <c r="I2547" s="5">
        <v>29.135714285714283</v>
      </c>
      <c r="J2547" s="5">
        <v>28.710714285714285</v>
      </c>
      <c r="K2547" s="5">
        <v>28.25714285714286</v>
      </c>
      <c r="L2547" s="5">
        <v>30.692857142857143</v>
      </c>
      <c r="M2547" s="5">
        <v>33.107142857142854</v>
      </c>
      <c r="N2547" s="5">
        <v>35.532142857142858</v>
      </c>
      <c r="O2547" s="5">
        <v>37.446428571428569</v>
      </c>
      <c r="P2547" s="5">
        <v>39.371428571428574</v>
      </c>
      <c r="Q2547" s="5">
        <v>41.3</v>
      </c>
      <c r="R2547" s="5">
        <v>42.18571428571429</v>
      </c>
      <c r="S2547" s="5">
        <v>43.114285714285714</v>
      </c>
      <c r="T2547" s="5">
        <v>44.003571428571426</v>
      </c>
      <c r="U2547" s="5">
        <v>42.053571428571431</v>
      </c>
      <c r="V2547" s="5">
        <v>40.142857142857146</v>
      </c>
      <c r="W2547" s="5">
        <v>38.153571428571425</v>
      </c>
      <c r="X2547" s="5">
        <v>36.960714285714289</v>
      </c>
      <c r="Y2547" s="5">
        <v>35.725000000000001</v>
      </c>
      <c r="Z2547" s="5">
        <v>34.553571428571431</v>
      </c>
      <c r="AA2547" s="5">
        <v>33.75714285714286</v>
      </c>
      <c r="AB2547" s="5">
        <v>33.06071428571429</v>
      </c>
    </row>
    <row r="2548" spans="1:28">
      <c r="A2548" s="2" t="s">
        <v>337</v>
      </c>
      <c r="B2548" s="2" t="s">
        <v>75</v>
      </c>
      <c r="C2548" s="2" t="s">
        <v>363</v>
      </c>
      <c r="D2548" s="2" t="str">
        <f t="shared" si="39"/>
        <v>Virginia - Roanoke-Mar</v>
      </c>
      <c r="E2548" s="5">
        <v>44.032258064516128</v>
      </c>
      <c r="F2548" s="5">
        <v>42.945161290322581</v>
      </c>
      <c r="G2548" s="5">
        <v>42.154838709677421</v>
      </c>
      <c r="H2548" s="5">
        <v>41.474193548387099</v>
      </c>
      <c r="I2548" s="5">
        <v>40.803225806451614</v>
      </c>
      <c r="J2548" s="5">
        <v>40.174193548387102</v>
      </c>
      <c r="K2548" s="5">
        <v>39.170967741935485</v>
      </c>
      <c r="L2548" s="5">
        <v>42.587096774193547</v>
      </c>
      <c r="M2548" s="5">
        <v>45.296774193548387</v>
      </c>
      <c r="N2548" s="5">
        <v>48.516129032258064</v>
      </c>
      <c r="O2548" s="5">
        <v>51.167741935483875</v>
      </c>
      <c r="P2548" s="5">
        <v>53.548387096774192</v>
      </c>
      <c r="Q2548" s="5">
        <v>55.261290322580642</v>
      </c>
      <c r="R2548" s="5">
        <v>57.170967741935485</v>
      </c>
      <c r="S2548" s="5">
        <v>58.267741935483869</v>
      </c>
      <c r="T2548" s="5">
        <v>58.448387096774198</v>
      </c>
      <c r="U2548" s="5">
        <v>57.716129032258067</v>
      </c>
      <c r="V2548" s="5">
        <v>55.29032258064516</v>
      </c>
      <c r="W2548" s="5">
        <v>52.661290322580648</v>
      </c>
      <c r="X2548" s="5">
        <v>50.9</v>
      </c>
      <c r="Y2548" s="5">
        <v>49.57741935483871</v>
      </c>
      <c r="Z2548" s="5">
        <v>48.338709677419352</v>
      </c>
      <c r="AA2548" s="5">
        <v>46.819354838709678</v>
      </c>
      <c r="AB2548" s="5">
        <v>45.606451612903221</v>
      </c>
    </row>
    <row r="2549" spans="1:28">
      <c r="A2549" s="2" t="s">
        <v>337</v>
      </c>
      <c r="B2549" s="2" t="s">
        <v>76</v>
      </c>
      <c r="C2549" s="2" t="s">
        <v>364</v>
      </c>
      <c r="D2549" s="2" t="str">
        <f t="shared" si="39"/>
        <v>Virginia - Roanoke-Apr</v>
      </c>
      <c r="E2549" s="5">
        <v>52.18</v>
      </c>
      <c r="F2549" s="5">
        <v>51.043333333333329</v>
      </c>
      <c r="G2549" s="5">
        <v>49.903333333333329</v>
      </c>
      <c r="H2549" s="5">
        <v>48.773333333333333</v>
      </c>
      <c r="I2549" s="5">
        <v>49.383333333333333</v>
      </c>
      <c r="J2549" s="5">
        <v>50</v>
      </c>
      <c r="K2549" s="5">
        <v>50.59</v>
      </c>
      <c r="L2549" s="5">
        <v>53.41</v>
      </c>
      <c r="M2549" s="5">
        <v>56.223333333333336</v>
      </c>
      <c r="N2549" s="5">
        <v>59.043333333333329</v>
      </c>
      <c r="O2549" s="5">
        <v>61.016666666666666</v>
      </c>
      <c r="P2549" s="5">
        <v>62.96</v>
      </c>
      <c r="Q2549" s="5">
        <v>64.943333333333328</v>
      </c>
      <c r="R2549" s="5">
        <v>65.349999999999994</v>
      </c>
      <c r="S2549" s="5">
        <v>65.81</v>
      </c>
      <c r="T2549" s="5">
        <v>66.226666666666659</v>
      </c>
      <c r="U2549" s="5">
        <v>64.523333333333341</v>
      </c>
      <c r="V2549" s="5">
        <v>62.78</v>
      </c>
      <c r="W2549" s="5">
        <v>61.05</v>
      </c>
      <c r="X2549" s="5">
        <v>59.33</v>
      </c>
      <c r="Y2549" s="5">
        <v>57.6</v>
      </c>
      <c r="Z2549" s="5">
        <v>55.886666666666663</v>
      </c>
      <c r="AA2549" s="5">
        <v>54.593333333333334</v>
      </c>
      <c r="AB2549" s="5">
        <v>53.276666666666664</v>
      </c>
    </row>
    <row r="2550" spans="1:28">
      <c r="A2550" s="2" t="s">
        <v>337</v>
      </c>
      <c r="B2550" s="2" t="s">
        <v>77</v>
      </c>
      <c r="C2550" s="2" t="s">
        <v>365</v>
      </c>
      <c r="D2550" s="2" t="str">
        <f t="shared" si="39"/>
        <v>Virginia - Roanoke-May</v>
      </c>
      <c r="E2550" s="5">
        <v>58.609677419354838</v>
      </c>
      <c r="F2550" s="5">
        <v>57.774193548387096</v>
      </c>
      <c r="G2550" s="5">
        <v>56.880645161290325</v>
      </c>
      <c r="H2550" s="5">
        <v>56.390322580645162</v>
      </c>
      <c r="I2550" s="5">
        <v>55.254838709677422</v>
      </c>
      <c r="J2550" s="5">
        <v>55.480645161290326</v>
      </c>
      <c r="K2550" s="5">
        <v>58.6</v>
      </c>
      <c r="L2550" s="5">
        <v>62.464516129032262</v>
      </c>
      <c r="M2550" s="5">
        <v>65.835483870967749</v>
      </c>
      <c r="N2550" s="5">
        <v>67.99677419354839</v>
      </c>
      <c r="O2550" s="5">
        <v>70.103225806451604</v>
      </c>
      <c r="P2550" s="5">
        <v>71.709677419354833</v>
      </c>
      <c r="Q2550" s="5">
        <v>73.08709677419354</v>
      </c>
      <c r="R2550" s="5">
        <v>74.129032258064512</v>
      </c>
      <c r="S2550" s="5">
        <v>74.390322580645162</v>
      </c>
      <c r="T2550" s="5">
        <v>74.554838709677412</v>
      </c>
      <c r="U2550" s="5">
        <v>73.606451612903228</v>
      </c>
      <c r="V2550" s="5">
        <v>71.838709677419359</v>
      </c>
      <c r="W2550" s="5">
        <v>69.522580645161284</v>
      </c>
      <c r="X2550" s="5">
        <v>66.148387096774186</v>
      </c>
      <c r="Y2550" s="5">
        <v>64.751612903225805</v>
      </c>
      <c r="Z2550" s="5">
        <v>62.87096774193548</v>
      </c>
      <c r="AA2550" s="5">
        <v>61.387096774193552</v>
      </c>
      <c r="AB2550" s="5">
        <v>60.051612903225802</v>
      </c>
    </row>
    <row r="2551" spans="1:28">
      <c r="A2551" s="2" t="s">
        <v>337</v>
      </c>
      <c r="B2551" s="2" t="s">
        <v>78</v>
      </c>
      <c r="C2551" s="2" t="s">
        <v>366</v>
      </c>
      <c r="D2551" s="2" t="str">
        <f t="shared" si="39"/>
        <v>Virginia - Roanoke-Jun</v>
      </c>
      <c r="E2551" s="5">
        <v>64.033333333333331</v>
      </c>
      <c r="F2551" s="5">
        <v>63.68333333333333</v>
      </c>
      <c r="G2551" s="5">
        <v>62.99</v>
      </c>
      <c r="H2551" s="5">
        <v>61.903333333333329</v>
      </c>
      <c r="I2551" s="5">
        <v>61.46</v>
      </c>
      <c r="J2551" s="5">
        <v>62.42</v>
      </c>
      <c r="K2551" s="5">
        <v>65.233333333333334</v>
      </c>
      <c r="L2551" s="5">
        <v>68.459999999999994</v>
      </c>
      <c r="M2551" s="5">
        <v>71.096666666666664</v>
      </c>
      <c r="N2551" s="5">
        <v>72.94</v>
      </c>
      <c r="O2551" s="5">
        <v>74.943333333333342</v>
      </c>
      <c r="P2551" s="5">
        <v>76.63666666666667</v>
      </c>
      <c r="Q2551" s="5">
        <v>78.026666666666671</v>
      </c>
      <c r="R2551" s="5">
        <v>78.959999999999994</v>
      </c>
      <c r="S2551" s="5">
        <v>79.063333333333333</v>
      </c>
      <c r="T2551" s="5">
        <v>79.276666666666671</v>
      </c>
      <c r="U2551" s="5">
        <v>78.533333333333331</v>
      </c>
      <c r="V2551" s="5">
        <v>77.443333333333342</v>
      </c>
      <c r="W2551" s="5">
        <v>74.973333333333329</v>
      </c>
      <c r="X2551" s="5">
        <v>71.11666666666666</v>
      </c>
      <c r="Y2551" s="5">
        <v>69.08</v>
      </c>
      <c r="Z2551" s="5">
        <v>68</v>
      </c>
      <c r="AA2551" s="5">
        <v>66.31</v>
      </c>
      <c r="AB2551" s="5">
        <v>65.263333333333335</v>
      </c>
    </row>
    <row r="2552" spans="1:28">
      <c r="A2552" s="2" t="s">
        <v>337</v>
      </c>
      <c r="B2552" s="2" t="s">
        <v>79</v>
      </c>
      <c r="C2552" s="2" t="s">
        <v>367</v>
      </c>
      <c r="D2552" s="2" t="str">
        <f t="shared" si="39"/>
        <v>Virginia - Roanoke-Jul</v>
      </c>
      <c r="E2552" s="5">
        <v>71.445161290322588</v>
      </c>
      <c r="F2552" s="5">
        <v>70.774193548387103</v>
      </c>
      <c r="G2552" s="5">
        <v>67.893548387096772</v>
      </c>
      <c r="H2552" s="5">
        <v>67.222580645161287</v>
      </c>
      <c r="I2552" s="5">
        <v>68.051612903225802</v>
      </c>
      <c r="J2552" s="5">
        <v>68.829032258064515</v>
      </c>
      <c r="K2552" s="5">
        <v>69.687096774193549</v>
      </c>
      <c r="L2552" s="5">
        <v>72.651612903225796</v>
      </c>
      <c r="M2552" s="5">
        <v>75.658064516129031</v>
      </c>
      <c r="N2552" s="5">
        <v>78.622580645161293</v>
      </c>
      <c r="O2552" s="5">
        <v>80.267741935483883</v>
      </c>
      <c r="P2552" s="5">
        <v>81.900000000000006</v>
      </c>
      <c r="Q2552" s="5">
        <v>83.548387096774192</v>
      </c>
      <c r="R2552" s="5">
        <v>83.293548387096777</v>
      </c>
      <c r="S2552" s="5">
        <v>83.016129032258064</v>
      </c>
      <c r="T2552" s="5">
        <v>82.748387096774181</v>
      </c>
      <c r="U2552" s="5">
        <v>81.367741935483878</v>
      </c>
      <c r="V2552" s="5">
        <v>80.019354838709674</v>
      </c>
      <c r="W2552" s="5">
        <v>78.612903225806448</v>
      </c>
      <c r="X2552" s="5">
        <v>76.4258064516129</v>
      </c>
      <c r="Y2552" s="5">
        <v>74.258064516129039</v>
      </c>
      <c r="Z2552" s="5">
        <v>72.099999999999994</v>
      </c>
      <c r="AA2552" s="5">
        <v>71.099999999999994</v>
      </c>
      <c r="AB2552" s="5">
        <v>70.093548387096774</v>
      </c>
    </row>
    <row r="2553" spans="1:28">
      <c r="A2553" s="2" t="s">
        <v>337</v>
      </c>
      <c r="B2553" s="2" t="s">
        <v>80</v>
      </c>
      <c r="C2553" s="2" t="s">
        <v>368</v>
      </c>
      <c r="D2553" s="2" t="str">
        <f t="shared" si="39"/>
        <v>Virginia - Roanoke-Aug</v>
      </c>
      <c r="E2553" s="5">
        <v>64.687096774193549</v>
      </c>
      <c r="F2553" s="5">
        <v>63.99677419354839</v>
      </c>
      <c r="G2553" s="5">
        <v>65.622580645161293</v>
      </c>
      <c r="H2553" s="5">
        <v>64.91612903225807</v>
      </c>
      <c r="I2553" s="5">
        <v>65.283870967741933</v>
      </c>
      <c r="J2553" s="5">
        <v>65.622580645161293</v>
      </c>
      <c r="K2553" s="5">
        <v>66.019354838709674</v>
      </c>
      <c r="L2553" s="5">
        <v>69.264516129032259</v>
      </c>
      <c r="M2553" s="5">
        <v>72.538709677419348</v>
      </c>
      <c r="N2553" s="5">
        <v>75.8</v>
      </c>
      <c r="O2553" s="5">
        <v>77.390322580645162</v>
      </c>
      <c r="P2553" s="5">
        <v>79.022580645161284</v>
      </c>
      <c r="Q2553" s="5">
        <v>80.603225806451604</v>
      </c>
      <c r="R2553" s="5">
        <v>80.880645161290332</v>
      </c>
      <c r="S2553" s="5">
        <v>81.164516129032251</v>
      </c>
      <c r="T2553" s="5">
        <v>81.445161290322588</v>
      </c>
      <c r="U2553" s="5">
        <v>79.229032258064507</v>
      </c>
      <c r="V2553" s="5">
        <v>76.977419354838716</v>
      </c>
      <c r="W2553" s="5">
        <v>74.719354838709677</v>
      </c>
      <c r="X2553" s="5">
        <v>72.832258064516139</v>
      </c>
      <c r="Y2553" s="5">
        <v>70.974193548387092</v>
      </c>
      <c r="Z2553" s="5">
        <v>69.154838709677421</v>
      </c>
      <c r="AA2553" s="5">
        <v>68.303225806451621</v>
      </c>
      <c r="AB2553" s="5">
        <v>67.5</v>
      </c>
    </row>
    <row r="2554" spans="1:28">
      <c r="A2554" s="2" t="s">
        <v>337</v>
      </c>
      <c r="B2554" s="2" t="s">
        <v>81</v>
      </c>
      <c r="C2554" s="2" t="s">
        <v>369</v>
      </c>
      <c r="D2554" s="2" t="str">
        <f t="shared" si="39"/>
        <v>Virginia - Roanoke-Sep</v>
      </c>
      <c r="E2554" s="5">
        <v>62.083333333333336</v>
      </c>
      <c r="F2554" s="5">
        <v>61.41</v>
      </c>
      <c r="G2554" s="5">
        <v>61.17</v>
      </c>
      <c r="H2554" s="5">
        <v>61.12</v>
      </c>
      <c r="I2554" s="5">
        <v>60.58</v>
      </c>
      <c r="J2554" s="5">
        <v>60.24666666666667</v>
      </c>
      <c r="K2554" s="5">
        <v>60.773333333333333</v>
      </c>
      <c r="L2554" s="5">
        <v>63.826666666666668</v>
      </c>
      <c r="M2554" s="5">
        <v>67.040000000000006</v>
      </c>
      <c r="N2554" s="5">
        <v>70.303333333333327</v>
      </c>
      <c r="O2554" s="5">
        <v>73.046666666666667</v>
      </c>
      <c r="P2554" s="5">
        <v>74.976666666666674</v>
      </c>
      <c r="Q2554" s="5">
        <v>75.849999999999994</v>
      </c>
      <c r="R2554" s="5">
        <v>77.150000000000006</v>
      </c>
      <c r="S2554" s="5">
        <v>76.650000000000006</v>
      </c>
      <c r="T2554" s="5">
        <v>76.400000000000006</v>
      </c>
      <c r="U2554" s="5">
        <v>75.306666666666658</v>
      </c>
      <c r="V2554" s="5">
        <v>73.11</v>
      </c>
      <c r="W2554" s="5">
        <v>69.7</v>
      </c>
      <c r="X2554" s="5">
        <v>67.89</v>
      </c>
      <c r="Y2554" s="5">
        <v>66.333333333333329</v>
      </c>
      <c r="Z2554" s="5">
        <v>64.95</v>
      </c>
      <c r="AA2554" s="5">
        <v>63.976666666666667</v>
      </c>
      <c r="AB2554" s="5">
        <v>63.176666666666662</v>
      </c>
    </row>
    <row r="2555" spans="1:28">
      <c r="A2555" s="2" t="s">
        <v>337</v>
      </c>
      <c r="B2555" s="2" t="s">
        <v>82</v>
      </c>
      <c r="C2555" s="2" t="s">
        <v>370</v>
      </c>
      <c r="D2555" s="2" t="str">
        <f t="shared" si="39"/>
        <v>Virginia - Roanoke-Oct</v>
      </c>
      <c r="E2555" s="5">
        <v>53.767741935483869</v>
      </c>
      <c r="F2555" s="5">
        <v>53.441935483870971</v>
      </c>
      <c r="G2555" s="5">
        <v>52.277419354838706</v>
      </c>
      <c r="H2555" s="5">
        <v>52.061290322580646</v>
      </c>
      <c r="I2555" s="5">
        <v>51.890322580645162</v>
      </c>
      <c r="J2555" s="5">
        <v>51.312903225806451</v>
      </c>
      <c r="K2555" s="5">
        <v>51.103225806451611</v>
      </c>
      <c r="L2555" s="5">
        <v>54.032258064516128</v>
      </c>
      <c r="M2555" s="5">
        <v>58.009677419354837</v>
      </c>
      <c r="N2555" s="5">
        <v>61.229032258064514</v>
      </c>
      <c r="O2555" s="5">
        <v>63.796774193548387</v>
      </c>
      <c r="P2555" s="5">
        <v>65.841935483870969</v>
      </c>
      <c r="Q2555" s="5">
        <v>67.141935483870967</v>
      </c>
      <c r="R2555" s="5">
        <v>67.990322580645156</v>
      </c>
      <c r="S2555" s="5">
        <v>68.358064516129033</v>
      </c>
      <c r="T2555" s="5">
        <v>67.706451612903223</v>
      </c>
      <c r="U2555" s="5">
        <v>65.351612903225814</v>
      </c>
      <c r="V2555" s="5">
        <v>62.041935483870965</v>
      </c>
      <c r="W2555" s="5">
        <v>59.822580645161288</v>
      </c>
      <c r="X2555" s="5">
        <v>57.445161290322581</v>
      </c>
      <c r="Y2555" s="5">
        <v>56.554838709677419</v>
      </c>
      <c r="Z2555" s="5">
        <v>55.654838709677421</v>
      </c>
      <c r="AA2555" s="5">
        <v>54.616129032258058</v>
      </c>
      <c r="AB2555" s="5">
        <v>54.116129032258058</v>
      </c>
    </row>
    <row r="2556" spans="1:28">
      <c r="A2556" s="2" t="s">
        <v>337</v>
      </c>
      <c r="B2556" s="2" t="s">
        <v>83</v>
      </c>
      <c r="C2556" s="2" t="s">
        <v>371</v>
      </c>
      <c r="D2556" s="2" t="str">
        <f t="shared" si="39"/>
        <v>Virginia - Roanoke-Nov</v>
      </c>
      <c r="E2556" s="5">
        <v>45.13</v>
      </c>
      <c r="F2556" s="5">
        <v>44.453333333333333</v>
      </c>
      <c r="G2556" s="5">
        <v>43.836666666666666</v>
      </c>
      <c r="H2556" s="5">
        <v>43.153333333333329</v>
      </c>
      <c r="I2556" s="5">
        <v>42.943333333333335</v>
      </c>
      <c r="J2556" s="5">
        <v>42.776666666666664</v>
      </c>
      <c r="K2556" s="5">
        <v>42.556666666666665</v>
      </c>
      <c r="L2556" s="5">
        <v>45.31666666666667</v>
      </c>
      <c r="M2556" s="5">
        <v>48.09</v>
      </c>
      <c r="N2556" s="5">
        <v>50.866666666666667</v>
      </c>
      <c r="O2556" s="5">
        <v>52.946666666666673</v>
      </c>
      <c r="P2556" s="5">
        <v>54.993333333333332</v>
      </c>
      <c r="Q2556" s="5">
        <v>57.07</v>
      </c>
      <c r="R2556" s="5">
        <v>57.216666666666669</v>
      </c>
      <c r="S2556" s="5">
        <v>57.303333333333327</v>
      </c>
      <c r="T2556" s="5">
        <v>57.44</v>
      </c>
      <c r="U2556" s="5">
        <v>55.153333333333329</v>
      </c>
      <c r="V2556" s="5">
        <v>52.883333333333333</v>
      </c>
      <c r="W2556" s="5">
        <v>50.576666666666668</v>
      </c>
      <c r="X2556" s="5">
        <v>49.56333333333334</v>
      </c>
      <c r="Y2556" s="5">
        <v>48.586666666666666</v>
      </c>
      <c r="Z2556" s="5">
        <v>47.53</v>
      </c>
      <c r="AA2556" s="5">
        <v>46.726666666666667</v>
      </c>
      <c r="AB2556" s="5">
        <v>45.956666666666671</v>
      </c>
    </row>
    <row r="2557" spans="1:28">
      <c r="A2557" s="2" t="s">
        <v>337</v>
      </c>
      <c r="B2557" s="2" t="s">
        <v>84</v>
      </c>
      <c r="C2557" s="2" t="s">
        <v>372</v>
      </c>
      <c r="D2557" s="2" t="str">
        <f t="shared" si="39"/>
        <v>Virginia - Roanoke-Dec</v>
      </c>
      <c r="E2557" s="5">
        <v>36.019354838709674</v>
      </c>
      <c r="F2557" s="5">
        <v>35.119354838709675</v>
      </c>
      <c r="G2557" s="5">
        <v>34.609677419354838</v>
      </c>
      <c r="H2557" s="5">
        <v>34.087096774193547</v>
      </c>
      <c r="I2557" s="5">
        <v>33.680645161290322</v>
      </c>
      <c r="J2557" s="5">
        <v>33.248387096774195</v>
      </c>
      <c r="K2557" s="5">
        <v>33.087096774193547</v>
      </c>
      <c r="L2557" s="5">
        <v>33.532258064516128</v>
      </c>
      <c r="M2557" s="5">
        <v>35.970967741935482</v>
      </c>
      <c r="N2557" s="5">
        <v>38.200000000000003</v>
      </c>
      <c r="O2557" s="5">
        <v>40.70967741935484</v>
      </c>
      <c r="P2557" s="5">
        <v>42.280645161290323</v>
      </c>
      <c r="Q2557" s="5">
        <v>44.29032258064516</v>
      </c>
      <c r="R2557" s="5">
        <v>45.670967741935485</v>
      </c>
      <c r="S2557" s="5">
        <v>46.532258064516128</v>
      </c>
      <c r="T2557" s="5">
        <v>46.254838709677422</v>
      </c>
      <c r="U2557" s="5">
        <v>43.258064516129032</v>
      </c>
      <c r="V2557" s="5">
        <v>41.91935483870968</v>
      </c>
      <c r="W2557" s="5">
        <v>40.57741935483871</v>
      </c>
      <c r="X2557" s="5">
        <v>39.041935483870965</v>
      </c>
      <c r="Y2557" s="5">
        <v>38.106451612903221</v>
      </c>
      <c r="Z2557" s="5">
        <v>37.154838709677421</v>
      </c>
      <c r="AA2557" s="5">
        <v>36.535483870967738</v>
      </c>
      <c r="AB2557" s="5">
        <v>35.803225806451614</v>
      </c>
    </row>
    <row r="2558" spans="1:28">
      <c r="A2558" s="2" t="s">
        <v>338</v>
      </c>
      <c r="B2558" s="2" t="s">
        <v>73</v>
      </c>
      <c r="C2558" s="2" t="s">
        <v>361</v>
      </c>
      <c r="D2558" s="2" t="str">
        <f t="shared" si="39"/>
        <v>Virginia - Sterling-Jan</v>
      </c>
      <c r="E2558" s="5">
        <v>25.42258064516129</v>
      </c>
      <c r="F2558" s="5">
        <v>24.951612903225808</v>
      </c>
      <c r="G2558" s="5">
        <v>24.483870967741936</v>
      </c>
      <c r="H2558" s="5">
        <v>24.029032258064515</v>
      </c>
      <c r="I2558" s="5">
        <v>23.748387096774195</v>
      </c>
      <c r="J2558" s="5">
        <v>23.512903225806451</v>
      </c>
      <c r="K2558" s="5">
        <v>23.241935483870968</v>
      </c>
      <c r="L2558" s="5">
        <v>24.796774193548387</v>
      </c>
      <c r="M2558" s="5">
        <v>26.364516129032257</v>
      </c>
      <c r="N2558" s="5">
        <v>27.932258064516127</v>
      </c>
      <c r="O2558" s="5">
        <v>29.43548387096774</v>
      </c>
      <c r="P2558" s="5">
        <v>30.874193548387098</v>
      </c>
      <c r="Q2558" s="5">
        <v>32.364516129032253</v>
      </c>
      <c r="R2558" s="5">
        <v>32.677419354838712</v>
      </c>
      <c r="S2558" s="5">
        <v>32.993548387096773</v>
      </c>
      <c r="T2558" s="5">
        <v>33.299999999999997</v>
      </c>
      <c r="U2558" s="5">
        <v>31.419354838709676</v>
      </c>
      <c r="V2558" s="5">
        <v>29.57741935483871</v>
      </c>
      <c r="W2558" s="5">
        <v>27.748387096774195</v>
      </c>
      <c r="X2558" s="5">
        <v>27.403225806451612</v>
      </c>
      <c r="Y2558" s="5">
        <v>27.058064516129029</v>
      </c>
      <c r="Z2558" s="5">
        <v>26.745161290322581</v>
      </c>
      <c r="AA2558" s="5">
        <v>26.35483870967742</v>
      </c>
      <c r="AB2558" s="5">
        <v>26</v>
      </c>
    </row>
    <row r="2559" spans="1:28">
      <c r="A2559" s="2" t="s">
        <v>338</v>
      </c>
      <c r="B2559" s="2" t="s">
        <v>74</v>
      </c>
      <c r="C2559" s="2" t="s">
        <v>362</v>
      </c>
      <c r="D2559" s="2" t="str">
        <f t="shared" si="39"/>
        <v>Virginia - Sterling-Feb</v>
      </c>
      <c r="E2559" s="5">
        <v>31.239285714285717</v>
      </c>
      <c r="F2559" s="5">
        <v>30.435714285714287</v>
      </c>
      <c r="G2559" s="5">
        <v>30.271428571428572</v>
      </c>
      <c r="H2559" s="5">
        <v>29.717857142857145</v>
      </c>
      <c r="I2559" s="5">
        <v>29.403571428571428</v>
      </c>
      <c r="J2559" s="5">
        <v>29.274999999999999</v>
      </c>
      <c r="K2559" s="5">
        <v>28.846428571428572</v>
      </c>
      <c r="L2559" s="5">
        <v>30.714285714285715</v>
      </c>
      <c r="M2559" s="5">
        <v>33.4</v>
      </c>
      <c r="N2559" s="5">
        <v>36.010714285714286</v>
      </c>
      <c r="O2559" s="5">
        <v>38.271428571428565</v>
      </c>
      <c r="P2559" s="5">
        <v>40.174999999999997</v>
      </c>
      <c r="Q2559" s="5">
        <v>41.353571428571435</v>
      </c>
      <c r="R2559" s="5">
        <v>42.25714285714286</v>
      </c>
      <c r="S2559" s="5">
        <v>42.6</v>
      </c>
      <c r="T2559" s="5">
        <v>41.732142857142854</v>
      </c>
      <c r="U2559" s="5">
        <v>40.63928571428572</v>
      </c>
      <c r="V2559" s="5">
        <v>38.221428571428575</v>
      </c>
      <c r="W2559" s="5">
        <v>36.282142857142858</v>
      </c>
      <c r="X2559" s="5">
        <v>34.832142857142856</v>
      </c>
      <c r="Y2559" s="5">
        <v>34.478571428571428</v>
      </c>
      <c r="Z2559" s="5">
        <v>33.321428571428569</v>
      </c>
      <c r="AA2559" s="5">
        <v>32.403571428571425</v>
      </c>
      <c r="AB2559" s="5">
        <v>31.571428571428573</v>
      </c>
    </row>
    <row r="2560" spans="1:28">
      <c r="A2560" s="2" t="s">
        <v>338</v>
      </c>
      <c r="B2560" s="2" t="s">
        <v>75</v>
      </c>
      <c r="C2560" s="2" t="s">
        <v>363</v>
      </c>
      <c r="D2560" s="2" t="str">
        <f t="shared" si="39"/>
        <v>Virginia - Sterling-Mar</v>
      </c>
      <c r="E2560" s="5">
        <v>40.299999999999997</v>
      </c>
      <c r="F2560" s="5">
        <v>39.816129032258061</v>
      </c>
      <c r="G2560" s="5">
        <v>39.332258064516125</v>
      </c>
      <c r="H2560" s="5">
        <v>38.829032258064515</v>
      </c>
      <c r="I2560" s="5">
        <v>38.564516129032256</v>
      </c>
      <c r="J2560" s="5">
        <v>38.309677419354834</v>
      </c>
      <c r="K2560" s="5">
        <v>38.032258064516128</v>
      </c>
      <c r="L2560" s="5">
        <v>40.332258064516125</v>
      </c>
      <c r="M2560" s="5">
        <v>42.641935483870974</v>
      </c>
      <c r="N2560" s="5">
        <v>44.948387096774198</v>
      </c>
      <c r="O2560" s="5">
        <v>47.093548387096774</v>
      </c>
      <c r="P2560" s="5">
        <v>49.193548387096776</v>
      </c>
      <c r="Q2560" s="5">
        <v>51.322580645161288</v>
      </c>
      <c r="R2560" s="5">
        <v>51.777419354838706</v>
      </c>
      <c r="S2560" s="5">
        <v>52.219354838709677</v>
      </c>
      <c r="T2560" s="5">
        <v>52.674193548387102</v>
      </c>
      <c r="U2560" s="5">
        <v>50.641935483870974</v>
      </c>
      <c r="V2560" s="5">
        <v>48.62580645161291</v>
      </c>
      <c r="W2560" s="5">
        <v>46.58064516129032</v>
      </c>
      <c r="X2560" s="5">
        <v>45.229032258064514</v>
      </c>
      <c r="Y2560" s="5">
        <v>43.896774193548389</v>
      </c>
      <c r="Z2560" s="5">
        <v>42.541935483870965</v>
      </c>
      <c r="AA2560" s="5">
        <v>41.8</v>
      </c>
      <c r="AB2560" s="5">
        <v>41.045161290322582</v>
      </c>
    </row>
    <row r="2561" spans="1:28">
      <c r="A2561" s="2" t="s">
        <v>338</v>
      </c>
      <c r="B2561" s="2" t="s">
        <v>76</v>
      </c>
      <c r="C2561" s="2" t="s">
        <v>364</v>
      </c>
      <c r="D2561" s="2" t="str">
        <f t="shared" si="39"/>
        <v>Virginia - Sterling-Apr</v>
      </c>
      <c r="E2561" s="5">
        <v>44.966666666666669</v>
      </c>
      <c r="F2561" s="5">
        <v>43.976666666666667</v>
      </c>
      <c r="G2561" s="5">
        <v>43.23</v>
      </c>
      <c r="H2561" s="5">
        <v>42.326666666666668</v>
      </c>
      <c r="I2561" s="5">
        <v>41.54</v>
      </c>
      <c r="J2561" s="5">
        <v>41.72</v>
      </c>
      <c r="K2561" s="5">
        <v>44.346666666666671</v>
      </c>
      <c r="L2561" s="5">
        <v>47.823333333333338</v>
      </c>
      <c r="M2561" s="5">
        <v>50.77</v>
      </c>
      <c r="N2561" s="5">
        <v>53.553333333333327</v>
      </c>
      <c r="O2561" s="5">
        <v>56.353333333333332</v>
      </c>
      <c r="P2561" s="5">
        <v>58.3</v>
      </c>
      <c r="Q2561" s="5">
        <v>59.83</v>
      </c>
      <c r="R2561" s="5">
        <v>61.083333333333336</v>
      </c>
      <c r="S2561" s="5">
        <v>62.083333333333336</v>
      </c>
      <c r="T2561" s="5">
        <v>61.74</v>
      </c>
      <c r="U2561" s="5">
        <v>61.136666666666663</v>
      </c>
      <c r="V2561" s="5">
        <v>59.046666666666667</v>
      </c>
      <c r="W2561" s="5">
        <v>55.456666666666671</v>
      </c>
      <c r="X2561" s="5">
        <v>52.46</v>
      </c>
      <c r="Y2561" s="5">
        <v>50.366666666666667</v>
      </c>
      <c r="Z2561" s="5">
        <v>48.18333333333333</v>
      </c>
      <c r="AA2561" s="5">
        <v>47.43</v>
      </c>
      <c r="AB2561" s="5">
        <v>46.05</v>
      </c>
    </row>
    <row r="2562" spans="1:28">
      <c r="A2562" s="2" t="s">
        <v>338</v>
      </c>
      <c r="B2562" s="2" t="s">
        <v>77</v>
      </c>
      <c r="C2562" s="2" t="s">
        <v>365</v>
      </c>
      <c r="D2562" s="2" t="str">
        <f t="shared" si="39"/>
        <v>Virginia - Sterling-May</v>
      </c>
      <c r="E2562" s="5">
        <v>57.538709677419355</v>
      </c>
      <c r="F2562" s="5">
        <v>56.383870967741942</v>
      </c>
      <c r="G2562" s="5">
        <v>55.429032258064517</v>
      </c>
      <c r="H2562" s="5">
        <v>54.645161290322584</v>
      </c>
      <c r="I2562" s="5">
        <v>54.029032258064518</v>
      </c>
      <c r="J2562" s="5">
        <v>54.28709677419355</v>
      </c>
      <c r="K2562" s="5">
        <v>58.035483870967738</v>
      </c>
      <c r="L2562" s="5">
        <v>62.561290322580646</v>
      </c>
      <c r="M2562" s="5">
        <v>66.270967741935493</v>
      </c>
      <c r="N2562" s="5">
        <v>68.893548387096772</v>
      </c>
      <c r="O2562" s="5">
        <v>70.774193548387103</v>
      </c>
      <c r="P2562" s="5">
        <v>72.558064516129036</v>
      </c>
      <c r="Q2562" s="5">
        <v>73.054838709677412</v>
      </c>
      <c r="R2562" s="5">
        <v>74.641935483870967</v>
      </c>
      <c r="S2562" s="5">
        <v>75.225806451612897</v>
      </c>
      <c r="T2562" s="5">
        <v>74.254838709677429</v>
      </c>
      <c r="U2562" s="5">
        <v>73.561290322580646</v>
      </c>
      <c r="V2562" s="5">
        <v>71.890322580645162</v>
      </c>
      <c r="W2562" s="5">
        <v>68.980645161290326</v>
      </c>
      <c r="X2562" s="5">
        <v>65.387096774193552</v>
      </c>
      <c r="Y2562" s="5">
        <v>63.603225806451611</v>
      </c>
      <c r="Z2562" s="5">
        <v>61.538709677419355</v>
      </c>
      <c r="AA2562" s="5">
        <v>60.432258064516134</v>
      </c>
      <c r="AB2562" s="5">
        <v>59.435483870967744</v>
      </c>
    </row>
    <row r="2563" spans="1:28">
      <c r="A2563" s="2" t="s">
        <v>338</v>
      </c>
      <c r="B2563" s="2" t="s">
        <v>78</v>
      </c>
      <c r="C2563" s="2" t="s">
        <v>366</v>
      </c>
      <c r="D2563" s="2" t="str">
        <f t="shared" ref="D2563:D2626" si="40">CONCATENATE(A2563,"-",B2563)</f>
        <v>Virginia - Sterling-Jun</v>
      </c>
      <c r="E2563" s="5">
        <v>63.623333333333335</v>
      </c>
      <c r="F2563" s="5">
        <v>62.72</v>
      </c>
      <c r="G2563" s="5">
        <v>61.803333333333327</v>
      </c>
      <c r="H2563" s="5">
        <v>61.27</v>
      </c>
      <c r="I2563" s="5">
        <v>60.333333333333336</v>
      </c>
      <c r="J2563" s="5">
        <v>62.17</v>
      </c>
      <c r="K2563" s="5">
        <v>65.706666666666663</v>
      </c>
      <c r="L2563" s="5">
        <v>69.426666666666677</v>
      </c>
      <c r="M2563" s="5">
        <v>72.59</v>
      </c>
      <c r="N2563" s="5">
        <v>74.696666666666673</v>
      </c>
      <c r="O2563" s="5">
        <v>76.376666666666679</v>
      </c>
      <c r="P2563" s="5">
        <v>77.99666666666667</v>
      </c>
      <c r="Q2563" s="5">
        <v>78.45</v>
      </c>
      <c r="R2563" s="5">
        <v>79</v>
      </c>
      <c r="S2563" s="5">
        <v>79.676666666666677</v>
      </c>
      <c r="T2563" s="5">
        <v>79.623333333333321</v>
      </c>
      <c r="U2563" s="5">
        <v>77.73</v>
      </c>
      <c r="V2563" s="5">
        <v>76.806666666666658</v>
      </c>
      <c r="W2563" s="5">
        <v>74.63</v>
      </c>
      <c r="X2563" s="5">
        <v>71.28</v>
      </c>
      <c r="Y2563" s="5">
        <v>68.773333333333326</v>
      </c>
      <c r="Z2563" s="5">
        <v>67.153333333333336</v>
      </c>
      <c r="AA2563" s="5">
        <v>65.706666666666663</v>
      </c>
      <c r="AB2563" s="5">
        <v>64.603333333333325</v>
      </c>
    </row>
    <row r="2564" spans="1:28">
      <c r="A2564" s="2" t="s">
        <v>338</v>
      </c>
      <c r="B2564" s="2" t="s">
        <v>79</v>
      </c>
      <c r="C2564" s="2" t="s">
        <v>367</v>
      </c>
      <c r="D2564" s="2" t="str">
        <f t="shared" si="40"/>
        <v>Virginia - Sterling-Jul</v>
      </c>
      <c r="E2564" s="5">
        <v>71.738709677419351</v>
      </c>
      <c r="F2564" s="5">
        <v>71.022580645161284</v>
      </c>
      <c r="G2564" s="5">
        <v>68.264516129032259</v>
      </c>
      <c r="H2564" s="5">
        <v>67.738709677419351</v>
      </c>
      <c r="I2564" s="5">
        <v>67.438709677419354</v>
      </c>
      <c r="J2564" s="5">
        <v>68.361290322580643</v>
      </c>
      <c r="K2564" s="5">
        <v>71.612903225806448</v>
      </c>
      <c r="L2564" s="5">
        <v>75.141935483870967</v>
      </c>
      <c r="M2564" s="5">
        <v>78.180645161290315</v>
      </c>
      <c r="N2564" s="5">
        <v>80.461290322580652</v>
      </c>
      <c r="O2564" s="5">
        <v>82.232258064516117</v>
      </c>
      <c r="P2564" s="5">
        <v>84.103225806451604</v>
      </c>
      <c r="Q2564" s="5">
        <v>85.174193548387095</v>
      </c>
      <c r="R2564" s="5">
        <v>84.738709677419351</v>
      </c>
      <c r="S2564" s="5">
        <v>84.561290322580646</v>
      </c>
      <c r="T2564" s="5">
        <v>83.970967741935482</v>
      </c>
      <c r="U2564" s="5">
        <v>82.370967741935488</v>
      </c>
      <c r="V2564" s="5">
        <v>81.145161290322577</v>
      </c>
      <c r="W2564" s="5">
        <v>78.703225806451613</v>
      </c>
      <c r="X2564" s="5">
        <v>75.564516129032256</v>
      </c>
      <c r="Y2564" s="5">
        <v>73.767741935483883</v>
      </c>
      <c r="Z2564" s="5">
        <v>72.345161290322579</v>
      </c>
      <c r="AA2564" s="5">
        <v>71.216129032258053</v>
      </c>
      <c r="AB2564" s="5">
        <v>70.303225806451621</v>
      </c>
    </row>
    <row r="2565" spans="1:28">
      <c r="A2565" s="2" t="s">
        <v>338</v>
      </c>
      <c r="B2565" s="2" t="s">
        <v>80</v>
      </c>
      <c r="C2565" s="2" t="s">
        <v>368</v>
      </c>
      <c r="D2565" s="2" t="str">
        <f t="shared" si="40"/>
        <v>Virginia - Sterling-Aug</v>
      </c>
      <c r="E2565" s="5">
        <v>63.887096774193552</v>
      </c>
      <c r="F2565" s="5">
        <v>63.109677419354838</v>
      </c>
      <c r="G2565" s="5">
        <v>64.793548387096777</v>
      </c>
      <c r="H2565" s="5">
        <v>64.599999999999994</v>
      </c>
      <c r="I2565" s="5">
        <v>63.929032258064517</v>
      </c>
      <c r="J2565" s="5">
        <v>63.887096774193552</v>
      </c>
      <c r="K2565" s="5">
        <v>66.370967741935488</v>
      </c>
      <c r="L2565" s="5">
        <v>69.309677419354841</v>
      </c>
      <c r="M2565" s="5">
        <v>72.883870967741942</v>
      </c>
      <c r="N2565" s="5">
        <v>75.825806451612905</v>
      </c>
      <c r="O2565" s="5">
        <v>78.177419354838705</v>
      </c>
      <c r="P2565" s="5">
        <v>79.241935483870961</v>
      </c>
      <c r="Q2565" s="5">
        <v>80.451612903225808</v>
      </c>
      <c r="R2565" s="5">
        <v>81.458064516129028</v>
      </c>
      <c r="S2565" s="5">
        <v>80.712903225806443</v>
      </c>
      <c r="T2565" s="5">
        <v>80.306451612903231</v>
      </c>
      <c r="U2565" s="5">
        <v>79.164516129032251</v>
      </c>
      <c r="V2565" s="5">
        <v>76.941935483870964</v>
      </c>
      <c r="W2565" s="5">
        <v>73.277419354838713</v>
      </c>
      <c r="X2565" s="5">
        <v>70.680645161290315</v>
      </c>
      <c r="Y2565" s="5">
        <v>69.187096774193549</v>
      </c>
      <c r="Z2565" s="5">
        <v>67.858064516129033</v>
      </c>
      <c r="AA2565" s="5">
        <v>67.08387096774193</v>
      </c>
      <c r="AB2565" s="5">
        <v>66.477419354838716</v>
      </c>
    </row>
    <row r="2566" spans="1:28">
      <c r="A2566" s="2" t="s">
        <v>338</v>
      </c>
      <c r="B2566" s="2" t="s">
        <v>81</v>
      </c>
      <c r="C2566" s="2" t="s">
        <v>369</v>
      </c>
      <c r="D2566" s="2" t="str">
        <f t="shared" si="40"/>
        <v>Virginia - Sterling-Sep</v>
      </c>
      <c r="E2566" s="5">
        <v>60.25333333333333</v>
      </c>
      <c r="F2566" s="5">
        <v>59.62</v>
      </c>
      <c r="G2566" s="5">
        <v>59.233333333333334</v>
      </c>
      <c r="H2566" s="5">
        <v>58.44</v>
      </c>
      <c r="I2566" s="5">
        <v>57.883333333333333</v>
      </c>
      <c r="J2566" s="5">
        <v>57.7</v>
      </c>
      <c r="K2566" s="5">
        <v>58.99</v>
      </c>
      <c r="L2566" s="5">
        <v>63.18333333333333</v>
      </c>
      <c r="M2566" s="5">
        <v>66.88666666666667</v>
      </c>
      <c r="N2566" s="5">
        <v>70.346666666666664</v>
      </c>
      <c r="O2566" s="5">
        <v>72.513333333333335</v>
      </c>
      <c r="P2566" s="5">
        <v>73.94</v>
      </c>
      <c r="Q2566" s="5">
        <v>75.106666666666655</v>
      </c>
      <c r="R2566" s="5">
        <v>75.8</v>
      </c>
      <c r="S2566" s="5">
        <v>75.956666666666663</v>
      </c>
      <c r="T2566" s="5">
        <v>75.156666666666666</v>
      </c>
      <c r="U2566" s="5">
        <v>73.443333333333342</v>
      </c>
      <c r="V2566" s="5">
        <v>70.763333333333335</v>
      </c>
      <c r="W2566" s="5">
        <v>66.836666666666659</v>
      </c>
      <c r="X2566" s="5">
        <v>64.733333333333334</v>
      </c>
      <c r="Y2566" s="5">
        <v>63.58</v>
      </c>
      <c r="Z2566" s="5">
        <v>62.376666666666665</v>
      </c>
      <c r="AA2566" s="5">
        <v>61.533333333333331</v>
      </c>
      <c r="AB2566" s="5">
        <v>60.906666666666666</v>
      </c>
    </row>
    <row r="2567" spans="1:28">
      <c r="A2567" s="2" t="s">
        <v>338</v>
      </c>
      <c r="B2567" s="2" t="s">
        <v>82</v>
      </c>
      <c r="C2567" s="2" t="s">
        <v>370</v>
      </c>
      <c r="D2567" s="2" t="str">
        <f t="shared" si="40"/>
        <v>Virginia - Sterling-Oct</v>
      </c>
      <c r="E2567" s="5">
        <v>50.467741935483872</v>
      </c>
      <c r="F2567" s="5">
        <v>49.70967741935484</v>
      </c>
      <c r="G2567" s="5">
        <v>48.841935483870962</v>
      </c>
      <c r="H2567" s="5">
        <v>48.590322580645157</v>
      </c>
      <c r="I2567" s="5">
        <v>48.435483870967744</v>
      </c>
      <c r="J2567" s="5">
        <v>48.154838709677421</v>
      </c>
      <c r="K2567" s="5">
        <v>48.248387096774195</v>
      </c>
      <c r="L2567" s="5">
        <v>52.7</v>
      </c>
      <c r="M2567" s="5">
        <v>57.190322580645166</v>
      </c>
      <c r="N2567" s="5">
        <v>61.42258064516129</v>
      </c>
      <c r="O2567" s="5">
        <v>64.119354838709683</v>
      </c>
      <c r="P2567" s="5">
        <v>66.025806451612908</v>
      </c>
      <c r="Q2567" s="5">
        <v>67.251612903225819</v>
      </c>
      <c r="R2567" s="5">
        <v>67.745161290322571</v>
      </c>
      <c r="S2567" s="5">
        <v>68.00322580645161</v>
      </c>
      <c r="T2567" s="5">
        <v>67.470967741935482</v>
      </c>
      <c r="U2567" s="5">
        <v>65.348387096774189</v>
      </c>
      <c r="V2567" s="5">
        <v>61.383870967741942</v>
      </c>
      <c r="W2567" s="5">
        <v>58.267741935483869</v>
      </c>
      <c r="X2567" s="5">
        <v>56.461290322580645</v>
      </c>
      <c r="Y2567" s="5">
        <v>54.351612903225806</v>
      </c>
      <c r="Z2567" s="5">
        <v>53.193548387096776</v>
      </c>
      <c r="AA2567" s="5">
        <v>51.948387096774198</v>
      </c>
      <c r="AB2567" s="5">
        <v>50.377419354838715</v>
      </c>
    </row>
    <row r="2568" spans="1:28">
      <c r="A2568" s="2" t="s">
        <v>338</v>
      </c>
      <c r="B2568" s="2" t="s">
        <v>83</v>
      </c>
      <c r="C2568" s="2" t="s">
        <v>371</v>
      </c>
      <c r="D2568" s="2" t="str">
        <f t="shared" si="40"/>
        <v>Virginia - Sterling-Nov</v>
      </c>
      <c r="E2568" s="5">
        <v>40.736666666666665</v>
      </c>
      <c r="F2568" s="5">
        <v>40.25</v>
      </c>
      <c r="G2568" s="5">
        <v>40.083333333333336</v>
      </c>
      <c r="H2568" s="5">
        <v>39.74666666666667</v>
      </c>
      <c r="I2568" s="5">
        <v>38.4</v>
      </c>
      <c r="J2568" s="5">
        <v>38.593333333333334</v>
      </c>
      <c r="K2568" s="5">
        <v>38.703333333333333</v>
      </c>
      <c r="L2568" s="5">
        <v>39.506666666666668</v>
      </c>
      <c r="M2568" s="5">
        <v>41.866666666666667</v>
      </c>
      <c r="N2568" s="5">
        <v>44.096666666666671</v>
      </c>
      <c r="O2568" s="5">
        <v>46.026666666666664</v>
      </c>
      <c r="P2568" s="5">
        <v>47.6</v>
      </c>
      <c r="Q2568" s="5">
        <v>49.18666666666666</v>
      </c>
      <c r="R2568" s="5">
        <v>49.993333333333332</v>
      </c>
      <c r="S2568" s="5">
        <v>49.98</v>
      </c>
      <c r="T2568" s="5">
        <v>49.323333333333338</v>
      </c>
      <c r="U2568" s="5">
        <v>46.966666666666669</v>
      </c>
      <c r="V2568" s="5">
        <v>45.283333333333331</v>
      </c>
      <c r="W2568" s="5">
        <v>44.013333333333335</v>
      </c>
      <c r="X2568" s="5">
        <v>42.676666666666662</v>
      </c>
      <c r="Y2568" s="5">
        <v>42.156666666666666</v>
      </c>
      <c r="Z2568" s="5">
        <v>41.456666666666671</v>
      </c>
      <c r="AA2568" s="5">
        <v>41.2</v>
      </c>
      <c r="AB2568" s="5">
        <v>40.673333333333332</v>
      </c>
    </row>
    <row r="2569" spans="1:28">
      <c r="A2569" s="2" t="s">
        <v>338</v>
      </c>
      <c r="B2569" s="2" t="s">
        <v>84</v>
      </c>
      <c r="C2569" s="2" t="s">
        <v>372</v>
      </c>
      <c r="D2569" s="2" t="str">
        <f t="shared" si="40"/>
        <v>Virginia - Sterling-Dec</v>
      </c>
      <c r="E2569" s="5">
        <v>31.129032258064516</v>
      </c>
      <c r="F2569" s="5">
        <v>30.858064516129033</v>
      </c>
      <c r="G2569" s="5">
        <v>30.487096774193549</v>
      </c>
      <c r="H2569" s="5">
        <v>30.596774193548388</v>
      </c>
      <c r="I2569" s="5">
        <v>30.770967741935483</v>
      </c>
      <c r="J2569" s="5">
        <v>30.635483870967743</v>
      </c>
      <c r="K2569" s="5">
        <v>30.787096774193547</v>
      </c>
      <c r="L2569" s="5">
        <v>31.103225806451615</v>
      </c>
      <c r="M2569" s="5">
        <v>33.777419354838706</v>
      </c>
      <c r="N2569" s="5">
        <v>36.035483870967738</v>
      </c>
      <c r="O2569" s="5">
        <v>38.116129032258058</v>
      </c>
      <c r="P2569" s="5">
        <v>39.506451612903227</v>
      </c>
      <c r="Q2569" s="5">
        <v>40.377419354838715</v>
      </c>
      <c r="R2569" s="5">
        <v>40.806451612903224</v>
      </c>
      <c r="S2569" s="5">
        <v>40.609677419354838</v>
      </c>
      <c r="T2569" s="5">
        <v>39.754838709677422</v>
      </c>
      <c r="U2569" s="5">
        <v>37.432258064516134</v>
      </c>
      <c r="V2569" s="5">
        <v>35.512903225806454</v>
      </c>
      <c r="W2569" s="5">
        <v>34.87419354838709</v>
      </c>
      <c r="X2569" s="5">
        <v>34.112903225806448</v>
      </c>
      <c r="Y2569" s="5">
        <v>33.045161290322582</v>
      </c>
      <c r="Z2569" s="5">
        <v>32.741935483870968</v>
      </c>
      <c r="AA2569" s="5">
        <v>32.612903225806448</v>
      </c>
      <c r="AB2569" s="5">
        <v>32.193548387096776</v>
      </c>
    </row>
    <row r="2570" spans="1:28">
      <c r="A2570" s="2" t="s">
        <v>339</v>
      </c>
      <c r="B2570" s="2" t="s">
        <v>73</v>
      </c>
      <c r="C2570" s="2" t="s">
        <v>361</v>
      </c>
      <c r="D2570" s="2" t="str">
        <f t="shared" si="40"/>
        <v>Washington - Olymia-Jan</v>
      </c>
      <c r="E2570" s="5">
        <v>36.880645161290325</v>
      </c>
      <c r="F2570" s="5">
        <v>36.796774193548387</v>
      </c>
      <c r="G2570" s="5">
        <v>36.687096774193549</v>
      </c>
      <c r="H2570" s="5">
        <v>36.593548387096774</v>
      </c>
      <c r="I2570" s="5">
        <v>36.661290322580648</v>
      </c>
      <c r="J2570" s="5">
        <v>36.70967741935484</v>
      </c>
      <c r="K2570" s="5">
        <v>36.767741935483869</v>
      </c>
      <c r="L2570" s="5">
        <v>37.261290322580642</v>
      </c>
      <c r="M2570" s="5">
        <v>37.719354838709677</v>
      </c>
      <c r="N2570" s="5">
        <v>38.20967741935484</v>
      </c>
      <c r="O2570" s="5">
        <v>39.41612903225807</v>
      </c>
      <c r="P2570" s="5">
        <v>40.609677419354838</v>
      </c>
      <c r="Q2570" s="5">
        <v>41.809677419354834</v>
      </c>
      <c r="R2570" s="5">
        <v>41.925806451612907</v>
      </c>
      <c r="S2570" s="5">
        <v>42.051612903225802</v>
      </c>
      <c r="T2570" s="5">
        <v>42.174193548387102</v>
      </c>
      <c r="U2570" s="5">
        <v>41.087096774193547</v>
      </c>
      <c r="V2570" s="5">
        <v>40.025806451612901</v>
      </c>
      <c r="W2570" s="5">
        <v>38.909677419354843</v>
      </c>
      <c r="X2570" s="5">
        <v>38.570967741935483</v>
      </c>
      <c r="Y2570" s="5">
        <v>38.270967741935486</v>
      </c>
      <c r="Z2570" s="5">
        <v>37.906451612903226</v>
      </c>
      <c r="AA2570" s="5">
        <v>37.564516129032256</v>
      </c>
      <c r="AB2570" s="5">
        <v>37.196774193548386</v>
      </c>
    </row>
    <row r="2571" spans="1:28">
      <c r="A2571" s="2" t="s">
        <v>339</v>
      </c>
      <c r="B2571" s="2" t="s">
        <v>74</v>
      </c>
      <c r="C2571" s="2" t="s">
        <v>362</v>
      </c>
      <c r="D2571" s="2" t="str">
        <f t="shared" si="40"/>
        <v>Washington - Olymia-Feb</v>
      </c>
      <c r="E2571" s="5">
        <v>38.085714285714289</v>
      </c>
      <c r="F2571" s="5">
        <v>38.017857142857146</v>
      </c>
      <c r="G2571" s="5">
        <v>37.975000000000001</v>
      </c>
      <c r="H2571" s="5">
        <v>37.93928571428571</v>
      </c>
      <c r="I2571" s="5">
        <v>37.74285714285714</v>
      </c>
      <c r="J2571" s="5">
        <v>37.582142857142856</v>
      </c>
      <c r="K2571" s="5">
        <v>37.385714285714286</v>
      </c>
      <c r="L2571" s="5">
        <v>38.739285714285714</v>
      </c>
      <c r="M2571" s="5">
        <v>40.075000000000003</v>
      </c>
      <c r="N2571" s="5">
        <v>41.428571428571431</v>
      </c>
      <c r="O2571" s="5">
        <v>43.303571428571431</v>
      </c>
      <c r="P2571" s="5">
        <v>45.15</v>
      </c>
      <c r="Q2571" s="5">
        <v>47.003571428571426</v>
      </c>
      <c r="R2571" s="5">
        <v>47.24285714285714</v>
      </c>
      <c r="S2571" s="5">
        <v>47.460714285714289</v>
      </c>
      <c r="T2571" s="5">
        <v>47.692857142857143</v>
      </c>
      <c r="U2571" s="5">
        <v>46.05</v>
      </c>
      <c r="V2571" s="5">
        <v>44.424999999999997</v>
      </c>
      <c r="W2571" s="5">
        <v>42.739285714285714</v>
      </c>
      <c r="X2571" s="5">
        <v>41.921428571428571</v>
      </c>
      <c r="Y2571" s="5">
        <v>41.167857142857144</v>
      </c>
      <c r="Z2571" s="5">
        <v>40.346428571428575</v>
      </c>
      <c r="AA2571" s="5">
        <v>39.524999999999999</v>
      </c>
      <c r="AB2571" s="5">
        <v>38.725000000000001</v>
      </c>
    </row>
    <row r="2572" spans="1:28">
      <c r="A2572" s="2" t="s">
        <v>339</v>
      </c>
      <c r="B2572" s="2" t="s">
        <v>75</v>
      </c>
      <c r="C2572" s="2" t="s">
        <v>363</v>
      </c>
      <c r="D2572" s="2" t="str">
        <f t="shared" si="40"/>
        <v>Washington - Olymia-Mar</v>
      </c>
      <c r="E2572" s="5">
        <v>38.858064516129026</v>
      </c>
      <c r="F2572" s="5">
        <v>38.37419354838709</v>
      </c>
      <c r="G2572" s="5">
        <v>37.964516129032262</v>
      </c>
      <c r="H2572" s="5">
        <v>37.464516129032262</v>
      </c>
      <c r="I2572" s="5">
        <v>37.612903225806448</v>
      </c>
      <c r="J2572" s="5">
        <v>37.777419354838706</v>
      </c>
      <c r="K2572" s="5">
        <v>37.906451612903226</v>
      </c>
      <c r="L2572" s="5">
        <v>40.141935483870974</v>
      </c>
      <c r="M2572" s="5">
        <v>42.432258064516134</v>
      </c>
      <c r="N2572" s="5">
        <v>44.674193548387102</v>
      </c>
      <c r="O2572" s="5">
        <v>46.435483870967744</v>
      </c>
      <c r="P2572" s="5">
        <v>48.251612903225805</v>
      </c>
      <c r="Q2572" s="5">
        <v>50.029032258064518</v>
      </c>
      <c r="R2572" s="5">
        <v>50.532258064516128</v>
      </c>
      <c r="S2572" s="5">
        <v>51.058064516129029</v>
      </c>
      <c r="T2572" s="5">
        <v>51.558064516129029</v>
      </c>
      <c r="U2572" s="5">
        <v>49.554838709677419</v>
      </c>
      <c r="V2572" s="5">
        <v>47.590322580645157</v>
      </c>
      <c r="W2572" s="5">
        <v>45.535483870967738</v>
      </c>
      <c r="X2572" s="5">
        <v>43.890322580645162</v>
      </c>
      <c r="Y2572" s="5">
        <v>42.29032258064516</v>
      </c>
      <c r="Z2572" s="5">
        <v>40.725806451612904</v>
      </c>
      <c r="AA2572" s="5">
        <v>40.183870967741939</v>
      </c>
      <c r="AB2572" s="5">
        <v>39.683870967741939</v>
      </c>
    </row>
    <row r="2573" spans="1:28">
      <c r="A2573" s="2" t="s">
        <v>339</v>
      </c>
      <c r="B2573" s="2" t="s">
        <v>76</v>
      </c>
      <c r="C2573" s="2" t="s">
        <v>364</v>
      </c>
      <c r="D2573" s="2" t="str">
        <f t="shared" si="40"/>
        <v>Washington - Olymia-Apr</v>
      </c>
      <c r="E2573" s="5">
        <v>40.783333333333331</v>
      </c>
      <c r="F2573" s="5">
        <v>39.909999999999997</v>
      </c>
      <c r="G2573" s="5">
        <v>39.543333333333329</v>
      </c>
      <c r="H2573" s="5">
        <v>39.213333333333338</v>
      </c>
      <c r="I2573" s="5">
        <v>39.106666666666669</v>
      </c>
      <c r="J2573" s="5">
        <v>39.413333333333334</v>
      </c>
      <c r="K2573" s="5">
        <v>41.11</v>
      </c>
      <c r="L2573" s="5">
        <v>44.516666666666666</v>
      </c>
      <c r="M2573" s="5">
        <v>47.326666666666668</v>
      </c>
      <c r="N2573" s="5">
        <v>49.726666666666667</v>
      </c>
      <c r="O2573" s="5">
        <v>51.023333333333333</v>
      </c>
      <c r="P2573" s="5">
        <v>52.536666666666662</v>
      </c>
      <c r="Q2573" s="5">
        <v>53.55</v>
      </c>
      <c r="R2573" s="5">
        <v>53.783333333333331</v>
      </c>
      <c r="S2573" s="5">
        <v>54.54</v>
      </c>
      <c r="T2573" s="5">
        <v>54.43</v>
      </c>
      <c r="U2573" s="5">
        <v>53.593333333333334</v>
      </c>
      <c r="V2573" s="5">
        <v>52.1</v>
      </c>
      <c r="W2573" s="5">
        <v>49.456666666666671</v>
      </c>
      <c r="X2573" s="5">
        <v>47.32</v>
      </c>
      <c r="Y2573" s="5">
        <v>45.56666666666667</v>
      </c>
      <c r="Z2573" s="5">
        <v>43.826666666666668</v>
      </c>
      <c r="AA2573" s="5">
        <v>42.41</v>
      </c>
      <c r="AB2573" s="5">
        <v>41.66</v>
      </c>
    </row>
    <row r="2574" spans="1:28">
      <c r="A2574" s="2" t="s">
        <v>339</v>
      </c>
      <c r="B2574" s="2" t="s">
        <v>77</v>
      </c>
      <c r="C2574" s="2" t="s">
        <v>365</v>
      </c>
      <c r="D2574" s="2" t="str">
        <f t="shared" si="40"/>
        <v>Washington - Olymia-May</v>
      </c>
      <c r="E2574" s="5">
        <v>45.903225806451616</v>
      </c>
      <c r="F2574" s="5">
        <v>45.412903225806453</v>
      </c>
      <c r="G2574" s="5">
        <v>45.12580645161291</v>
      </c>
      <c r="H2574" s="5">
        <v>44.670967741935485</v>
      </c>
      <c r="I2574" s="5">
        <v>44.348387096774189</v>
      </c>
      <c r="J2574" s="5">
        <v>45.980645161290326</v>
      </c>
      <c r="K2574" s="5">
        <v>49.354838709677416</v>
      </c>
      <c r="L2574" s="5">
        <v>52.732258064516131</v>
      </c>
      <c r="M2574" s="5">
        <v>55.41612903225807</v>
      </c>
      <c r="N2574" s="5">
        <v>57.154838709677421</v>
      </c>
      <c r="O2574" s="5">
        <v>59.051612903225802</v>
      </c>
      <c r="P2574" s="5">
        <v>60.71290322580645</v>
      </c>
      <c r="Q2574" s="5">
        <v>61.906451612903226</v>
      </c>
      <c r="R2574" s="5">
        <v>62.664516129032258</v>
      </c>
      <c r="S2574" s="5">
        <v>62.506451612903227</v>
      </c>
      <c r="T2574" s="5">
        <v>62.606451612903221</v>
      </c>
      <c r="U2574" s="5">
        <v>62.225806451612904</v>
      </c>
      <c r="V2574" s="5">
        <v>60.716129032258067</v>
      </c>
      <c r="W2574" s="5">
        <v>58.509677419354837</v>
      </c>
      <c r="X2574" s="5">
        <v>55.051612903225802</v>
      </c>
      <c r="Y2574" s="5">
        <v>52.393548387096779</v>
      </c>
      <c r="Z2574" s="5">
        <v>50.135483870967747</v>
      </c>
      <c r="AA2574" s="5">
        <v>47.803225806451614</v>
      </c>
      <c r="AB2574" s="5">
        <v>47.335483870967742</v>
      </c>
    </row>
    <row r="2575" spans="1:28">
      <c r="A2575" s="2" t="s">
        <v>339</v>
      </c>
      <c r="B2575" s="2" t="s">
        <v>78</v>
      </c>
      <c r="C2575" s="2" t="s">
        <v>366</v>
      </c>
      <c r="D2575" s="2" t="str">
        <f t="shared" si="40"/>
        <v>Washington - Olymia-Jun</v>
      </c>
      <c r="E2575" s="5">
        <v>52.096666666666671</v>
      </c>
      <c r="F2575" s="5">
        <v>50.49</v>
      </c>
      <c r="G2575" s="5">
        <v>49.856666666666669</v>
      </c>
      <c r="H2575" s="5">
        <v>49.326666666666668</v>
      </c>
      <c r="I2575" s="5">
        <v>49.23</v>
      </c>
      <c r="J2575" s="5">
        <v>51.603333333333332</v>
      </c>
      <c r="K2575" s="5">
        <v>55.906666666666666</v>
      </c>
      <c r="L2575" s="5">
        <v>58.993333333333332</v>
      </c>
      <c r="M2575" s="5">
        <v>61.866666666666667</v>
      </c>
      <c r="N2575" s="5">
        <v>64.896666666666675</v>
      </c>
      <c r="O2575" s="5">
        <v>67.010000000000005</v>
      </c>
      <c r="P2575" s="5">
        <v>68.256666666666675</v>
      </c>
      <c r="Q2575" s="5">
        <v>69.38</v>
      </c>
      <c r="R2575" s="5">
        <v>70.696666666666673</v>
      </c>
      <c r="S2575" s="5">
        <v>71.343333333333334</v>
      </c>
      <c r="T2575" s="5">
        <v>70.533333333333331</v>
      </c>
      <c r="U2575" s="5">
        <v>69.656666666666666</v>
      </c>
      <c r="V2575" s="5">
        <v>67.966666666666669</v>
      </c>
      <c r="W2575" s="5">
        <v>65.916666666666671</v>
      </c>
      <c r="X2575" s="5">
        <v>62.493333333333332</v>
      </c>
      <c r="Y2575" s="5">
        <v>58.763333333333335</v>
      </c>
      <c r="Z2575" s="5">
        <v>56.626666666666665</v>
      </c>
      <c r="AA2575" s="5">
        <v>54.073333333333338</v>
      </c>
      <c r="AB2575" s="5">
        <v>53.116666666666667</v>
      </c>
    </row>
    <row r="2576" spans="1:28">
      <c r="A2576" s="2" t="s">
        <v>339</v>
      </c>
      <c r="B2576" s="2" t="s">
        <v>79</v>
      </c>
      <c r="C2576" s="2" t="s">
        <v>367</v>
      </c>
      <c r="D2576" s="2" t="str">
        <f t="shared" si="40"/>
        <v>Washington - Olymia-Jul</v>
      </c>
      <c r="E2576" s="5">
        <v>57.57741935483871</v>
      </c>
      <c r="F2576" s="5">
        <v>56.622580645161285</v>
      </c>
      <c r="G2576" s="5">
        <v>53.851612903225806</v>
      </c>
      <c r="H2576" s="5">
        <v>52.945161290322581</v>
      </c>
      <c r="I2576" s="5">
        <v>54.654838709677421</v>
      </c>
      <c r="J2576" s="5">
        <v>56.37419354838709</v>
      </c>
      <c r="K2576" s="5">
        <v>58.096774193548384</v>
      </c>
      <c r="L2576" s="5">
        <v>60.812903225806451</v>
      </c>
      <c r="M2576" s="5">
        <v>63.519354838709674</v>
      </c>
      <c r="N2576" s="5">
        <v>66.232258064516117</v>
      </c>
      <c r="O2576" s="5">
        <v>68.758064516129039</v>
      </c>
      <c r="P2576" s="5">
        <v>71.332258064516139</v>
      </c>
      <c r="Q2576" s="5">
        <v>73.864516129032268</v>
      </c>
      <c r="R2576" s="5">
        <v>74.900000000000006</v>
      </c>
      <c r="S2576" s="5">
        <v>75.92258064516129</v>
      </c>
      <c r="T2576" s="5">
        <v>76.961290322580652</v>
      </c>
      <c r="U2576" s="5">
        <v>75.109677419354838</v>
      </c>
      <c r="V2576" s="5">
        <v>73.293548387096777</v>
      </c>
      <c r="W2576" s="5">
        <v>71.351612903225814</v>
      </c>
      <c r="X2576" s="5">
        <v>67.370967741935488</v>
      </c>
      <c r="Y2576" s="5">
        <v>63.4</v>
      </c>
      <c r="Z2576" s="5">
        <v>59.5</v>
      </c>
      <c r="AA2576" s="5">
        <v>58.277419354838706</v>
      </c>
      <c r="AB2576" s="5">
        <v>57.109677419354838</v>
      </c>
    </row>
    <row r="2577" spans="1:28">
      <c r="A2577" s="2" t="s">
        <v>339</v>
      </c>
      <c r="B2577" s="2" t="s">
        <v>80</v>
      </c>
      <c r="C2577" s="2" t="s">
        <v>368</v>
      </c>
      <c r="D2577" s="2" t="str">
        <f t="shared" si="40"/>
        <v>Washington - Olymia-Aug</v>
      </c>
      <c r="E2577" s="5">
        <v>53.37419354838709</v>
      </c>
      <c r="F2577" s="5">
        <v>52.522580645161291</v>
      </c>
      <c r="G2577" s="5">
        <v>53.725806451612904</v>
      </c>
      <c r="H2577" s="5">
        <v>53.280645161290323</v>
      </c>
      <c r="I2577" s="5">
        <v>52.812903225806451</v>
      </c>
      <c r="J2577" s="5">
        <v>53.541935483870965</v>
      </c>
      <c r="K2577" s="5">
        <v>56.696774193548386</v>
      </c>
      <c r="L2577" s="5">
        <v>60.738709677419358</v>
      </c>
      <c r="M2577" s="5">
        <v>64.412903225806446</v>
      </c>
      <c r="N2577" s="5">
        <v>67.638709677419357</v>
      </c>
      <c r="O2577" s="5">
        <v>70.50322580645161</v>
      </c>
      <c r="P2577" s="5">
        <v>72.461290322580652</v>
      </c>
      <c r="Q2577" s="5">
        <v>74.870967741935488</v>
      </c>
      <c r="R2577" s="5">
        <v>76.58064516129032</v>
      </c>
      <c r="S2577" s="5">
        <v>77.316129032258075</v>
      </c>
      <c r="T2577" s="5">
        <v>77.251612903225819</v>
      </c>
      <c r="U2577" s="5">
        <v>76.803225806451621</v>
      </c>
      <c r="V2577" s="5">
        <v>75.058064516129036</v>
      </c>
      <c r="W2577" s="5">
        <v>71.225806451612897</v>
      </c>
      <c r="X2577" s="5">
        <v>66.783870967741947</v>
      </c>
      <c r="Y2577" s="5">
        <v>63.041935483870965</v>
      </c>
      <c r="Z2577" s="5">
        <v>59.612903225806448</v>
      </c>
      <c r="AA2577" s="5">
        <v>57.36774193548387</v>
      </c>
      <c r="AB2577" s="5">
        <v>56.109677419354838</v>
      </c>
    </row>
    <row r="2578" spans="1:28">
      <c r="A2578" s="2" t="s">
        <v>339</v>
      </c>
      <c r="B2578" s="2" t="s">
        <v>81</v>
      </c>
      <c r="C2578" s="2" t="s">
        <v>369</v>
      </c>
      <c r="D2578" s="2" t="str">
        <f t="shared" si="40"/>
        <v>Washington - Olymia-Sep</v>
      </c>
      <c r="E2578" s="5">
        <v>51.14</v>
      </c>
      <c r="F2578" s="5">
        <v>50.603333333333332</v>
      </c>
      <c r="G2578" s="5">
        <v>49.713333333333338</v>
      </c>
      <c r="H2578" s="5">
        <v>49.663333333333334</v>
      </c>
      <c r="I2578" s="5">
        <v>49.21</v>
      </c>
      <c r="J2578" s="5">
        <v>49.13</v>
      </c>
      <c r="K2578" s="5">
        <v>50.75333333333333</v>
      </c>
      <c r="L2578" s="5">
        <v>54.286666666666662</v>
      </c>
      <c r="M2578" s="5">
        <v>57.923333333333332</v>
      </c>
      <c r="N2578" s="5">
        <v>60.676666666666662</v>
      </c>
      <c r="O2578" s="5">
        <v>63.84</v>
      </c>
      <c r="P2578" s="5">
        <v>66.143333333333331</v>
      </c>
      <c r="Q2578" s="5">
        <v>68.173333333333332</v>
      </c>
      <c r="R2578" s="5">
        <v>69.346666666666664</v>
      </c>
      <c r="S2578" s="5">
        <v>69.566666666666663</v>
      </c>
      <c r="T2578" s="5">
        <v>69.006666666666661</v>
      </c>
      <c r="U2578" s="5">
        <v>67.540000000000006</v>
      </c>
      <c r="V2578" s="5">
        <v>64.906666666666666</v>
      </c>
      <c r="W2578" s="5">
        <v>61.23</v>
      </c>
      <c r="X2578" s="5">
        <v>57.41</v>
      </c>
      <c r="Y2578" s="5">
        <v>55.076666666666668</v>
      </c>
      <c r="Z2578" s="5">
        <v>53.773333333333333</v>
      </c>
      <c r="AA2578" s="5">
        <v>52.596666666666671</v>
      </c>
      <c r="AB2578" s="5">
        <v>51.79</v>
      </c>
    </row>
    <row r="2579" spans="1:28">
      <c r="A2579" s="2" t="s">
        <v>339</v>
      </c>
      <c r="B2579" s="2" t="s">
        <v>82</v>
      </c>
      <c r="C2579" s="2" t="s">
        <v>370</v>
      </c>
      <c r="D2579" s="2" t="str">
        <f t="shared" si="40"/>
        <v>Washington - Olymia-Oct</v>
      </c>
      <c r="E2579" s="5">
        <v>44.635483870967747</v>
      </c>
      <c r="F2579" s="5">
        <v>44.409677419354843</v>
      </c>
      <c r="G2579" s="5">
        <v>44.396774193548389</v>
      </c>
      <c r="H2579" s="5">
        <v>44.483870967741936</v>
      </c>
      <c r="I2579" s="5">
        <v>44.335483870967742</v>
      </c>
      <c r="J2579" s="5">
        <v>44.574193548387093</v>
      </c>
      <c r="K2579" s="5">
        <v>44.574193548387093</v>
      </c>
      <c r="L2579" s="5">
        <v>46.62903225806452</v>
      </c>
      <c r="M2579" s="5">
        <v>48.809677419354834</v>
      </c>
      <c r="N2579" s="5">
        <v>51.093548387096774</v>
      </c>
      <c r="O2579" s="5">
        <v>53.096774193548384</v>
      </c>
      <c r="P2579" s="5">
        <v>55.322580645161288</v>
      </c>
      <c r="Q2579" s="5">
        <v>57.654838709677421</v>
      </c>
      <c r="R2579" s="5">
        <v>58.858064516129026</v>
      </c>
      <c r="S2579" s="5">
        <v>58.596774193548384</v>
      </c>
      <c r="T2579" s="5">
        <v>57.683870967741939</v>
      </c>
      <c r="U2579" s="5">
        <v>55.887096774193552</v>
      </c>
      <c r="V2579" s="5">
        <v>52.758064516129032</v>
      </c>
      <c r="W2579" s="5">
        <v>50.396774193548389</v>
      </c>
      <c r="X2579" s="5">
        <v>48.441935483870971</v>
      </c>
      <c r="Y2579" s="5">
        <v>47.135483870967747</v>
      </c>
      <c r="Z2579" s="5">
        <v>45.91935483870968</v>
      </c>
      <c r="AA2579" s="5">
        <v>44.993548387096773</v>
      </c>
      <c r="AB2579" s="5">
        <v>44.477419354838709</v>
      </c>
    </row>
    <row r="2580" spans="1:28">
      <c r="A2580" s="2" t="s">
        <v>339</v>
      </c>
      <c r="B2580" s="2" t="s">
        <v>83</v>
      </c>
      <c r="C2580" s="2" t="s">
        <v>371</v>
      </c>
      <c r="D2580" s="2" t="str">
        <f t="shared" si="40"/>
        <v>Washington - Olymia-Nov</v>
      </c>
      <c r="E2580" s="5">
        <v>39.876666666666665</v>
      </c>
      <c r="F2580" s="5">
        <v>39.946666666666673</v>
      </c>
      <c r="G2580" s="5">
        <v>40</v>
      </c>
      <c r="H2580" s="5">
        <v>40.053333333333327</v>
      </c>
      <c r="I2580" s="5">
        <v>40.006666666666668</v>
      </c>
      <c r="J2580" s="5">
        <v>39.986666666666665</v>
      </c>
      <c r="K2580" s="5">
        <v>39.953333333333333</v>
      </c>
      <c r="L2580" s="5">
        <v>41.513333333333335</v>
      </c>
      <c r="M2580" s="5">
        <v>43.123333333333335</v>
      </c>
      <c r="N2580" s="5">
        <v>44.7</v>
      </c>
      <c r="O2580" s="5">
        <v>46.213333333333338</v>
      </c>
      <c r="P2580" s="5">
        <v>47.68</v>
      </c>
      <c r="Q2580" s="5">
        <v>49.193333333333335</v>
      </c>
      <c r="R2580" s="5">
        <v>49.126666666666665</v>
      </c>
      <c r="S2580" s="5">
        <v>49.04</v>
      </c>
      <c r="T2580" s="5">
        <v>48.97</v>
      </c>
      <c r="U2580" s="5">
        <v>47.143333333333331</v>
      </c>
      <c r="V2580" s="5">
        <v>45.35</v>
      </c>
      <c r="W2580" s="5">
        <v>43.523333333333333</v>
      </c>
      <c r="X2580" s="5">
        <v>42.673333333333332</v>
      </c>
      <c r="Y2580" s="5">
        <v>41.846666666666671</v>
      </c>
      <c r="Z2580" s="5">
        <v>41.016666666666666</v>
      </c>
      <c r="AA2580" s="5">
        <v>40.726666666666667</v>
      </c>
      <c r="AB2580" s="5">
        <v>40.456666666666671</v>
      </c>
    </row>
    <row r="2581" spans="1:28">
      <c r="A2581" s="2" t="s">
        <v>339</v>
      </c>
      <c r="B2581" s="2" t="s">
        <v>84</v>
      </c>
      <c r="C2581" s="2" t="s">
        <v>372</v>
      </c>
      <c r="D2581" s="2" t="str">
        <f t="shared" si="40"/>
        <v>Washington - Olymia-Dec</v>
      </c>
      <c r="E2581" s="5">
        <v>39.12903225806452</v>
      </c>
      <c r="F2581" s="5">
        <v>39.20645161290323</v>
      </c>
      <c r="G2581" s="5">
        <v>39.254838709677422</v>
      </c>
      <c r="H2581" s="5">
        <v>39.338709677419352</v>
      </c>
      <c r="I2581" s="5">
        <v>38.674193548387102</v>
      </c>
      <c r="J2581" s="5">
        <v>38.038709677419355</v>
      </c>
      <c r="K2581" s="5">
        <v>37.383870967741942</v>
      </c>
      <c r="L2581" s="5">
        <v>37.63225806451613</v>
      </c>
      <c r="M2581" s="5">
        <v>37.877419354838715</v>
      </c>
      <c r="N2581" s="5">
        <v>38.122580645161285</v>
      </c>
      <c r="O2581" s="5">
        <v>39.28709677419355</v>
      </c>
      <c r="P2581" s="5">
        <v>40.441935483870971</v>
      </c>
      <c r="Q2581" s="5">
        <v>41.609677419354838</v>
      </c>
      <c r="R2581" s="5">
        <v>41.406451612903226</v>
      </c>
      <c r="S2581" s="5">
        <v>41.238709677419358</v>
      </c>
      <c r="T2581" s="5">
        <v>41.025806451612901</v>
      </c>
      <c r="U2581" s="5">
        <v>39.806451612903224</v>
      </c>
      <c r="V2581" s="5">
        <v>38.606451612903221</v>
      </c>
      <c r="W2581" s="5">
        <v>37.387096774193552</v>
      </c>
      <c r="X2581" s="5">
        <v>37.309677419354834</v>
      </c>
      <c r="Y2581" s="5">
        <v>37.21290322580645</v>
      </c>
      <c r="Z2581" s="5">
        <v>37.122580645161285</v>
      </c>
      <c r="AA2581" s="5">
        <v>37.538709677419355</v>
      </c>
      <c r="AB2581" s="5">
        <v>37.925806451612907</v>
      </c>
    </row>
    <row r="2582" spans="1:28">
      <c r="A2582" s="2" t="s">
        <v>340</v>
      </c>
      <c r="B2582" s="2" t="s">
        <v>73</v>
      </c>
      <c r="C2582" s="2" t="s">
        <v>361</v>
      </c>
      <c r="D2582" s="2" t="str">
        <f t="shared" si="40"/>
        <v>Washington - Quillayute-Jan</v>
      </c>
      <c r="E2582" s="5">
        <v>37.554838709677419</v>
      </c>
      <c r="F2582" s="5">
        <v>37.70645161290323</v>
      </c>
      <c r="G2582" s="5">
        <v>37.925806451612907</v>
      </c>
      <c r="H2582" s="5">
        <v>37.91612903225807</v>
      </c>
      <c r="I2582" s="5">
        <v>37.512903225806454</v>
      </c>
      <c r="J2582" s="5">
        <v>37.387096774193552</v>
      </c>
      <c r="K2582" s="5">
        <v>37.29354838709677</v>
      </c>
      <c r="L2582" s="5">
        <v>37.37096774193548</v>
      </c>
      <c r="M2582" s="5">
        <v>37.554838709677419</v>
      </c>
      <c r="N2582" s="5">
        <v>39.225806451612904</v>
      </c>
      <c r="O2582" s="5">
        <v>41.774193548387096</v>
      </c>
      <c r="P2582" s="5">
        <v>43.458064516129035</v>
      </c>
      <c r="Q2582" s="5">
        <v>44.545161290322582</v>
      </c>
      <c r="R2582" s="5">
        <v>44.819354838709678</v>
      </c>
      <c r="S2582" s="5">
        <v>44.832258064516125</v>
      </c>
      <c r="T2582" s="5">
        <v>44.041935483870965</v>
      </c>
      <c r="U2582" s="5">
        <v>42.448387096774198</v>
      </c>
      <c r="V2582" s="5">
        <v>40.719354838709677</v>
      </c>
      <c r="W2582" s="5">
        <v>39.912903225806453</v>
      </c>
      <c r="X2582" s="5">
        <v>39.532258064516128</v>
      </c>
      <c r="Y2582" s="5">
        <v>39.190322580645166</v>
      </c>
      <c r="Z2582" s="5">
        <v>38.887096774193552</v>
      </c>
      <c r="AA2582" s="5">
        <v>38.441935483870971</v>
      </c>
      <c r="AB2582" s="5">
        <v>38.196774193548386</v>
      </c>
    </row>
    <row r="2583" spans="1:28">
      <c r="A2583" s="2" t="s">
        <v>340</v>
      </c>
      <c r="B2583" s="2" t="s">
        <v>74</v>
      </c>
      <c r="C2583" s="2" t="s">
        <v>362</v>
      </c>
      <c r="D2583" s="2" t="str">
        <f t="shared" si="40"/>
        <v>Washington - Quillayute-Feb</v>
      </c>
      <c r="E2583" s="5">
        <v>39.85</v>
      </c>
      <c r="F2583" s="5">
        <v>39.68928571428571</v>
      </c>
      <c r="G2583" s="5">
        <v>39.585714285714289</v>
      </c>
      <c r="H2583" s="5">
        <v>39.417857142857144</v>
      </c>
      <c r="I2583" s="5">
        <v>39.38214285714286</v>
      </c>
      <c r="J2583" s="5">
        <v>39.325000000000003</v>
      </c>
      <c r="K2583" s="5">
        <v>39.328571428571429</v>
      </c>
      <c r="L2583" s="5">
        <v>40.410714285714285</v>
      </c>
      <c r="M2583" s="5">
        <v>41.453571428571429</v>
      </c>
      <c r="N2583" s="5">
        <v>42.532142857142858</v>
      </c>
      <c r="O2583" s="5">
        <v>44.028571428571425</v>
      </c>
      <c r="P2583" s="5">
        <v>45.575000000000003</v>
      </c>
      <c r="Q2583" s="5">
        <v>47.05</v>
      </c>
      <c r="R2583" s="5">
        <v>46.953571428571429</v>
      </c>
      <c r="S2583" s="5">
        <v>46.864285714285714</v>
      </c>
      <c r="T2583" s="5">
        <v>46.73571428571428</v>
      </c>
      <c r="U2583" s="5">
        <v>45.271428571428565</v>
      </c>
      <c r="V2583" s="5">
        <v>43.88928571428572</v>
      </c>
      <c r="W2583" s="5">
        <v>42.43571428571429</v>
      </c>
      <c r="X2583" s="5">
        <v>41.803571428571431</v>
      </c>
      <c r="Y2583" s="5">
        <v>41.174999999999997</v>
      </c>
      <c r="Z2583" s="5">
        <v>40.582142857142856</v>
      </c>
      <c r="AA2583" s="5">
        <v>40.417857142857144</v>
      </c>
      <c r="AB2583" s="5">
        <v>40.221428571428575</v>
      </c>
    </row>
    <row r="2584" spans="1:28">
      <c r="A2584" s="2" t="s">
        <v>340</v>
      </c>
      <c r="B2584" s="2" t="s">
        <v>75</v>
      </c>
      <c r="C2584" s="2" t="s">
        <v>363</v>
      </c>
      <c r="D2584" s="2" t="str">
        <f t="shared" si="40"/>
        <v>Washington - Quillayute-Mar</v>
      </c>
      <c r="E2584" s="5">
        <v>40.264516129032259</v>
      </c>
      <c r="F2584" s="5">
        <v>40.441935483870971</v>
      </c>
      <c r="G2584" s="5">
        <v>39.858064516129026</v>
      </c>
      <c r="H2584" s="5">
        <v>40.012903225806454</v>
      </c>
      <c r="I2584" s="5">
        <v>39.948387096774198</v>
      </c>
      <c r="J2584" s="5">
        <v>39.758064516129032</v>
      </c>
      <c r="K2584" s="5">
        <v>39.58064516129032</v>
      </c>
      <c r="L2584" s="5">
        <v>41.035483870967738</v>
      </c>
      <c r="M2584" s="5">
        <v>43.674193548387102</v>
      </c>
      <c r="N2584" s="5">
        <v>46.07741935483871</v>
      </c>
      <c r="O2584" s="5">
        <v>48.00322580645161</v>
      </c>
      <c r="P2584" s="5">
        <v>49.590322580645157</v>
      </c>
      <c r="Q2584" s="5">
        <v>50.37096774193548</v>
      </c>
      <c r="R2584" s="5">
        <v>50.806451612903224</v>
      </c>
      <c r="S2584" s="5">
        <v>50.451612903225808</v>
      </c>
      <c r="T2584" s="5">
        <v>49.851612903225806</v>
      </c>
      <c r="U2584" s="5">
        <v>48.87096774193548</v>
      </c>
      <c r="V2584" s="5">
        <v>47.090322580645157</v>
      </c>
      <c r="W2584" s="5">
        <v>45.483870967741936</v>
      </c>
      <c r="X2584" s="5">
        <v>43.809677419354834</v>
      </c>
      <c r="Y2584" s="5">
        <v>42.006451612903227</v>
      </c>
      <c r="Z2584" s="5">
        <v>41.354838709677416</v>
      </c>
      <c r="AA2584" s="5">
        <v>40.87419354838709</v>
      </c>
      <c r="AB2584" s="5">
        <v>40.812903225806451</v>
      </c>
    </row>
    <row r="2585" spans="1:28">
      <c r="A2585" s="2" t="s">
        <v>340</v>
      </c>
      <c r="B2585" s="2" t="s">
        <v>76</v>
      </c>
      <c r="C2585" s="2" t="s">
        <v>364</v>
      </c>
      <c r="D2585" s="2" t="str">
        <f t="shared" si="40"/>
        <v>Washington - Quillayute-Apr</v>
      </c>
      <c r="E2585" s="5">
        <v>41.106666666666669</v>
      </c>
      <c r="F2585" s="5">
        <v>40.619999999999997</v>
      </c>
      <c r="G2585" s="5">
        <v>40.119999999999997</v>
      </c>
      <c r="H2585" s="5">
        <v>39.61</v>
      </c>
      <c r="I2585" s="5">
        <v>40.086666666666666</v>
      </c>
      <c r="J2585" s="5">
        <v>40.506666666666668</v>
      </c>
      <c r="K2585" s="5">
        <v>40.973333333333336</v>
      </c>
      <c r="L2585" s="5">
        <v>43.416666666666664</v>
      </c>
      <c r="M2585" s="5">
        <v>45.823333333333338</v>
      </c>
      <c r="N2585" s="5">
        <v>48.256666666666668</v>
      </c>
      <c r="O2585" s="5">
        <v>49.373333333333335</v>
      </c>
      <c r="P2585" s="5">
        <v>50.453333333333333</v>
      </c>
      <c r="Q2585" s="5">
        <v>51.57</v>
      </c>
      <c r="R2585" s="5">
        <v>51.486666666666665</v>
      </c>
      <c r="S2585" s="5">
        <v>51.383333333333333</v>
      </c>
      <c r="T2585" s="5">
        <v>51.283333333333331</v>
      </c>
      <c r="U2585" s="5">
        <v>49.803333333333327</v>
      </c>
      <c r="V2585" s="5">
        <v>48.326666666666668</v>
      </c>
      <c r="W2585" s="5">
        <v>46.823333333333338</v>
      </c>
      <c r="X2585" s="5">
        <v>45.44</v>
      </c>
      <c r="Y2585" s="5">
        <v>44.19</v>
      </c>
      <c r="Z2585" s="5">
        <v>42.846666666666671</v>
      </c>
      <c r="AA2585" s="5">
        <v>42.276666666666664</v>
      </c>
      <c r="AB2585" s="5">
        <v>41.766666666666666</v>
      </c>
    </row>
    <row r="2586" spans="1:28">
      <c r="A2586" s="2" t="s">
        <v>340</v>
      </c>
      <c r="B2586" s="2" t="s">
        <v>77</v>
      </c>
      <c r="C2586" s="2" t="s">
        <v>365</v>
      </c>
      <c r="D2586" s="2" t="str">
        <f t="shared" si="40"/>
        <v>Washington - Quillayute-May</v>
      </c>
      <c r="E2586" s="5">
        <v>44.719354838709677</v>
      </c>
      <c r="F2586" s="5">
        <v>44.390322580645162</v>
      </c>
      <c r="G2586" s="5">
        <v>44.103225806451611</v>
      </c>
      <c r="H2586" s="5">
        <v>43.764516129032259</v>
      </c>
      <c r="I2586" s="5">
        <v>45.009677419354837</v>
      </c>
      <c r="J2586" s="5">
        <v>46.267741935483869</v>
      </c>
      <c r="K2586" s="5">
        <v>47.5</v>
      </c>
      <c r="L2586" s="5">
        <v>50.296774193548387</v>
      </c>
      <c r="M2586" s="5">
        <v>53.07741935483871</v>
      </c>
      <c r="N2586" s="5">
        <v>55.877419354838715</v>
      </c>
      <c r="O2586" s="5">
        <v>56.909677419354843</v>
      </c>
      <c r="P2586" s="5">
        <v>57.987096774193546</v>
      </c>
      <c r="Q2586" s="5">
        <v>59.009677419354837</v>
      </c>
      <c r="R2586" s="5">
        <v>58.58387096774193</v>
      </c>
      <c r="S2586" s="5">
        <v>58.138709677419357</v>
      </c>
      <c r="T2586" s="5">
        <v>57.71290322580645</v>
      </c>
      <c r="U2586" s="5">
        <v>56.309677419354834</v>
      </c>
      <c r="V2586" s="5">
        <v>54.92258064516129</v>
      </c>
      <c r="W2586" s="5">
        <v>53.438709677419354</v>
      </c>
      <c r="X2586" s="5">
        <v>51.490322580645163</v>
      </c>
      <c r="Y2586" s="5">
        <v>49.606451612903221</v>
      </c>
      <c r="Z2586" s="5">
        <v>47.754838709677422</v>
      </c>
      <c r="AA2586" s="5">
        <v>46.806451612903224</v>
      </c>
      <c r="AB2586" s="5">
        <v>45.912903225806453</v>
      </c>
    </row>
    <row r="2587" spans="1:28">
      <c r="A2587" s="2" t="s">
        <v>340</v>
      </c>
      <c r="B2587" s="2" t="s">
        <v>78</v>
      </c>
      <c r="C2587" s="2" t="s">
        <v>366</v>
      </c>
      <c r="D2587" s="2" t="str">
        <f t="shared" si="40"/>
        <v>Washington - Quillayute-Jun</v>
      </c>
      <c r="E2587" s="5">
        <v>49.356666666666669</v>
      </c>
      <c r="F2587" s="5">
        <v>49.203333333333333</v>
      </c>
      <c r="G2587" s="5">
        <v>49.043333333333329</v>
      </c>
      <c r="H2587" s="5">
        <v>48.88</v>
      </c>
      <c r="I2587" s="5">
        <v>49.96</v>
      </c>
      <c r="J2587" s="5">
        <v>50.976666666666667</v>
      </c>
      <c r="K2587" s="5">
        <v>52.06666666666667</v>
      </c>
      <c r="L2587" s="5">
        <v>54.09</v>
      </c>
      <c r="M2587" s="5">
        <v>56.06</v>
      </c>
      <c r="N2587" s="5">
        <v>58.09</v>
      </c>
      <c r="O2587" s="5">
        <v>59.016666666666666</v>
      </c>
      <c r="P2587" s="5">
        <v>59.906666666666666</v>
      </c>
      <c r="Q2587" s="5">
        <v>60.833333333333336</v>
      </c>
      <c r="R2587" s="5">
        <v>60.77</v>
      </c>
      <c r="S2587" s="5">
        <v>60.743333333333332</v>
      </c>
      <c r="T2587" s="5">
        <v>60.676666666666662</v>
      </c>
      <c r="U2587" s="5">
        <v>59.403333333333329</v>
      </c>
      <c r="V2587" s="5">
        <v>58.13</v>
      </c>
      <c r="W2587" s="5">
        <v>56.796666666666667</v>
      </c>
      <c r="X2587" s="5">
        <v>55.256666666666668</v>
      </c>
      <c r="Y2587" s="5">
        <v>53.726666666666667</v>
      </c>
      <c r="Z2587" s="5">
        <v>52.22</v>
      </c>
      <c r="AA2587" s="5">
        <v>51.196666666666673</v>
      </c>
      <c r="AB2587" s="5">
        <v>50.18666666666666</v>
      </c>
    </row>
    <row r="2588" spans="1:28">
      <c r="A2588" s="2" t="s">
        <v>340</v>
      </c>
      <c r="B2588" s="2" t="s">
        <v>79</v>
      </c>
      <c r="C2588" s="2" t="s">
        <v>367</v>
      </c>
      <c r="D2588" s="2" t="str">
        <f t="shared" si="40"/>
        <v>Washington - Quillayute-Jul</v>
      </c>
      <c r="E2588" s="5">
        <v>52.883870967741942</v>
      </c>
      <c r="F2588" s="5">
        <v>52.58387096774193</v>
      </c>
      <c r="G2588" s="5">
        <v>50.622580645161285</v>
      </c>
      <c r="H2588" s="5">
        <v>50.341935483870962</v>
      </c>
      <c r="I2588" s="5">
        <v>51.648387096774194</v>
      </c>
      <c r="J2588" s="5">
        <v>52.948387096774198</v>
      </c>
      <c r="K2588" s="5">
        <v>54.296774193548387</v>
      </c>
      <c r="L2588" s="5">
        <v>56.816129032258061</v>
      </c>
      <c r="M2588" s="5">
        <v>59.341935483870962</v>
      </c>
      <c r="N2588" s="5">
        <v>61.864516129032253</v>
      </c>
      <c r="O2588" s="5">
        <v>62.903225806451616</v>
      </c>
      <c r="P2588" s="5">
        <v>63.954838709677418</v>
      </c>
      <c r="Q2588" s="5">
        <v>64.983870967741936</v>
      </c>
      <c r="R2588" s="5">
        <v>65.067741935483866</v>
      </c>
      <c r="S2588" s="5">
        <v>65.170967741935485</v>
      </c>
      <c r="T2588" s="5">
        <v>65.258064516129039</v>
      </c>
      <c r="U2588" s="5">
        <v>63.654838709677421</v>
      </c>
      <c r="V2588" s="5">
        <v>62.048387096774192</v>
      </c>
      <c r="W2588" s="5">
        <v>60.429032258064517</v>
      </c>
      <c r="X2588" s="5">
        <v>58.280645161290323</v>
      </c>
      <c r="Y2588" s="5">
        <v>56.158064516129038</v>
      </c>
      <c r="Z2588" s="5">
        <v>54.035483870967738</v>
      </c>
      <c r="AA2588" s="5">
        <v>53.106451612903221</v>
      </c>
      <c r="AB2588" s="5">
        <v>52.190322580645166</v>
      </c>
    </row>
    <row r="2589" spans="1:28">
      <c r="A2589" s="2" t="s">
        <v>340</v>
      </c>
      <c r="B2589" s="2" t="s">
        <v>80</v>
      </c>
      <c r="C2589" s="2" t="s">
        <v>368</v>
      </c>
      <c r="D2589" s="2" t="str">
        <f t="shared" si="40"/>
        <v>Washington - Quillayute-Aug</v>
      </c>
      <c r="E2589" s="5">
        <v>52.435483870967744</v>
      </c>
      <c r="F2589" s="5">
        <v>52.183870967741939</v>
      </c>
      <c r="G2589" s="5">
        <v>53.751612903225805</v>
      </c>
      <c r="H2589" s="5">
        <v>53.545161290322582</v>
      </c>
      <c r="I2589" s="5">
        <v>53.5</v>
      </c>
      <c r="J2589" s="5">
        <v>53.893548387096779</v>
      </c>
      <c r="K2589" s="5">
        <v>54.983870967741936</v>
      </c>
      <c r="L2589" s="5">
        <v>56.832258064516125</v>
      </c>
      <c r="M2589" s="5">
        <v>59.645161290322584</v>
      </c>
      <c r="N2589" s="5">
        <v>62.106451612903221</v>
      </c>
      <c r="O2589" s="5">
        <v>64.2</v>
      </c>
      <c r="P2589" s="5">
        <v>65.125806451612902</v>
      </c>
      <c r="Q2589" s="5">
        <v>65.145161290322577</v>
      </c>
      <c r="R2589" s="5">
        <v>65.609677419354838</v>
      </c>
      <c r="S2589" s="5">
        <v>65.764516129032259</v>
      </c>
      <c r="T2589" s="5">
        <v>65.161290322580641</v>
      </c>
      <c r="U2589" s="5">
        <v>64.306451612903231</v>
      </c>
      <c r="V2589" s="5">
        <v>62.587096774193547</v>
      </c>
      <c r="W2589" s="5">
        <v>60.2</v>
      </c>
      <c r="X2589" s="5">
        <v>57.954838709677418</v>
      </c>
      <c r="Y2589" s="5">
        <v>56.648387096774194</v>
      </c>
      <c r="Z2589" s="5">
        <v>55.719354838709677</v>
      </c>
      <c r="AA2589" s="5">
        <v>55.122580645161285</v>
      </c>
      <c r="AB2589" s="5">
        <v>54.483870967741936</v>
      </c>
    </row>
    <row r="2590" spans="1:28">
      <c r="A2590" s="2" t="s">
        <v>340</v>
      </c>
      <c r="B2590" s="2" t="s">
        <v>81</v>
      </c>
      <c r="C2590" s="2" t="s">
        <v>369</v>
      </c>
      <c r="D2590" s="2" t="str">
        <f t="shared" si="40"/>
        <v>Washington - Quillayute-Sep</v>
      </c>
      <c r="E2590" s="5">
        <v>51.516666666666666</v>
      </c>
      <c r="F2590" s="5">
        <v>51.093333333333334</v>
      </c>
      <c r="G2590" s="5">
        <v>50.66</v>
      </c>
      <c r="H2590" s="5">
        <v>50.226666666666667</v>
      </c>
      <c r="I2590" s="5">
        <v>50.173333333333332</v>
      </c>
      <c r="J2590" s="5">
        <v>50.113333333333337</v>
      </c>
      <c r="K2590" s="5">
        <v>50.05</v>
      </c>
      <c r="L2590" s="5">
        <v>53.256666666666668</v>
      </c>
      <c r="M2590" s="5">
        <v>56.41</v>
      </c>
      <c r="N2590" s="5">
        <v>59.603333333333332</v>
      </c>
      <c r="O2590" s="5">
        <v>60.79</v>
      </c>
      <c r="P2590" s="5">
        <v>61.983333333333334</v>
      </c>
      <c r="Q2590" s="5">
        <v>63.17</v>
      </c>
      <c r="R2590" s="5">
        <v>63.09</v>
      </c>
      <c r="S2590" s="5">
        <v>63.023333333333333</v>
      </c>
      <c r="T2590" s="5">
        <v>62.923333333333332</v>
      </c>
      <c r="U2590" s="5">
        <v>60.8</v>
      </c>
      <c r="V2590" s="5">
        <v>58.653333333333329</v>
      </c>
      <c r="W2590" s="5">
        <v>56.493333333333332</v>
      </c>
      <c r="X2590" s="5">
        <v>55.23</v>
      </c>
      <c r="Y2590" s="5">
        <v>54</v>
      </c>
      <c r="Z2590" s="5">
        <v>52.756666666666668</v>
      </c>
      <c r="AA2590" s="5">
        <v>52.18333333333333</v>
      </c>
      <c r="AB2590" s="5">
        <v>51.64</v>
      </c>
    </row>
    <row r="2591" spans="1:28">
      <c r="A2591" s="2" t="s">
        <v>340</v>
      </c>
      <c r="B2591" s="2" t="s">
        <v>82</v>
      </c>
      <c r="C2591" s="2" t="s">
        <v>370</v>
      </c>
      <c r="D2591" s="2" t="str">
        <f t="shared" si="40"/>
        <v>Washington - Quillayute-Oct</v>
      </c>
      <c r="E2591" s="5">
        <v>44.441935483870971</v>
      </c>
      <c r="F2591" s="5">
        <v>44.238709677419358</v>
      </c>
      <c r="G2591" s="5">
        <v>44.022580645161291</v>
      </c>
      <c r="H2591" s="5">
        <v>43.825806451612898</v>
      </c>
      <c r="I2591" s="5">
        <v>43.674193548387102</v>
      </c>
      <c r="J2591" s="5">
        <v>43.561290322580646</v>
      </c>
      <c r="K2591" s="5">
        <v>43.41612903225807</v>
      </c>
      <c r="L2591" s="5">
        <v>46.425806451612907</v>
      </c>
      <c r="M2591" s="5">
        <v>49.445161290322581</v>
      </c>
      <c r="N2591" s="5">
        <v>52.464516129032262</v>
      </c>
      <c r="O2591" s="5">
        <v>54.154838709677421</v>
      </c>
      <c r="P2591" s="5">
        <v>55.87419354838709</v>
      </c>
      <c r="Q2591" s="5">
        <v>57.57741935483871</v>
      </c>
      <c r="R2591" s="5">
        <v>57.13225806451613</v>
      </c>
      <c r="S2591" s="5">
        <v>56.725806451612904</v>
      </c>
      <c r="T2591" s="5">
        <v>56.283870967741933</v>
      </c>
      <c r="U2591" s="5">
        <v>53.92258064516129</v>
      </c>
      <c r="V2591" s="5">
        <v>51.567741935483866</v>
      </c>
      <c r="W2591" s="5">
        <v>49.196774193548386</v>
      </c>
      <c r="X2591" s="5">
        <v>48.303225806451614</v>
      </c>
      <c r="Y2591" s="5">
        <v>47.393548387096779</v>
      </c>
      <c r="Z2591" s="5">
        <v>46.506451612903227</v>
      </c>
      <c r="AA2591" s="5">
        <v>45.822580645161288</v>
      </c>
      <c r="AB2591" s="5">
        <v>45.135483870967747</v>
      </c>
    </row>
    <row r="2592" spans="1:28">
      <c r="A2592" s="2" t="s">
        <v>340</v>
      </c>
      <c r="B2592" s="2" t="s">
        <v>83</v>
      </c>
      <c r="C2592" s="2" t="s">
        <v>371</v>
      </c>
      <c r="D2592" s="2" t="str">
        <f t="shared" si="40"/>
        <v>Washington - Quillayute-Nov</v>
      </c>
      <c r="E2592" s="5">
        <v>43.223333333333336</v>
      </c>
      <c r="F2592" s="5">
        <v>42.973333333333336</v>
      </c>
      <c r="G2592" s="5">
        <v>42.493333333333332</v>
      </c>
      <c r="H2592" s="5">
        <v>42.006666666666668</v>
      </c>
      <c r="I2592" s="5">
        <v>41.93</v>
      </c>
      <c r="J2592" s="5">
        <v>41.74</v>
      </c>
      <c r="K2592" s="5">
        <v>41.346666666666671</v>
      </c>
      <c r="L2592" s="5">
        <v>41.493333333333332</v>
      </c>
      <c r="M2592" s="5">
        <v>43.363333333333337</v>
      </c>
      <c r="N2592" s="5">
        <v>45.93</v>
      </c>
      <c r="O2592" s="5">
        <v>47.863333333333337</v>
      </c>
      <c r="P2592" s="5">
        <v>49.56666666666667</v>
      </c>
      <c r="Q2592" s="5">
        <v>49.856666666666669</v>
      </c>
      <c r="R2592" s="5">
        <v>50.266666666666666</v>
      </c>
      <c r="S2592" s="5">
        <v>49.926666666666662</v>
      </c>
      <c r="T2592" s="5">
        <v>49.06</v>
      </c>
      <c r="U2592" s="5">
        <v>46.773333333333333</v>
      </c>
      <c r="V2592" s="5">
        <v>45.466666666666669</v>
      </c>
      <c r="W2592" s="5">
        <v>45.103333333333332</v>
      </c>
      <c r="X2592" s="5">
        <v>44.79</v>
      </c>
      <c r="Y2592" s="5">
        <v>44.51</v>
      </c>
      <c r="Z2592" s="5">
        <v>44.17</v>
      </c>
      <c r="AA2592" s="5">
        <v>43.95</v>
      </c>
      <c r="AB2592" s="5">
        <v>43.796666666666667</v>
      </c>
    </row>
    <row r="2593" spans="1:28">
      <c r="A2593" s="2" t="s">
        <v>340</v>
      </c>
      <c r="B2593" s="2" t="s">
        <v>84</v>
      </c>
      <c r="C2593" s="2" t="s">
        <v>372</v>
      </c>
      <c r="D2593" s="2" t="str">
        <f t="shared" si="40"/>
        <v>Washington - Quillayute-Dec</v>
      </c>
      <c r="E2593" s="5">
        <v>39.054838709677419</v>
      </c>
      <c r="F2593" s="5">
        <v>38.641935483870974</v>
      </c>
      <c r="G2593" s="5">
        <v>38.261290322580642</v>
      </c>
      <c r="H2593" s="5">
        <v>37.864516129032253</v>
      </c>
      <c r="I2593" s="5">
        <v>38.006451612903227</v>
      </c>
      <c r="J2593" s="5">
        <v>38.12580645161291</v>
      </c>
      <c r="K2593" s="5">
        <v>38.280645161290323</v>
      </c>
      <c r="L2593" s="5">
        <v>39.106451612903221</v>
      </c>
      <c r="M2593" s="5">
        <v>39.909677419354843</v>
      </c>
      <c r="N2593" s="5">
        <v>40.745161290322578</v>
      </c>
      <c r="O2593" s="5">
        <v>42.051612903225802</v>
      </c>
      <c r="P2593" s="5">
        <v>43.325806451612898</v>
      </c>
      <c r="Q2593" s="5">
        <v>44.651612903225811</v>
      </c>
      <c r="R2593" s="5">
        <v>44.487096774193546</v>
      </c>
      <c r="S2593" s="5">
        <v>44.319354838709678</v>
      </c>
      <c r="T2593" s="5">
        <v>44.148387096774194</v>
      </c>
      <c r="U2593" s="5">
        <v>42.961290322580645</v>
      </c>
      <c r="V2593" s="5">
        <v>41.777419354838706</v>
      </c>
      <c r="W2593" s="5">
        <v>40.590322580645157</v>
      </c>
      <c r="X2593" s="5">
        <v>40.103225806451611</v>
      </c>
      <c r="Y2593" s="5">
        <v>39.612903225806448</v>
      </c>
      <c r="Z2593" s="5">
        <v>39.122580645161285</v>
      </c>
      <c r="AA2593" s="5">
        <v>38.909677419354843</v>
      </c>
      <c r="AB2593" s="5">
        <v>38.683870967741939</v>
      </c>
    </row>
    <row r="2594" spans="1:28">
      <c r="A2594" s="2" t="s">
        <v>341</v>
      </c>
      <c r="B2594" s="2" t="s">
        <v>73</v>
      </c>
      <c r="C2594" s="2" t="s">
        <v>361</v>
      </c>
      <c r="D2594" s="2" t="str">
        <f t="shared" si="40"/>
        <v>Washington - Seattle-Jan</v>
      </c>
      <c r="E2594" s="5">
        <v>38.5</v>
      </c>
      <c r="F2594" s="5">
        <v>38.009677419354837</v>
      </c>
      <c r="G2594" s="5">
        <v>37.780645161290323</v>
      </c>
      <c r="H2594" s="5">
        <v>37.816129032258061</v>
      </c>
      <c r="I2594" s="5">
        <v>37.767741935483869</v>
      </c>
      <c r="J2594" s="5">
        <v>37.558064516129029</v>
      </c>
      <c r="K2594" s="5">
        <v>37.948387096774198</v>
      </c>
      <c r="L2594" s="5">
        <v>38.07741935483871</v>
      </c>
      <c r="M2594" s="5">
        <v>39.103225806451611</v>
      </c>
      <c r="N2594" s="5">
        <v>40.309677419354834</v>
      </c>
      <c r="O2594" s="5">
        <v>41.458064516129035</v>
      </c>
      <c r="P2594" s="5">
        <v>42.696774193548386</v>
      </c>
      <c r="Q2594" s="5">
        <v>43.641935483870974</v>
      </c>
      <c r="R2594" s="5">
        <v>43.845161290322579</v>
      </c>
      <c r="S2594" s="5">
        <v>43.774193548387096</v>
      </c>
      <c r="T2594" s="5">
        <v>43.403225806451616</v>
      </c>
      <c r="U2594" s="5">
        <v>41.803225806451614</v>
      </c>
      <c r="V2594" s="5">
        <v>41</v>
      </c>
      <c r="W2594" s="5">
        <v>40.63225806451613</v>
      </c>
      <c r="X2594" s="5">
        <v>40.203225806451613</v>
      </c>
      <c r="Y2594" s="5">
        <v>39.483870967741936</v>
      </c>
      <c r="Z2594" s="5">
        <v>39.435483870967744</v>
      </c>
      <c r="AA2594" s="5">
        <v>39.174193548387102</v>
      </c>
      <c r="AB2594" s="5">
        <v>38.335483870967742</v>
      </c>
    </row>
    <row r="2595" spans="1:28">
      <c r="A2595" s="2" t="s">
        <v>341</v>
      </c>
      <c r="B2595" s="2" t="s">
        <v>74</v>
      </c>
      <c r="C2595" s="2" t="s">
        <v>362</v>
      </c>
      <c r="D2595" s="2" t="str">
        <f t="shared" si="40"/>
        <v>Washington - Seattle-Feb</v>
      </c>
      <c r="E2595" s="5">
        <v>42.057142857142857</v>
      </c>
      <c r="F2595" s="5">
        <v>41.81428571428571</v>
      </c>
      <c r="G2595" s="5">
        <v>41.746428571428574</v>
      </c>
      <c r="H2595" s="5">
        <v>41.371428571428574</v>
      </c>
      <c r="I2595" s="5">
        <v>41.36071428571428</v>
      </c>
      <c r="J2595" s="5">
        <v>40.914285714285711</v>
      </c>
      <c r="K2595" s="5">
        <v>40.671428571428571</v>
      </c>
      <c r="L2595" s="5">
        <v>40.892857142857146</v>
      </c>
      <c r="M2595" s="5">
        <v>42.357142857142854</v>
      </c>
      <c r="N2595" s="5">
        <v>43.785714285714285</v>
      </c>
      <c r="O2595" s="5">
        <v>45.214285714285715</v>
      </c>
      <c r="P2595" s="5">
        <v>46.678571428571431</v>
      </c>
      <c r="Q2595" s="5">
        <v>47.51428571428572</v>
      </c>
      <c r="R2595" s="5">
        <v>48.446428571428569</v>
      </c>
      <c r="S2595" s="5">
        <v>48.035714285714285</v>
      </c>
      <c r="T2595" s="5">
        <v>47.75</v>
      </c>
      <c r="U2595" s="5">
        <v>47.103571428571435</v>
      </c>
      <c r="V2595" s="5">
        <v>45.93571428571429</v>
      </c>
      <c r="W2595" s="5">
        <v>45.1</v>
      </c>
      <c r="X2595" s="5">
        <v>44.432142857142857</v>
      </c>
      <c r="Y2595" s="5">
        <v>43.671428571428571</v>
      </c>
      <c r="Z2595" s="5">
        <v>43.271428571428565</v>
      </c>
      <c r="AA2595" s="5">
        <v>42.646428571428565</v>
      </c>
      <c r="AB2595" s="5">
        <v>42.553571428571431</v>
      </c>
    </row>
    <row r="2596" spans="1:28">
      <c r="A2596" s="2" t="s">
        <v>341</v>
      </c>
      <c r="B2596" s="2" t="s">
        <v>75</v>
      </c>
      <c r="C2596" s="2" t="s">
        <v>363</v>
      </c>
      <c r="D2596" s="2" t="str">
        <f t="shared" si="40"/>
        <v>Washington - Seattle-Mar</v>
      </c>
      <c r="E2596" s="5">
        <v>41.941935483870971</v>
      </c>
      <c r="F2596" s="5">
        <v>41.283870967741933</v>
      </c>
      <c r="G2596" s="5">
        <v>40.896774193548389</v>
      </c>
      <c r="H2596" s="5">
        <v>40.561290322580646</v>
      </c>
      <c r="I2596" s="5">
        <v>39.951612903225808</v>
      </c>
      <c r="J2596" s="5">
        <v>39.822580645161288</v>
      </c>
      <c r="K2596" s="5">
        <v>39.893548387096779</v>
      </c>
      <c r="L2596" s="5">
        <v>41.087096774193547</v>
      </c>
      <c r="M2596" s="5">
        <v>43.487096774193546</v>
      </c>
      <c r="N2596" s="5">
        <v>45.267741935483869</v>
      </c>
      <c r="O2596" s="5">
        <v>47.20645161290323</v>
      </c>
      <c r="P2596" s="5">
        <v>48.377419354838715</v>
      </c>
      <c r="Q2596" s="5">
        <v>49.606451612903221</v>
      </c>
      <c r="R2596" s="5">
        <v>50.322580645161288</v>
      </c>
      <c r="S2596" s="5">
        <v>50.651612903225811</v>
      </c>
      <c r="T2596" s="5">
        <v>49.767741935483869</v>
      </c>
      <c r="U2596" s="5">
        <v>49.051612903225802</v>
      </c>
      <c r="V2596" s="5">
        <v>47.71290322580645</v>
      </c>
      <c r="W2596" s="5">
        <v>46.116129032258058</v>
      </c>
      <c r="X2596" s="5">
        <v>45.403225806451616</v>
      </c>
      <c r="Y2596" s="5">
        <v>44.529032258064518</v>
      </c>
      <c r="Z2596" s="5">
        <v>43.725806451612904</v>
      </c>
      <c r="AA2596" s="5">
        <v>43.109677419354838</v>
      </c>
      <c r="AB2596" s="5">
        <v>42.8</v>
      </c>
    </row>
    <row r="2597" spans="1:28">
      <c r="A2597" s="2" t="s">
        <v>341</v>
      </c>
      <c r="B2597" s="2" t="s">
        <v>76</v>
      </c>
      <c r="C2597" s="2" t="s">
        <v>364</v>
      </c>
      <c r="D2597" s="2" t="str">
        <f t="shared" si="40"/>
        <v>Washington - Seattle-Apr</v>
      </c>
      <c r="E2597" s="5">
        <v>45.556666666666665</v>
      </c>
      <c r="F2597" s="5">
        <v>45.02</v>
      </c>
      <c r="G2597" s="5">
        <v>44.406666666666666</v>
      </c>
      <c r="H2597" s="5">
        <v>44.24666666666667</v>
      </c>
      <c r="I2597" s="5">
        <v>44.103333333333332</v>
      </c>
      <c r="J2597" s="5">
        <v>43.963333333333338</v>
      </c>
      <c r="K2597" s="5">
        <v>45.006666666666668</v>
      </c>
      <c r="L2597" s="5">
        <v>46.523333333333333</v>
      </c>
      <c r="M2597" s="5">
        <v>48.493333333333332</v>
      </c>
      <c r="N2597" s="5">
        <v>50.073333333333338</v>
      </c>
      <c r="O2597" s="5">
        <v>51.606666666666669</v>
      </c>
      <c r="P2597" s="5">
        <v>53.32</v>
      </c>
      <c r="Q2597" s="5">
        <v>54.43666666666666</v>
      </c>
      <c r="R2597" s="5">
        <v>55.33</v>
      </c>
      <c r="S2597" s="5">
        <v>54.83</v>
      </c>
      <c r="T2597" s="5">
        <v>54.603333333333332</v>
      </c>
      <c r="U2597" s="5">
        <v>53.806666666666665</v>
      </c>
      <c r="V2597" s="5">
        <v>52.786666666666662</v>
      </c>
      <c r="W2597" s="5">
        <v>50.81</v>
      </c>
      <c r="X2597" s="5">
        <v>49.556666666666665</v>
      </c>
      <c r="Y2597" s="5">
        <v>48.633333333333333</v>
      </c>
      <c r="Z2597" s="5">
        <v>47.96</v>
      </c>
      <c r="AA2597" s="5">
        <v>47</v>
      </c>
      <c r="AB2597" s="5">
        <v>46.353333333333332</v>
      </c>
    </row>
    <row r="2598" spans="1:28">
      <c r="A2598" s="2" t="s">
        <v>341</v>
      </c>
      <c r="B2598" s="2" t="s">
        <v>77</v>
      </c>
      <c r="C2598" s="2" t="s">
        <v>365</v>
      </c>
      <c r="D2598" s="2" t="str">
        <f t="shared" si="40"/>
        <v>Washington - Seattle-May</v>
      </c>
      <c r="E2598" s="5">
        <v>50.170967741935485</v>
      </c>
      <c r="F2598" s="5">
        <v>49.429032258064517</v>
      </c>
      <c r="G2598" s="5">
        <v>49.232258064516131</v>
      </c>
      <c r="H2598" s="5">
        <v>48.861290322580643</v>
      </c>
      <c r="I2598" s="5">
        <v>48.441935483870971</v>
      </c>
      <c r="J2598" s="5">
        <v>49.487096774193546</v>
      </c>
      <c r="K2598" s="5">
        <v>50.8</v>
      </c>
      <c r="L2598" s="5">
        <v>52.780645161290323</v>
      </c>
      <c r="M2598" s="5">
        <v>54.758064516129032</v>
      </c>
      <c r="N2598" s="5">
        <v>57.038709677419355</v>
      </c>
      <c r="O2598" s="5">
        <v>59.177419354838712</v>
      </c>
      <c r="P2598" s="5">
        <v>60.406451612903226</v>
      </c>
      <c r="Q2598" s="5">
        <v>61.735483870967741</v>
      </c>
      <c r="R2598" s="5">
        <v>62.516129032258064</v>
      </c>
      <c r="S2598" s="5">
        <v>62.732258064516131</v>
      </c>
      <c r="T2598" s="5">
        <v>62.57741935483871</v>
      </c>
      <c r="U2598" s="5">
        <v>61.780645161290323</v>
      </c>
      <c r="V2598" s="5">
        <v>60.57741935483871</v>
      </c>
      <c r="W2598" s="5">
        <v>58.341935483870962</v>
      </c>
      <c r="X2598" s="5">
        <v>55.835483870967742</v>
      </c>
      <c r="Y2598" s="5">
        <v>54.28709677419355</v>
      </c>
      <c r="Z2598" s="5">
        <v>53.551612903225802</v>
      </c>
      <c r="AA2598" s="5">
        <v>52.329032258064515</v>
      </c>
      <c r="AB2598" s="5">
        <v>51.20645161290323</v>
      </c>
    </row>
    <row r="2599" spans="1:28">
      <c r="A2599" s="2" t="s">
        <v>341</v>
      </c>
      <c r="B2599" s="2" t="s">
        <v>78</v>
      </c>
      <c r="C2599" s="2" t="s">
        <v>366</v>
      </c>
      <c r="D2599" s="2" t="str">
        <f t="shared" si="40"/>
        <v>Washington - Seattle-Jun</v>
      </c>
      <c r="E2599" s="5">
        <v>54.546666666666667</v>
      </c>
      <c r="F2599" s="5">
        <v>53.653333333333329</v>
      </c>
      <c r="G2599" s="5">
        <v>53.11</v>
      </c>
      <c r="H2599" s="5">
        <v>52.516666666666666</v>
      </c>
      <c r="I2599" s="5">
        <v>51.963333333333338</v>
      </c>
      <c r="J2599" s="5">
        <v>53.276666666666664</v>
      </c>
      <c r="K2599" s="5">
        <v>54.983333333333334</v>
      </c>
      <c r="L2599" s="5">
        <v>56.826666666666668</v>
      </c>
      <c r="M2599" s="5">
        <v>58.68333333333333</v>
      </c>
      <c r="N2599" s="5">
        <v>60.386666666666663</v>
      </c>
      <c r="O2599" s="5">
        <v>62.046666666666667</v>
      </c>
      <c r="P2599" s="5">
        <v>64.06</v>
      </c>
      <c r="Q2599" s="5">
        <v>65.430000000000007</v>
      </c>
      <c r="R2599" s="5">
        <v>66.790000000000006</v>
      </c>
      <c r="S2599" s="5">
        <v>66.97</v>
      </c>
      <c r="T2599" s="5">
        <v>66.849999999999994</v>
      </c>
      <c r="U2599" s="5">
        <v>65.763333333333335</v>
      </c>
      <c r="V2599" s="5">
        <v>64.823333333333338</v>
      </c>
      <c r="W2599" s="5">
        <v>62.9</v>
      </c>
      <c r="X2599" s="5">
        <v>60.406666666666666</v>
      </c>
      <c r="Y2599" s="5">
        <v>58.44</v>
      </c>
      <c r="Z2599" s="5">
        <v>57.413333333333334</v>
      </c>
      <c r="AA2599" s="5">
        <v>56.43333333333333</v>
      </c>
      <c r="AB2599" s="5">
        <v>55.66</v>
      </c>
    </row>
    <row r="2600" spans="1:28">
      <c r="A2600" s="2" t="s">
        <v>341</v>
      </c>
      <c r="B2600" s="2" t="s">
        <v>79</v>
      </c>
      <c r="C2600" s="2" t="s">
        <v>367</v>
      </c>
      <c r="D2600" s="2" t="str">
        <f t="shared" si="40"/>
        <v>Washington - Seattle-Jul</v>
      </c>
      <c r="E2600" s="5">
        <v>60.183870967741939</v>
      </c>
      <c r="F2600" s="5">
        <v>59.2</v>
      </c>
      <c r="G2600" s="5">
        <v>57.054838709677419</v>
      </c>
      <c r="H2600" s="5">
        <v>56.361290322580643</v>
      </c>
      <c r="I2600" s="5">
        <v>55.754838709677422</v>
      </c>
      <c r="J2600" s="5">
        <v>56.683870967741939</v>
      </c>
      <c r="K2600" s="5">
        <v>58.63225806451613</v>
      </c>
      <c r="L2600" s="5">
        <v>60.429032258064517</v>
      </c>
      <c r="M2600" s="5">
        <v>62.332258064516125</v>
      </c>
      <c r="N2600" s="5">
        <v>64.345161290322579</v>
      </c>
      <c r="O2600" s="5">
        <v>66.938709677419354</v>
      </c>
      <c r="P2600" s="5">
        <v>68.706451612903223</v>
      </c>
      <c r="Q2600" s="5">
        <v>70.487096774193546</v>
      </c>
      <c r="R2600" s="5">
        <v>71.848387096774204</v>
      </c>
      <c r="S2600" s="5">
        <v>72.42258064516129</v>
      </c>
      <c r="T2600" s="5">
        <v>72.625806451612902</v>
      </c>
      <c r="U2600" s="5">
        <v>71.974193548387092</v>
      </c>
      <c r="V2600" s="5">
        <v>70.374193548387098</v>
      </c>
      <c r="W2600" s="5">
        <v>68.309677419354841</v>
      </c>
      <c r="X2600" s="5">
        <v>65.154838709677421</v>
      </c>
      <c r="Y2600" s="5">
        <v>63.445161290322581</v>
      </c>
      <c r="Z2600" s="5">
        <v>61.516129032258064</v>
      </c>
      <c r="AA2600" s="5">
        <v>60.41935483870968</v>
      </c>
      <c r="AB2600" s="5">
        <v>59.441935483870971</v>
      </c>
    </row>
    <row r="2601" spans="1:28">
      <c r="A2601" s="2" t="s">
        <v>341</v>
      </c>
      <c r="B2601" s="2" t="s">
        <v>80</v>
      </c>
      <c r="C2601" s="2" t="s">
        <v>368</v>
      </c>
      <c r="D2601" s="2" t="str">
        <f t="shared" si="40"/>
        <v>Washington - Seattle-Aug</v>
      </c>
      <c r="E2601" s="5">
        <v>57.764516129032259</v>
      </c>
      <c r="F2601" s="5">
        <v>56.680645161290322</v>
      </c>
      <c r="G2601" s="5">
        <v>57.99677419354839</v>
      </c>
      <c r="H2601" s="5">
        <v>57.387096774193552</v>
      </c>
      <c r="I2601" s="5">
        <v>56.993548387096773</v>
      </c>
      <c r="J2601" s="5">
        <v>57.554838709677419</v>
      </c>
      <c r="K2601" s="5">
        <v>58.970967741935482</v>
      </c>
      <c r="L2601" s="5">
        <v>60.941935483870971</v>
      </c>
      <c r="M2601" s="5">
        <v>62.777419354838706</v>
      </c>
      <c r="N2601" s="5">
        <v>64.451612903225808</v>
      </c>
      <c r="O2601" s="5">
        <v>67.183870967741925</v>
      </c>
      <c r="P2601" s="5">
        <v>69.025806451612908</v>
      </c>
      <c r="Q2601" s="5">
        <v>70.951612903225808</v>
      </c>
      <c r="R2601" s="5">
        <v>72.106451612903228</v>
      </c>
      <c r="S2601" s="5">
        <v>72.712903225806443</v>
      </c>
      <c r="T2601" s="5">
        <v>72.893548387096772</v>
      </c>
      <c r="U2601" s="5">
        <v>71.987096774193546</v>
      </c>
      <c r="V2601" s="5">
        <v>70.329032258064515</v>
      </c>
      <c r="W2601" s="5">
        <v>68.08709677419354</v>
      </c>
      <c r="X2601" s="5">
        <v>65.506451612903234</v>
      </c>
      <c r="Y2601" s="5">
        <v>63.590322580645157</v>
      </c>
      <c r="Z2601" s="5">
        <v>62.338709677419352</v>
      </c>
      <c r="AA2601" s="5">
        <v>61.229032258064514</v>
      </c>
      <c r="AB2601" s="5">
        <v>60.135483870967747</v>
      </c>
    </row>
    <row r="2602" spans="1:28">
      <c r="A2602" s="2" t="s">
        <v>341</v>
      </c>
      <c r="B2602" s="2" t="s">
        <v>81</v>
      </c>
      <c r="C2602" s="2" t="s">
        <v>369</v>
      </c>
      <c r="D2602" s="2" t="str">
        <f t="shared" si="40"/>
        <v>Washington - Seattle-Sep</v>
      </c>
      <c r="E2602" s="5">
        <v>54.7</v>
      </c>
      <c r="F2602" s="5">
        <v>54.373333333333335</v>
      </c>
      <c r="G2602" s="5">
        <v>53.38</v>
      </c>
      <c r="H2602" s="5">
        <v>52.65</v>
      </c>
      <c r="I2602" s="5">
        <v>52.333333333333336</v>
      </c>
      <c r="J2602" s="5">
        <v>52.35</v>
      </c>
      <c r="K2602" s="5">
        <v>53.883333333333333</v>
      </c>
      <c r="L2602" s="5">
        <v>56.09</v>
      </c>
      <c r="M2602" s="5">
        <v>58.423333333333332</v>
      </c>
      <c r="N2602" s="5">
        <v>61.046666666666667</v>
      </c>
      <c r="O2602" s="5">
        <v>63.6</v>
      </c>
      <c r="P2602" s="5">
        <v>65.903333333333336</v>
      </c>
      <c r="Q2602" s="5">
        <v>67.663333333333341</v>
      </c>
      <c r="R2602" s="5">
        <v>68.603333333333325</v>
      </c>
      <c r="S2602" s="5">
        <v>69.45</v>
      </c>
      <c r="T2602" s="5">
        <v>69.126666666666679</v>
      </c>
      <c r="U2602" s="5">
        <v>67.523333333333341</v>
      </c>
      <c r="V2602" s="5">
        <v>64.353333333333325</v>
      </c>
      <c r="W2602" s="5">
        <v>60.853333333333332</v>
      </c>
      <c r="X2602" s="5">
        <v>59.536666666666662</v>
      </c>
      <c r="Y2602" s="5">
        <v>58.553333333333327</v>
      </c>
      <c r="Z2602" s="5">
        <v>57.343333333333334</v>
      </c>
      <c r="AA2602" s="5">
        <v>56.06</v>
      </c>
      <c r="AB2602" s="5">
        <v>55.073333333333338</v>
      </c>
    </row>
    <row r="2603" spans="1:28">
      <c r="A2603" s="2" t="s">
        <v>341</v>
      </c>
      <c r="B2603" s="2" t="s">
        <v>82</v>
      </c>
      <c r="C2603" s="2" t="s">
        <v>370</v>
      </c>
      <c r="D2603" s="2" t="str">
        <f t="shared" si="40"/>
        <v>Washington - Seattle-Oct</v>
      </c>
      <c r="E2603" s="5">
        <v>50.322580645161288</v>
      </c>
      <c r="F2603" s="5">
        <v>49.719354838709677</v>
      </c>
      <c r="G2603" s="5">
        <v>49.187096774193549</v>
      </c>
      <c r="H2603" s="5">
        <v>49.154838709677421</v>
      </c>
      <c r="I2603" s="5">
        <v>48.816129032258061</v>
      </c>
      <c r="J2603" s="5">
        <v>48.812903225806451</v>
      </c>
      <c r="K2603" s="5">
        <v>48.912903225806453</v>
      </c>
      <c r="L2603" s="5">
        <v>49.674193548387102</v>
      </c>
      <c r="M2603" s="5">
        <v>51.229032258064514</v>
      </c>
      <c r="N2603" s="5">
        <v>52.406451612903226</v>
      </c>
      <c r="O2603" s="5">
        <v>54.429032258064517</v>
      </c>
      <c r="P2603" s="5">
        <v>56.364516129032253</v>
      </c>
      <c r="Q2603" s="5">
        <v>57.63225806451613</v>
      </c>
      <c r="R2603" s="5">
        <v>58.20967741935484</v>
      </c>
      <c r="S2603" s="5">
        <v>58.535483870967738</v>
      </c>
      <c r="T2603" s="5">
        <v>57.977419354838709</v>
      </c>
      <c r="U2603" s="5">
        <v>56.425806451612907</v>
      </c>
      <c r="V2603" s="5">
        <v>54.032258064516128</v>
      </c>
      <c r="W2603" s="5">
        <v>52.987096774193546</v>
      </c>
      <c r="X2603" s="5">
        <v>52.245161290322578</v>
      </c>
      <c r="Y2603" s="5">
        <v>52.116129032258058</v>
      </c>
      <c r="Z2603" s="5">
        <v>51.6</v>
      </c>
      <c r="AA2603" s="5">
        <v>50.687096774193549</v>
      </c>
      <c r="AB2603" s="5">
        <v>50.432258064516134</v>
      </c>
    </row>
    <row r="2604" spans="1:28">
      <c r="A2604" s="2" t="s">
        <v>341</v>
      </c>
      <c r="B2604" s="2" t="s">
        <v>83</v>
      </c>
      <c r="C2604" s="2" t="s">
        <v>371</v>
      </c>
      <c r="D2604" s="2" t="str">
        <f t="shared" si="40"/>
        <v>Washington - Seattle-Nov</v>
      </c>
      <c r="E2604" s="5">
        <v>43.793333333333329</v>
      </c>
      <c r="F2604" s="5">
        <v>43.116666666666667</v>
      </c>
      <c r="G2604" s="5">
        <v>43.18</v>
      </c>
      <c r="H2604" s="5">
        <v>43.073333333333338</v>
      </c>
      <c r="I2604" s="5">
        <v>43.096666666666671</v>
      </c>
      <c r="J2604" s="5">
        <v>42.823333333333338</v>
      </c>
      <c r="K2604" s="5">
        <v>42.726666666666667</v>
      </c>
      <c r="L2604" s="5">
        <v>42.973333333333336</v>
      </c>
      <c r="M2604" s="5">
        <v>44.346666666666671</v>
      </c>
      <c r="N2604" s="5">
        <v>45.616666666666667</v>
      </c>
      <c r="O2604" s="5">
        <v>46.703333333333333</v>
      </c>
      <c r="P2604" s="5">
        <v>47.723333333333336</v>
      </c>
      <c r="Q2604" s="5">
        <v>48.03</v>
      </c>
      <c r="R2604" s="5">
        <v>47.906666666666666</v>
      </c>
      <c r="S2604" s="5">
        <v>48</v>
      </c>
      <c r="T2604" s="5">
        <v>47.343333333333334</v>
      </c>
      <c r="U2604" s="5">
        <v>46.05</v>
      </c>
      <c r="V2604" s="5">
        <v>45.473333333333336</v>
      </c>
      <c r="W2604" s="5">
        <v>45.106666666666669</v>
      </c>
      <c r="X2604" s="5">
        <v>44.303333333333327</v>
      </c>
      <c r="Y2604" s="5">
        <v>44.356666666666669</v>
      </c>
      <c r="Z2604" s="5">
        <v>44.00333333333333</v>
      </c>
      <c r="AA2604" s="5">
        <v>43.446666666666673</v>
      </c>
      <c r="AB2604" s="5">
        <v>43.596666666666671</v>
      </c>
    </row>
    <row r="2605" spans="1:28">
      <c r="A2605" s="2" t="s">
        <v>341</v>
      </c>
      <c r="B2605" s="2" t="s">
        <v>84</v>
      </c>
      <c r="C2605" s="2" t="s">
        <v>372</v>
      </c>
      <c r="D2605" s="2" t="str">
        <f t="shared" si="40"/>
        <v>Washington - Seattle-Dec</v>
      </c>
      <c r="E2605" s="5">
        <v>40.025806451612901</v>
      </c>
      <c r="F2605" s="5">
        <v>39.37096774193548</v>
      </c>
      <c r="G2605" s="5">
        <v>39.29032258064516</v>
      </c>
      <c r="H2605" s="5">
        <v>38.79032258064516</v>
      </c>
      <c r="I2605" s="5">
        <v>38.6</v>
      </c>
      <c r="J2605" s="5">
        <v>38.687096774193549</v>
      </c>
      <c r="K2605" s="5">
        <v>38.435483870967744</v>
      </c>
      <c r="L2605" s="5">
        <v>38.254838709677422</v>
      </c>
      <c r="M2605" s="5">
        <v>38.648387096774194</v>
      </c>
      <c r="N2605" s="5">
        <v>39.683870967741939</v>
      </c>
      <c r="O2605" s="5">
        <v>41.164516129032258</v>
      </c>
      <c r="P2605" s="5">
        <v>42.364516129032253</v>
      </c>
      <c r="Q2605" s="5">
        <v>43.222580645161294</v>
      </c>
      <c r="R2605" s="5">
        <v>43.606451612903221</v>
      </c>
      <c r="S2605" s="5">
        <v>43.467741935483872</v>
      </c>
      <c r="T2605" s="5">
        <v>42.883870967741942</v>
      </c>
      <c r="U2605" s="5">
        <v>42.351612903225806</v>
      </c>
      <c r="V2605" s="5">
        <v>41.861290322580643</v>
      </c>
      <c r="W2605" s="5">
        <v>41.63225806451613</v>
      </c>
      <c r="X2605" s="5">
        <v>41.219354838709677</v>
      </c>
      <c r="Y2605" s="5">
        <v>40.664516129032258</v>
      </c>
      <c r="Z2605" s="5">
        <v>40.558064516129029</v>
      </c>
      <c r="AA2605" s="5">
        <v>40.638709677419357</v>
      </c>
      <c r="AB2605" s="5">
        <v>40.451612903225808</v>
      </c>
    </row>
    <row r="2606" spans="1:28">
      <c r="A2606" s="2" t="s">
        <v>342</v>
      </c>
      <c r="B2606" s="2" t="s">
        <v>73</v>
      </c>
      <c r="C2606" s="2" t="s">
        <v>361</v>
      </c>
      <c r="D2606" s="2" t="str">
        <f t="shared" si="40"/>
        <v>Washington - Spokane-Jan</v>
      </c>
      <c r="E2606" s="5">
        <v>25.725806451612904</v>
      </c>
      <c r="F2606" s="5">
        <v>25.4</v>
      </c>
      <c r="G2606" s="5">
        <v>25.238709677419354</v>
      </c>
      <c r="H2606" s="5">
        <v>25.032258064516128</v>
      </c>
      <c r="I2606" s="5">
        <v>24.819354838709678</v>
      </c>
      <c r="J2606" s="5">
        <v>24.874193548387098</v>
      </c>
      <c r="K2606" s="5">
        <v>25.035483870967742</v>
      </c>
      <c r="L2606" s="5">
        <v>24.932258064516127</v>
      </c>
      <c r="M2606" s="5">
        <v>25.406451612903226</v>
      </c>
      <c r="N2606" s="5">
        <v>26.319354838709678</v>
      </c>
      <c r="O2606" s="5">
        <v>27.264516129032259</v>
      </c>
      <c r="P2606" s="5">
        <v>28.196774193548389</v>
      </c>
      <c r="Q2606" s="5">
        <v>28.929032258064513</v>
      </c>
      <c r="R2606" s="5">
        <v>29.57741935483871</v>
      </c>
      <c r="S2606" s="5">
        <v>29.512903225806451</v>
      </c>
      <c r="T2606" s="5">
        <v>29.164516129032258</v>
      </c>
      <c r="U2606" s="5">
        <v>28.806451612903224</v>
      </c>
      <c r="V2606" s="5">
        <v>28.816129032258065</v>
      </c>
      <c r="W2606" s="5">
        <v>28.648387096774194</v>
      </c>
      <c r="X2606" s="5">
        <v>27.990322580645163</v>
      </c>
      <c r="Y2606" s="5">
        <v>27.090322580645161</v>
      </c>
      <c r="Z2606" s="5">
        <v>26.7</v>
      </c>
      <c r="AA2606" s="5">
        <v>26.587096774193551</v>
      </c>
      <c r="AB2606" s="5">
        <v>26.512903225806451</v>
      </c>
    </row>
    <row r="2607" spans="1:28">
      <c r="A2607" s="2" t="s">
        <v>342</v>
      </c>
      <c r="B2607" s="2" t="s">
        <v>74</v>
      </c>
      <c r="C2607" s="2" t="s">
        <v>362</v>
      </c>
      <c r="D2607" s="2" t="str">
        <f t="shared" si="40"/>
        <v>Washington - Spokane-Feb</v>
      </c>
      <c r="E2607" s="5">
        <v>31.096428571428572</v>
      </c>
      <c r="F2607" s="5">
        <v>30.710714285714285</v>
      </c>
      <c r="G2607" s="5">
        <v>30.375</v>
      </c>
      <c r="H2607" s="5">
        <v>29.971428571428572</v>
      </c>
      <c r="I2607" s="5">
        <v>29.75357142857143</v>
      </c>
      <c r="J2607" s="5">
        <v>29.585714285714285</v>
      </c>
      <c r="K2607" s="5">
        <v>29.364285714285717</v>
      </c>
      <c r="L2607" s="5">
        <v>30.707142857142856</v>
      </c>
      <c r="M2607" s="5">
        <v>32.032142857142858</v>
      </c>
      <c r="N2607" s="5">
        <v>33.385714285714286</v>
      </c>
      <c r="O2607" s="5">
        <v>34.710714285714282</v>
      </c>
      <c r="P2607" s="5">
        <v>36.017857142857146</v>
      </c>
      <c r="Q2607" s="5">
        <v>37.353571428571435</v>
      </c>
      <c r="R2607" s="5">
        <v>37.714285714285715</v>
      </c>
      <c r="S2607" s="5">
        <v>38.032142857142858</v>
      </c>
      <c r="T2607" s="5">
        <v>38.417857142857144</v>
      </c>
      <c r="U2607" s="5">
        <v>36.739285714285714</v>
      </c>
      <c r="V2607" s="5">
        <v>35</v>
      </c>
      <c r="W2607" s="5">
        <v>33.392857142857146</v>
      </c>
      <c r="X2607" s="5">
        <v>32.782142857142858</v>
      </c>
      <c r="Y2607" s="5">
        <v>32.096428571428575</v>
      </c>
      <c r="Z2607" s="5">
        <v>31.432142857142857</v>
      </c>
      <c r="AA2607" s="5">
        <v>31.139285714285712</v>
      </c>
      <c r="AB2607" s="5">
        <v>30.914285714285715</v>
      </c>
    </row>
    <row r="2608" spans="1:28">
      <c r="A2608" s="2" t="s">
        <v>342</v>
      </c>
      <c r="B2608" s="2" t="s">
        <v>75</v>
      </c>
      <c r="C2608" s="2" t="s">
        <v>363</v>
      </c>
      <c r="D2608" s="2" t="str">
        <f t="shared" si="40"/>
        <v>Washington - Spokane-Mar</v>
      </c>
      <c r="E2608" s="5">
        <v>35.748387096774195</v>
      </c>
      <c r="F2608" s="5">
        <v>34.948387096774198</v>
      </c>
      <c r="G2608" s="5">
        <v>34.338709677419352</v>
      </c>
      <c r="H2608" s="5">
        <v>34.012903225806454</v>
      </c>
      <c r="I2608" s="5">
        <v>33.564516129032256</v>
      </c>
      <c r="J2608" s="5">
        <v>33.361290322580643</v>
      </c>
      <c r="K2608" s="5">
        <v>33.606451612903221</v>
      </c>
      <c r="L2608" s="5">
        <v>35.99677419354839</v>
      </c>
      <c r="M2608" s="5">
        <v>38.538709677419355</v>
      </c>
      <c r="N2608" s="5">
        <v>41.219354838709677</v>
      </c>
      <c r="O2608" s="5">
        <v>43.906451612903226</v>
      </c>
      <c r="P2608" s="5">
        <v>45.567741935483866</v>
      </c>
      <c r="Q2608" s="5">
        <v>46.929032258064517</v>
      </c>
      <c r="R2608" s="5">
        <v>47.361290322580643</v>
      </c>
      <c r="S2608" s="5">
        <v>47.648387096774194</v>
      </c>
      <c r="T2608" s="5">
        <v>47.6</v>
      </c>
      <c r="U2608" s="5">
        <v>46.303225806451614</v>
      </c>
      <c r="V2608" s="5">
        <v>43.264516129032259</v>
      </c>
      <c r="W2608" s="5">
        <v>41.116129032258058</v>
      </c>
      <c r="X2608" s="5">
        <v>39.467741935483872</v>
      </c>
      <c r="Y2608" s="5">
        <v>38.361290322580643</v>
      </c>
      <c r="Z2608" s="5">
        <v>37.616129032258058</v>
      </c>
      <c r="AA2608" s="5">
        <v>36.983870967741936</v>
      </c>
      <c r="AB2608" s="5">
        <v>36.306451612903224</v>
      </c>
    </row>
    <row r="2609" spans="1:28">
      <c r="A2609" s="2" t="s">
        <v>342</v>
      </c>
      <c r="B2609" s="2" t="s">
        <v>76</v>
      </c>
      <c r="C2609" s="2" t="s">
        <v>364</v>
      </c>
      <c r="D2609" s="2" t="str">
        <f t="shared" si="40"/>
        <v>Washington - Spokane-Apr</v>
      </c>
      <c r="E2609" s="5">
        <v>39.276666666666664</v>
      </c>
      <c r="F2609" s="5">
        <v>38.446666666666673</v>
      </c>
      <c r="G2609" s="5">
        <v>37.93666666666666</v>
      </c>
      <c r="H2609" s="5">
        <v>36.906666666666666</v>
      </c>
      <c r="I2609" s="5">
        <v>36.47</v>
      </c>
      <c r="J2609" s="5">
        <v>36.866666666666667</v>
      </c>
      <c r="K2609" s="5">
        <v>39.486666666666665</v>
      </c>
      <c r="L2609" s="5">
        <v>42.45</v>
      </c>
      <c r="M2609" s="5">
        <v>45.51</v>
      </c>
      <c r="N2609" s="5">
        <v>48.173333333333332</v>
      </c>
      <c r="O2609" s="5">
        <v>50.126666666666665</v>
      </c>
      <c r="P2609" s="5">
        <v>51.18333333333333</v>
      </c>
      <c r="Q2609" s="5">
        <v>52.356666666666669</v>
      </c>
      <c r="R2609" s="5">
        <v>53.016666666666666</v>
      </c>
      <c r="S2609" s="5">
        <v>53.456666666666671</v>
      </c>
      <c r="T2609" s="5">
        <v>52.956666666666671</v>
      </c>
      <c r="U2609" s="5">
        <v>51.956666666666671</v>
      </c>
      <c r="V2609" s="5">
        <v>50.23</v>
      </c>
      <c r="W2609" s="5">
        <v>47.306666666666665</v>
      </c>
      <c r="X2609" s="5">
        <v>45.706666666666671</v>
      </c>
      <c r="Y2609" s="5">
        <v>44.233333333333334</v>
      </c>
      <c r="Z2609" s="5">
        <v>42.96</v>
      </c>
      <c r="AA2609" s="5">
        <v>41.326666666666668</v>
      </c>
      <c r="AB2609" s="5">
        <v>40.273333333333333</v>
      </c>
    </row>
    <row r="2610" spans="1:28">
      <c r="A2610" s="2" t="s">
        <v>342</v>
      </c>
      <c r="B2610" s="2" t="s">
        <v>77</v>
      </c>
      <c r="C2610" s="2" t="s">
        <v>365</v>
      </c>
      <c r="D2610" s="2" t="str">
        <f t="shared" si="40"/>
        <v>Washington - Spokane-May</v>
      </c>
      <c r="E2610" s="5">
        <v>45.92258064516129</v>
      </c>
      <c r="F2610" s="5">
        <v>45.08064516129032</v>
      </c>
      <c r="G2610" s="5">
        <v>44.277419354838706</v>
      </c>
      <c r="H2610" s="5">
        <v>43.41935483870968</v>
      </c>
      <c r="I2610" s="5">
        <v>44.967741935483872</v>
      </c>
      <c r="J2610" s="5">
        <v>46.516129032258064</v>
      </c>
      <c r="K2610" s="5">
        <v>48.096774193548384</v>
      </c>
      <c r="L2610" s="5">
        <v>50.864516129032253</v>
      </c>
      <c r="M2610" s="5">
        <v>53.606451612903221</v>
      </c>
      <c r="N2610" s="5">
        <v>56.377419354838715</v>
      </c>
      <c r="O2610" s="5">
        <v>58.022580645161291</v>
      </c>
      <c r="P2610" s="5">
        <v>59.70645161290323</v>
      </c>
      <c r="Q2610" s="5">
        <v>61.351612903225806</v>
      </c>
      <c r="R2610" s="5">
        <v>61.612903225806448</v>
      </c>
      <c r="S2610" s="5">
        <v>61.803225806451614</v>
      </c>
      <c r="T2610" s="5">
        <v>62.054838709677419</v>
      </c>
      <c r="U2610" s="5">
        <v>60.487096774193546</v>
      </c>
      <c r="V2610" s="5">
        <v>58.909677419354843</v>
      </c>
      <c r="W2610" s="5">
        <v>57.319354838709678</v>
      </c>
      <c r="X2610" s="5">
        <v>54.71290322580645</v>
      </c>
      <c r="Y2610" s="5">
        <v>52.112903225806448</v>
      </c>
      <c r="Z2610" s="5">
        <v>49.535483870967738</v>
      </c>
      <c r="AA2610" s="5">
        <v>48.470967741935482</v>
      </c>
      <c r="AB2610" s="5">
        <v>47.483870967741936</v>
      </c>
    </row>
    <row r="2611" spans="1:28">
      <c r="A2611" s="2" t="s">
        <v>342</v>
      </c>
      <c r="B2611" s="2" t="s">
        <v>78</v>
      </c>
      <c r="C2611" s="2" t="s">
        <v>366</v>
      </c>
      <c r="D2611" s="2" t="str">
        <f t="shared" si="40"/>
        <v>Washington - Spokane-Jun</v>
      </c>
      <c r="E2611" s="5">
        <v>53.01</v>
      </c>
      <c r="F2611" s="5">
        <v>52.26</v>
      </c>
      <c r="G2611" s="5">
        <v>51.52</v>
      </c>
      <c r="H2611" s="5">
        <v>50.786666666666662</v>
      </c>
      <c r="I2611" s="5">
        <v>52.506666666666668</v>
      </c>
      <c r="J2611" s="5">
        <v>54.28</v>
      </c>
      <c r="K2611" s="5">
        <v>56.046666666666667</v>
      </c>
      <c r="L2611" s="5">
        <v>59.34</v>
      </c>
      <c r="M2611" s="5">
        <v>62.656666666666666</v>
      </c>
      <c r="N2611" s="5">
        <v>65.946666666666673</v>
      </c>
      <c r="O2611" s="5">
        <v>67.483333333333334</v>
      </c>
      <c r="P2611" s="5">
        <v>69.026666666666671</v>
      </c>
      <c r="Q2611" s="5">
        <v>70.536666666666662</v>
      </c>
      <c r="R2611" s="5">
        <v>70.606666666666655</v>
      </c>
      <c r="S2611" s="5">
        <v>70.703333333333333</v>
      </c>
      <c r="T2611" s="5">
        <v>70.773333333333326</v>
      </c>
      <c r="U2611" s="5">
        <v>69.24666666666667</v>
      </c>
      <c r="V2611" s="5">
        <v>67.726666666666659</v>
      </c>
      <c r="W2611" s="5">
        <v>66.14</v>
      </c>
      <c r="X2611" s="5">
        <v>63.2</v>
      </c>
      <c r="Y2611" s="5">
        <v>60.28</v>
      </c>
      <c r="Z2611" s="5">
        <v>57.41</v>
      </c>
      <c r="AA2611" s="5">
        <v>55.94</v>
      </c>
      <c r="AB2611" s="5">
        <v>54.423333333333332</v>
      </c>
    </row>
    <row r="2612" spans="1:28">
      <c r="A2612" s="2" t="s">
        <v>342</v>
      </c>
      <c r="B2612" s="2" t="s">
        <v>79</v>
      </c>
      <c r="C2612" s="2" t="s">
        <v>367</v>
      </c>
      <c r="D2612" s="2" t="str">
        <f t="shared" si="40"/>
        <v>Washington - Spokane-Jul</v>
      </c>
      <c r="E2612" s="5">
        <v>64.229032258064507</v>
      </c>
      <c r="F2612" s="5">
        <v>62.764516129032259</v>
      </c>
      <c r="G2612" s="5">
        <v>59.593548387096774</v>
      </c>
      <c r="H2612" s="5">
        <v>58.174193548387102</v>
      </c>
      <c r="I2612" s="5">
        <v>60.074193548387093</v>
      </c>
      <c r="J2612" s="5">
        <v>61.893548387096779</v>
      </c>
      <c r="K2612" s="5">
        <v>63.777419354838706</v>
      </c>
      <c r="L2612" s="5">
        <v>67.203225806451613</v>
      </c>
      <c r="M2612" s="5">
        <v>70.593548387096774</v>
      </c>
      <c r="N2612" s="5">
        <v>73.99677419354839</v>
      </c>
      <c r="O2612" s="5">
        <v>76.400000000000006</v>
      </c>
      <c r="P2612" s="5">
        <v>78.783870967741947</v>
      </c>
      <c r="Q2612" s="5">
        <v>81.167741935483861</v>
      </c>
      <c r="R2612" s="5">
        <v>81.900000000000006</v>
      </c>
      <c r="S2612" s="5">
        <v>82.570967741935476</v>
      </c>
      <c r="T2612" s="5">
        <v>83.303225806451621</v>
      </c>
      <c r="U2612" s="5">
        <v>81.880645161290332</v>
      </c>
      <c r="V2612" s="5">
        <v>80.42258064516129</v>
      </c>
      <c r="W2612" s="5">
        <v>78.883870967741942</v>
      </c>
      <c r="X2612" s="5">
        <v>75.235483870967741</v>
      </c>
      <c r="Y2612" s="5">
        <v>71.629032258064512</v>
      </c>
      <c r="Z2612" s="5">
        <v>68.045161290322582</v>
      </c>
      <c r="AA2612" s="5">
        <v>66.167741935483861</v>
      </c>
      <c r="AB2612" s="5">
        <v>64.345161290322579</v>
      </c>
    </row>
    <row r="2613" spans="1:28">
      <c r="A2613" s="2" t="s">
        <v>342</v>
      </c>
      <c r="B2613" s="2" t="s">
        <v>80</v>
      </c>
      <c r="C2613" s="2" t="s">
        <v>368</v>
      </c>
      <c r="D2613" s="2" t="str">
        <f t="shared" si="40"/>
        <v>Washington - Spokane-Aug</v>
      </c>
      <c r="E2613" s="5">
        <v>56.745161290322578</v>
      </c>
      <c r="F2613" s="5">
        <v>55.364516129032253</v>
      </c>
      <c r="G2613" s="5">
        <v>55.409677419354843</v>
      </c>
      <c r="H2613" s="5">
        <v>54.535483870967738</v>
      </c>
      <c r="I2613" s="5">
        <v>54.167741935483875</v>
      </c>
      <c r="J2613" s="5">
        <v>55.864516129032253</v>
      </c>
      <c r="K2613" s="5">
        <v>58.941935483870971</v>
      </c>
      <c r="L2613" s="5">
        <v>62.751612903225805</v>
      </c>
      <c r="M2613" s="5">
        <v>66.438709677419354</v>
      </c>
      <c r="N2613" s="5">
        <v>70.054838709677412</v>
      </c>
      <c r="O2613" s="5">
        <v>73.254838709677429</v>
      </c>
      <c r="P2613" s="5">
        <v>75.487096774193546</v>
      </c>
      <c r="Q2613" s="5">
        <v>77.483870967741936</v>
      </c>
      <c r="R2613" s="5">
        <v>78.390322580645162</v>
      </c>
      <c r="S2613" s="5">
        <v>78.538709677419348</v>
      </c>
      <c r="T2613" s="5">
        <v>78.325806451612905</v>
      </c>
      <c r="U2613" s="5">
        <v>77.638709677419357</v>
      </c>
      <c r="V2613" s="5">
        <v>75.835483870967749</v>
      </c>
      <c r="W2613" s="5">
        <v>71.91290322580646</v>
      </c>
      <c r="X2613" s="5">
        <v>68.019354838709674</v>
      </c>
      <c r="Y2613" s="5">
        <v>65.448387096774198</v>
      </c>
      <c r="Z2613" s="5">
        <v>63.593548387096774</v>
      </c>
      <c r="AA2613" s="5">
        <v>62.019354838709674</v>
      </c>
      <c r="AB2613" s="5">
        <v>59.877419354838715</v>
      </c>
    </row>
    <row r="2614" spans="1:28">
      <c r="A2614" s="2" t="s">
        <v>342</v>
      </c>
      <c r="B2614" s="2" t="s">
        <v>81</v>
      </c>
      <c r="C2614" s="2" t="s">
        <v>369</v>
      </c>
      <c r="D2614" s="2" t="str">
        <f t="shared" si="40"/>
        <v>Washington - Spokane-Sep</v>
      </c>
      <c r="E2614" s="5">
        <v>51.34</v>
      </c>
      <c r="F2614" s="5">
        <v>50.703333333333333</v>
      </c>
      <c r="G2614" s="5">
        <v>50.12</v>
      </c>
      <c r="H2614" s="5">
        <v>48.953333333333333</v>
      </c>
      <c r="I2614" s="5">
        <v>48.386666666666663</v>
      </c>
      <c r="J2614" s="5">
        <v>48.93</v>
      </c>
      <c r="K2614" s="5">
        <v>51.223333333333336</v>
      </c>
      <c r="L2614" s="5">
        <v>54.53</v>
      </c>
      <c r="M2614" s="5">
        <v>57.93</v>
      </c>
      <c r="N2614" s="5">
        <v>61.44</v>
      </c>
      <c r="O2614" s="5">
        <v>64.790000000000006</v>
      </c>
      <c r="P2614" s="5">
        <v>67.36</v>
      </c>
      <c r="Q2614" s="5">
        <v>69.283333333333331</v>
      </c>
      <c r="R2614" s="5">
        <v>70.38</v>
      </c>
      <c r="S2614" s="5">
        <v>71.163333333333341</v>
      </c>
      <c r="T2614" s="5">
        <v>70.8</v>
      </c>
      <c r="U2614" s="5">
        <v>69.646666666666675</v>
      </c>
      <c r="V2614" s="5">
        <v>66.31</v>
      </c>
      <c r="W2614" s="5">
        <v>62.46</v>
      </c>
      <c r="X2614" s="5">
        <v>59.466666666666669</v>
      </c>
      <c r="Y2614" s="5">
        <v>56.95</v>
      </c>
      <c r="Z2614" s="5">
        <v>55.116666666666667</v>
      </c>
      <c r="AA2614" s="5">
        <v>53.623333333333335</v>
      </c>
      <c r="AB2614" s="5">
        <v>52.076666666666668</v>
      </c>
    </row>
    <row r="2615" spans="1:28">
      <c r="A2615" s="2" t="s">
        <v>342</v>
      </c>
      <c r="B2615" s="2" t="s">
        <v>82</v>
      </c>
      <c r="C2615" s="2" t="s">
        <v>370</v>
      </c>
      <c r="D2615" s="2" t="str">
        <f t="shared" si="40"/>
        <v>Washington - Spokane-Oct</v>
      </c>
      <c r="E2615" s="5">
        <v>41.57741935483871</v>
      </c>
      <c r="F2615" s="5">
        <v>40.812903225806451</v>
      </c>
      <c r="G2615" s="5">
        <v>39.977419354838709</v>
      </c>
      <c r="H2615" s="5">
        <v>39.438709677419354</v>
      </c>
      <c r="I2615" s="5">
        <v>38.951612903225808</v>
      </c>
      <c r="J2615" s="5">
        <v>37.993548387096773</v>
      </c>
      <c r="K2615" s="5">
        <v>39.061290322580646</v>
      </c>
      <c r="L2615" s="5">
        <v>42.754838709677422</v>
      </c>
      <c r="M2615" s="5">
        <v>45.92258064516129</v>
      </c>
      <c r="N2615" s="5">
        <v>49.235483870967741</v>
      </c>
      <c r="O2615" s="5">
        <v>52.067741935483866</v>
      </c>
      <c r="P2615" s="5">
        <v>54.658064516129038</v>
      </c>
      <c r="Q2615" s="5">
        <v>55.780645161290323</v>
      </c>
      <c r="R2615" s="5">
        <v>56.28709677419355</v>
      </c>
      <c r="S2615" s="5">
        <v>55.938709677419354</v>
      </c>
      <c r="T2615" s="5">
        <v>55.225806451612904</v>
      </c>
      <c r="U2615" s="5">
        <v>52.29354838709677</v>
      </c>
      <c r="V2615" s="5">
        <v>49.925806451612907</v>
      </c>
      <c r="W2615" s="5">
        <v>47.99677419354839</v>
      </c>
      <c r="X2615" s="5">
        <v>46.37096774193548</v>
      </c>
      <c r="Y2615" s="5">
        <v>45.032258064516128</v>
      </c>
      <c r="Z2615" s="5">
        <v>43.935483870967744</v>
      </c>
      <c r="AA2615" s="5">
        <v>42.229032258064514</v>
      </c>
      <c r="AB2615" s="5">
        <v>41.364516129032253</v>
      </c>
    </row>
    <row r="2616" spans="1:28">
      <c r="A2616" s="2" t="s">
        <v>342</v>
      </c>
      <c r="B2616" s="2" t="s">
        <v>83</v>
      </c>
      <c r="C2616" s="2" t="s">
        <v>371</v>
      </c>
      <c r="D2616" s="2" t="str">
        <f t="shared" si="40"/>
        <v>Washington - Spokane-Nov</v>
      </c>
      <c r="E2616" s="5">
        <v>33.33</v>
      </c>
      <c r="F2616" s="5">
        <v>33.133333333333333</v>
      </c>
      <c r="G2616" s="5">
        <v>32.909999999999997</v>
      </c>
      <c r="H2616" s="5">
        <v>32.88666666666667</v>
      </c>
      <c r="I2616" s="5">
        <v>32.753333333333337</v>
      </c>
      <c r="J2616" s="5">
        <v>32.423333333333332</v>
      </c>
      <c r="K2616" s="5">
        <v>32.31</v>
      </c>
      <c r="L2616" s="5">
        <v>33.033333333333331</v>
      </c>
      <c r="M2616" s="5">
        <v>34.533333333333331</v>
      </c>
      <c r="N2616" s="5">
        <v>36.033333333333331</v>
      </c>
      <c r="O2616" s="5">
        <v>37.356666666666669</v>
      </c>
      <c r="P2616" s="5">
        <v>38.083333333333336</v>
      </c>
      <c r="Q2616" s="5">
        <v>39.053333333333327</v>
      </c>
      <c r="R2616" s="5">
        <v>39.546666666666667</v>
      </c>
      <c r="S2616" s="5">
        <v>39.136666666666663</v>
      </c>
      <c r="T2616" s="5">
        <v>38.203333333333333</v>
      </c>
      <c r="U2616" s="5">
        <v>36.666666666666664</v>
      </c>
      <c r="V2616" s="5">
        <v>35.913333333333334</v>
      </c>
      <c r="W2616" s="5">
        <v>35.25333333333333</v>
      </c>
      <c r="X2616" s="5">
        <v>34.85</v>
      </c>
      <c r="Y2616" s="5">
        <v>34.229999999999997</v>
      </c>
      <c r="Z2616" s="5">
        <v>34.1</v>
      </c>
      <c r="AA2616" s="5">
        <v>33.543333333333329</v>
      </c>
      <c r="AB2616" s="5">
        <v>33.496666666666663</v>
      </c>
    </row>
    <row r="2617" spans="1:28">
      <c r="A2617" s="2" t="s">
        <v>342</v>
      </c>
      <c r="B2617" s="2" t="s">
        <v>84</v>
      </c>
      <c r="C2617" s="2" t="s">
        <v>372</v>
      </c>
      <c r="D2617" s="2" t="str">
        <f t="shared" si="40"/>
        <v>Washington - Spokane-Dec</v>
      </c>
      <c r="E2617" s="5">
        <v>28.845161290322583</v>
      </c>
      <c r="F2617" s="5">
        <v>29.019354838709678</v>
      </c>
      <c r="G2617" s="5">
        <v>28.680645161290322</v>
      </c>
      <c r="H2617" s="5">
        <v>28.529032258064515</v>
      </c>
      <c r="I2617" s="5">
        <v>29.045161290322579</v>
      </c>
      <c r="J2617" s="5">
        <v>28.835483870967742</v>
      </c>
      <c r="K2617" s="5">
        <v>28.658064516129031</v>
      </c>
      <c r="L2617" s="5">
        <v>28.654838709677417</v>
      </c>
      <c r="M2617" s="5">
        <v>29.461290322580645</v>
      </c>
      <c r="N2617" s="5">
        <v>30.425806451612903</v>
      </c>
      <c r="O2617" s="5">
        <v>31.332258064516129</v>
      </c>
      <c r="P2617" s="5">
        <v>32.451612903225808</v>
      </c>
      <c r="Q2617" s="5">
        <v>33.029032258064518</v>
      </c>
      <c r="R2617" s="5">
        <v>33.245161290322578</v>
      </c>
      <c r="S2617" s="5">
        <v>33.174193548387102</v>
      </c>
      <c r="T2617" s="5">
        <v>32.174193548387095</v>
      </c>
      <c r="U2617" s="5">
        <v>31.135483870967743</v>
      </c>
      <c r="V2617" s="5">
        <v>30.522580645161291</v>
      </c>
      <c r="W2617" s="5">
        <v>30.3</v>
      </c>
      <c r="X2617" s="5">
        <v>30.196774193548389</v>
      </c>
      <c r="Y2617" s="5">
        <v>29.980645161290322</v>
      </c>
      <c r="Z2617" s="5">
        <v>28.948387096774194</v>
      </c>
      <c r="AA2617" s="5">
        <v>28.735483870967741</v>
      </c>
      <c r="AB2617" s="5">
        <v>28.241935483870968</v>
      </c>
    </row>
    <row r="2618" spans="1:28">
      <c r="A2618" s="2" t="s">
        <v>343</v>
      </c>
      <c r="B2618" s="2" t="s">
        <v>73</v>
      </c>
      <c r="C2618" s="2" t="s">
        <v>361</v>
      </c>
      <c r="D2618" s="2" t="str">
        <f t="shared" si="40"/>
        <v>Washington - Yakima-Jan</v>
      </c>
      <c r="E2618" s="5">
        <v>25.141935483870967</v>
      </c>
      <c r="F2618" s="5">
        <v>24.596774193548388</v>
      </c>
      <c r="G2618" s="5">
        <v>24.029032258064515</v>
      </c>
      <c r="H2618" s="5">
        <v>23.487096774193549</v>
      </c>
      <c r="I2618" s="5">
        <v>23.470967741935485</v>
      </c>
      <c r="J2618" s="5">
        <v>23.483870967741936</v>
      </c>
      <c r="K2618" s="5">
        <v>23.470967741935485</v>
      </c>
      <c r="L2618" s="5">
        <v>25.032258064516128</v>
      </c>
      <c r="M2618" s="5">
        <v>26.548387096774192</v>
      </c>
      <c r="N2618" s="5">
        <v>28.087096774193551</v>
      </c>
      <c r="O2618" s="5">
        <v>29.619354838709679</v>
      </c>
      <c r="P2618" s="5">
        <v>31.151612903225807</v>
      </c>
      <c r="Q2618" s="5">
        <v>32.683870967741939</v>
      </c>
      <c r="R2618" s="5">
        <v>32.761290322580649</v>
      </c>
      <c r="S2618" s="5">
        <v>32.825806451612905</v>
      </c>
      <c r="T2618" s="5">
        <v>32.906451612903226</v>
      </c>
      <c r="U2618" s="5">
        <v>30.987096774193549</v>
      </c>
      <c r="V2618" s="5">
        <v>29.022580645161291</v>
      </c>
      <c r="W2618" s="5">
        <v>27.093548387096774</v>
      </c>
      <c r="X2618" s="5">
        <v>26.690322580645162</v>
      </c>
      <c r="Y2618" s="5">
        <v>26.306451612903224</v>
      </c>
      <c r="Z2618" s="5">
        <v>25.903225806451612</v>
      </c>
      <c r="AA2618" s="5">
        <v>25.519354838709678</v>
      </c>
      <c r="AB2618" s="5">
        <v>25.219354838709677</v>
      </c>
    </row>
    <row r="2619" spans="1:28">
      <c r="A2619" s="2" t="s">
        <v>343</v>
      </c>
      <c r="B2619" s="2" t="s">
        <v>74</v>
      </c>
      <c r="C2619" s="2" t="s">
        <v>362</v>
      </c>
      <c r="D2619" s="2" t="str">
        <f t="shared" si="40"/>
        <v>Washington - Yakima-Feb</v>
      </c>
      <c r="E2619" s="5">
        <v>31.982142857142858</v>
      </c>
      <c r="F2619" s="5">
        <v>31.785714285714285</v>
      </c>
      <c r="G2619" s="5">
        <v>31.62857142857143</v>
      </c>
      <c r="H2619" s="5">
        <v>31.482142857142858</v>
      </c>
      <c r="I2619" s="5">
        <v>31.303571428571427</v>
      </c>
      <c r="J2619" s="5">
        <v>31.125</v>
      </c>
      <c r="K2619" s="5">
        <v>30.978571428571428</v>
      </c>
      <c r="L2619" s="5">
        <v>33.353571428571428</v>
      </c>
      <c r="M2619" s="5">
        <v>35.753571428571426</v>
      </c>
      <c r="N2619" s="5">
        <v>38.135714285714286</v>
      </c>
      <c r="O2619" s="5">
        <v>40.228571428571435</v>
      </c>
      <c r="P2619" s="5">
        <v>42.260714285714286</v>
      </c>
      <c r="Q2619" s="5">
        <v>44.35</v>
      </c>
      <c r="R2619" s="5">
        <v>44.714285714285715</v>
      </c>
      <c r="S2619" s="5">
        <v>45.042857142857144</v>
      </c>
      <c r="T2619" s="5">
        <v>45.385714285714286</v>
      </c>
      <c r="U2619" s="5">
        <v>42.975000000000001</v>
      </c>
      <c r="V2619" s="5">
        <v>40.567857142857143</v>
      </c>
      <c r="W2619" s="5">
        <v>38.164285714285711</v>
      </c>
      <c r="X2619" s="5">
        <v>37.15</v>
      </c>
      <c r="Y2619" s="5">
        <v>36.174999999999997</v>
      </c>
      <c r="Z2619" s="5">
        <v>35.18571428571429</v>
      </c>
      <c r="AA2619" s="5">
        <v>34.274999999999999</v>
      </c>
      <c r="AB2619" s="5">
        <v>33.4</v>
      </c>
    </row>
    <row r="2620" spans="1:28">
      <c r="A2620" s="2" t="s">
        <v>343</v>
      </c>
      <c r="B2620" s="2" t="s">
        <v>75</v>
      </c>
      <c r="C2620" s="2" t="s">
        <v>363</v>
      </c>
      <c r="D2620" s="2" t="str">
        <f t="shared" si="40"/>
        <v>Washington - Yakima-Mar</v>
      </c>
      <c r="E2620" s="5">
        <v>33.880645161290325</v>
      </c>
      <c r="F2620" s="5">
        <v>33.683870967741939</v>
      </c>
      <c r="G2620" s="5">
        <v>33.477419354838709</v>
      </c>
      <c r="H2620" s="5">
        <v>33.29032258064516</v>
      </c>
      <c r="I2620" s="5">
        <v>33.112903225806448</v>
      </c>
      <c r="J2620" s="5">
        <v>32.92258064516129</v>
      </c>
      <c r="K2620" s="5">
        <v>32.761290322580649</v>
      </c>
      <c r="L2620" s="5">
        <v>36.654838709677421</v>
      </c>
      <c r="M2620" s="5">
        <v>40.561290322580646</v>
      </c>
      <c r="N2620" s="5">
        <v>44.474193548387099</v>
      </c>
      <c r="O2620" s="5">
        <v>46.409677419354843</v>
      </c>
      <c r="P2620" s="5">
        <v>48.37096774193548</v>
      </c>
      <c r="Q2620" s="5">
        <v>50.322580645161288</v>
      </c>
      <c r="R2620" s="5">
        <v>50.264516129032259</v>
      </c>
      <c r="S2620" s="5">
        <v>50.203225806451613</v>
      </c>
      <c r="T2620" s="5">
        <v>50.154838709677421</v>
      </c>
      <c r="U2620" s="5">
        <v>47.758064516129032</v>
      </c>
      <c r="V2620" s="5">
        <v>45.396774193548389</v>
      </c>
      <c r="W2620" s="5">
        <v>42.990322580645163</v>
      </c>
      <c r="X2620" s="5">
        <v>41.08387096774193</v>
      </c>
      <c r="Y2620" s="5">
        <v>39.183870967741939</v>
      </c>
      <c r="Z2620" s="5">
        <v>37.306451612903224</v>
      </c>
      <c r="AA2620" s="5">
        <v>36.167741935483875</v>
      </c>
      <c r="AB2620" s="5">
        <v>35.074193548387093</v>
      </c>
    </row>
    <row r="2621" spans="1:28">
      <c r="A2621" s="2" t="s">
        <v>343</v>
      </c>
      <c r="B2621" s="2" t="s">
        <v>76</v>
      </c>
      <c r="C2621" s="2" t="s">
        <v>364</v>
      </c>
      <c r="D2621" s="2" t="str">
        <f t="shared" si="40"/>
        <v>Washington - Yakima-Apr</v>
      </c>
      <c r="E2621" s="5">
        <v>42.536666666666662</v>
      </c>
      <c r="F2621" s="5">
        <v>41.303333333333327</v>
      </c>
      <c r="G2621" s="5">
        <v>40.043333333333329</v>
      </c>
      <c r="H2621" s="5">
        <v>38.786666666666662</v>
      </c>
      <c r="I2621" s="5">
        <v>40.476666666666667</v>
      </c>
      <c r="J2621" s="5">
        <v>42.21</v>
      </c>
      <c r="K2621" s="5">
        <v>43.896666666666668</v>
      </c>
      <c r="L2621" s="5">
        <v>47.283333333333331</v>
      </c>
      <c r="M2621" s="5">
        <v>50.623333333333335</v>
      </c>
      <c r="N2621" s="5">
        <v>54.02</v>
      </c>
      <c r="O2621" s="5">
        <v>55.713333333333338</v>
      </c>
      <c r="P2621" s="5">
        <v>57.43</v>
      </c>
      <c r="Q2621" s="5">
        <v>59.123333333333335</v>
      </c>
      <c r="R2621" s="5">
        <v>59.25</v>
      </c>
      <c r="S2621" s="5">
        <v>59.336666666666666</v>
      </c>
      <c r="T2621" s="5">
        <v>59.456666666666671</v>
      </c>
      <c r="U2621" s="5">
        <v>57.443333333333335</v>
      </c>
      <c r="V2621" s="5">
        <v>55.43666666666666</v>
      </c>
      <c r="W2621" s="5">
        <v>53.363333333333337</v>
      </c>
      <c r="X2621" s="5">
        <v>51.173333333333332</v>
      </c>
      <c r="Y2621" s="5">
        <v>49.03</v>
      </c>
      <c r="Z2621" s="5">
        <v>46.866666666666667</v>
      </c>
      <c r="AA2621" s="5">
        <v>45.463333333333338</v>
      </c>
      <c r="AB2621" s="5">
        <v>44.036666666666662</v>
      </c>
    </row>
    <row r="2622" spans="1:28">
      <c r="A2622" s="2" t="s">
        <v>343</v>
      </c>
      <c r="B2622" s="2" t="s">
        <v>77</v>
      </c>
      <c r="C2622" s="2" t="s">
        <v>365</v>
      </c>
      <c r="D2622" s="2" t="str">
        <f t="shared" si="40"/>
        <v>Washington - Yakima-May</v>
      </c>
      <c r="E2622" s="5">
        <v>49.635483870967747</v>
      </c>
      <c r="F2622" s="5">
        <v>48.329032258064515</v>
      </c>
      <c r="G2622" s="5">
        <v>47.038709677419355</v>
      </c>
      <c r="H2622" s="5">
        <v>45.693548387096776</v>
      </c>
      <c r="I2622" s="5">
        <v>48.429032258064517</v>
      </c>
      <c r="J2622" s="5">
        <v>51.193548387096776</v>
      </c>
      <c r="K2622" s="5">
        <v>53.948387096774198</v>
      </c>
      <c r="L2622" s="5">
        <v>56.964516129032262</v>
      </c>
      <c r="M2622" s="5">
        <v>60</v>
      </c>
      <c r="N2622" s="5">
        <v>63.016129032258064</v>
      </c>
      <c r="O2622" s="5">
        <v>64.983870967741936</v>
      </c>
      <c r="P2622" s="5">
        <v>66.961290322580652</v>
      </c>
      <c r="Q2622" s="5">
        <v>68.932258064516134</v>
      </c>
      <c r="R2622" s="5">
        <v>69.367741935483878</v>
      </c>
      <c r="S2622" s="5">
        <v>69.793548387096777</v>
      </c>
      <c r="T2622" s="5">
        <v>70.235483870967741</v>
      </c>
      <c r="U2622" s="5">
        <v>68.235483870967741</v>
      </c>
      <c r="V2622" s="5">
        <v>66.238709677419351</v>
      </c>
      <c r="W2622" s="5">
        <v>64.190322580645159</v>
      </c>
      <c r="X2622" s="5">
        <v>60.99677419354839</v>
      </c>
      <c r="Y2622" s="5">
        <v>57.822580645161288</v>
      </c>
      <c r="Z2622" s="5">
        <v>54.645161290322584</v>
      </c>
      <c r="AA2622" s="5">
        <v>53.190322580645166</v>
      </c>
      <c r="AB2622" s="5">
        <v>51.725806451612904</v>
      </c>
    </row>
    <row r="2623" spans="1:28">
      <c r="A2623" s="2" t="s">
        <v>343</v>
      </c>
      <c r="B2623" s="2" t="s">
        <v>78</v>
      </c>
      <c r="C2623" s="2" t="s">
        <v>366</v>
      </c>
      <c r="D2623" s="2" t="str">
        <f t="shared" si="40"/>
        <v>Washington - Yakima-Jun</v>
      </c>
      <c r="E2623" s="5">
        <v>57.18</v>
      </c>
      <c r="F2623" s="5">
        <v>55.643333333333331</v>
      </c>
      <c r="G2623" s="5">
        <v>54.116666666666667</v>
      </c>
      <c r="H2623" s="5">
        <v>52.6</v>
      </c>
      <c r="I2623" s="5">
        <v>55.616666666666667</v>
      </c>
      <c r="J2623" s="5">
        <v>58.6</v>
      </c>
      <c r="K2623" s="5">
        <v>61.616666666666667</v>
      </c>
      <c r="L2623" s="5">
        <v>64.456666666666663</v>
      </c>
      <c r="M2623" s="5">
        <v>67.3</v>
      </c>
      <c r="N2623" s="5">
        <v>70.14</v>
      </c>
      <c r="O2623" s="5">
        <v>71.776666666666671</v>
      </c>
      <c r="P2623" s="5">
        <v>73.426666666666677</v>
      </c>
      <c r="Q2623" s="5">
        <v>75.063333333333333</v>
      </c>
      <c r="R2623" s="5">
        <v>75.31</v>
      </c>
      <c r="S2623" s="5">
        <v>75.566666666666663</v>
      </c>
      <c r="T2623" s="5">
        <v>75.81</v>
      </c>
      <c r="U2623" s="5">
        <v>74.023333333333326</v>
      </c>
      <c r="V2623" s="5">
        <v>72.293333333333337</v>
      </c>
      <c r="W2623" s="5">
        <v>70.426666666666677</v>
      </c>
      <c r="X2623" s="5">
        <v>67.39</v>
      </c>
      <c r="Y2623" s="5">
        <v>64.393333333333331</v>
      </c>
      <c r="Z2623" s="5">
        <v>61.463333333333338</v>
      </c>
      <c r="AA2623" s="5">
        <v>59.893333333333331</v>
      </c>
      <c r="AB2623" s="5">
        <v>58.356666666666669</v>
      </c>
    </row>
    <row r="2624" spans="1:28">
      <c r="A2624" s="2" t="s">
        <v>343</v>
      </c>
      <c r="B2624" s="2" t="s">
        <v>79</v>
      </c>
      <c r="C2624" s="2" t="s">
        <v>367</v>
      </c>
      <c r="D2624" s="2" t="str">
        <f t="shared" si="40"/>
        <v>Washington - Yakima-Jul</v>
      </c>
      <c r="E2624" s="5">
        <v>64.0741935483871</v>
      </c>
      <c r="F2624" s="5">
        <v>61.983870967741936</v>
      </c>
      <c r="G2624" s="5">
        <v>57.774193548387096</v>
      </c>
      <c r="H2624" s="5">
        <v>55.70967741935484</v>
      </c>
      <c r="I2624" s="5">
        <v>58.961290322580645</v>
      </c>
      <c r="J2624" s="5">
        <v>62.274193548387096</v>
      </c>
      <c r="K2624" s="5">
        <v>65.599999999999994</v>
      </c>
      <c r="L2624" s="5">
        <v>69.429032258064524</v>
      </c>
      <c r="M2624" s="5">
        <v>73.283870967741947</v>
      </c>
      <c r="N2624" s="5">
        <v>77.109677419354838</v>
      </c>
      <c r="O2624" s="5">
        <v>79.277419354838713</v>
      </c>
      <c r="P2624" s="5">
        <v>81.470967741935482</v>
      </c>
      <c r="Q2624" s="5">
        <v>83.629032258064512</v>
      </c>
      <c r="R2624" s="5">
        <v>84.519354838709674</v>
      </c>
      <c r="S2624" s="5">
        <v>85.393548387096772</v>
      </c>
      <c r="T2624" s="5">
        <v>86.287096774193557</v>
      </c>
      <c r="U2624" s="5">
        <v>83.667741935483861</v>
      </c>
      <c r="V2624" s="5">
        <v>81.109677419354838</v>
      </c>
      <c r="W2624" s="5">
        <v>78.454838709677418</v>
      </c>
      <c r="X2624" s="5">
        <v>74.896774193548396</v>
      </c>
      <c r="Y2624" s="5">
        <v>71.390322580645162</v>
      </c>
      <c r="Z2624" s="5">
        <v>67.896774193548396</v>
      </c>
      <c r="AA2624" s="5">
        <v>66.032258064516128</v>
      </c>
      <c r="AB2624" s="5">
        <v>64.203225806451613</v>
      </c>
    </row>
    <row r="2625" spans="1:28">
      <c r="A2625" s="2" t="s">
        <v>343</v>
      </c>
      <c r="B2625" s="2" t="s">
        <v>80</v>
      </c>
      <c r="C2625" s="2" t="s">
        <v>368</v>
      </c>
      <c r="D2625" s="2" t="str">
        <f t="shared" si="40"/>
        <v>Washington - Yakima-Aug</v>
      </c>
      <c r="E2625" s="5">
        <v>55.519354838709674</v>
      </c>
      <c r="F2625" s="5">
        <v>53.945161290322581</v>
      </c>
      <c r="G2625" s="5">
        <v>54.467741935483872</v>
      </c>
      <c r="H2625" s="5">
        <v>52.79354838709677</v>
      </c>
      <c r="I2625" s="5">
        <v>55.087096774193547</v>
      </c>
      <c r="J2625" s="5">
        <v>57.441935483870971</v>
      </c>
      <c r="K2625" s="5">
        <v>59.79354838709677</v>
      </c>
      <c r="L2625" s="5">
        <v>64.554838709677426</v>
      </c>
      <c r="M2625" s="5">
        <v>69.296774193548387</v>
      </c>
      <c r="N2625" s="5">
        <v>74.045161290322582</v>
      </c>
      <c r="O2625" s="5">
        <v>76.216129032258053</v>
      </c>
      <c r="P2625" s="5">
        <v>78.364516129032268</v>
      </c>
      <c r="Q2625" s="5">
        <v>80.548387096774192</v>
      </c>
      <c r="R2625" s="5">
        <v>80.58064516129032</v>
      </c>
      <c r="S2625" s="5">
        <v>80.629032258064512</v>
      </c>
      <c r="T2625" s="5">
        <v>80.687096774193549</v>
      </c>
      <c r="U2625" s="5">
        <v>77.712903225806443</v>
      </c>
      <c r="V2625" s="5">
        <v>74.751612903225819</v>
      </c>
      <c r="W2625" s="5">
        <v>71.725806451612897</v>
      </c>
      <c r="X2625" s="5">
        <v>68.535483870967738</v>
      </c>
      <c r="Y2625" s="5">
        <v>65.383870967741942</v>
      </c>
      <c r="Z2625" s="5">
        <v>62.225806451612904</v>
      </c>
      <c r="AA2625" s="5">
        <v>60.506451612903227</v>
      </c>
      <c r="AB2625" s="5">
        <v>58.809677419354834</v>
      </c>
    </row>
    <row r="2626" spans="1:28">
      <c r="A2626" s="2" t="s">
        <v>343</v>
      </c>
      <c r="B2626" s="2" t="s">
        <v>81</v>
      </c>
      <c r="C2626" s="2" t="s">
        <v>369</v>
      </c>
      <c r="D2626" s="2" t="str">
        <f t="shared" si="40"/>
        <v>Washington - Yakima-Sep</v>
      </c>
      <c r="E2626" s="5">
        <v>48.666666666666664</v>
      </c>
      <c r="F2626" s="5">
        <v>47.33</v>
      </c>
      <c r="G2626" s="5">
        <v>45.8</v>
      </c>
      <c r="H2626" s="5">
        <v>44.766666666666666</v>
      </c>
      <c r="I2626" s="5">
        <v>44.206666666666671</v>
      </c>
      <c r="J2626" s="5">
        <v>43.953333333333333</v>
      </c>
      <c r="K2626" s="5">
        <v>48.903333333333329</v>
      </c>
      <c r="L2626" s="5">
        <v>56.53</v>
      </c>
      <c r="M2626" s="5">
        <v>61.72</v>
      </c>
      <c r="N2626" s="5">
        <v>66.276666666666671</v>
      </c>
      <c r="O2626" s="5">
        <v>70.146666666666675</v>
      </c>
      <c r="P2626" s="5">
        <v>72.956666666666663</v>
      </c>
      <c r="Q2626" s="5">
        <v>74.873333333333321</v>
      </c>
      <c r="R2626" s="5">
        <v>76.223333333333329</v>
      </c>
      <c r="S2626" s="5">
        <v>76.343333333333334</v>
      </c>
      <c r="T2626" s="5">
        <v>75.583333333333329</v>
      </c>
      <c r="U2626" s="5">
        <v>73.569999999999993</v>
      </c>
      <c r="V2626" s="5">
        <v>68.183333333333337</v>
      </c>
      <c r="W2626" s="5">
        <v>61.33</v>
      </c>
      <c r="X2626" s="5">
        <v>58.11</v>
      </c>
      <c r="Y2626" s="5">
        <v>55.966666666666669</v>
      </c>
      <c r="Z2626" s="5">
        <v>54.293333333333329</v>
      </c>
      <c r="AA2626" s="5">
        <v>51.776666666666664</v>
      </c>
      <c r="AB2626" s="5">
        <v>50.31</v>
      </c>
    </row>
    <row r="2627" spans="1:28">
      <c r="A2627" s="2" t="s">
        <v>343</v>
      </c>
      <c r="B2627" s="2" t="s">
        <v>82</v>
      </c>
      <c r="C2627" s="2" t="s">
        <v>370</v>
      </c>
      <c r="D2627" s="2" t="str">
        <f t="shared" ref="D2627:D2690" si="41">CONCATENATE(A2627,"-",B2627)</f>
        <v>Washington - Yakima-Oct</v>
      </c>
      <c r="E2627" s="5">
        <v>40.483870967741936</v>
      </c>
      <c r="F2627" s="5">
        <v>39.50322580645161</v>
      </c>
      <c r="G2627" s="5">
        <v>39.048387096774192</v>
      </c>
      <c r="H2627" s="5">
        <v>38.722580645161294</v>
      </c>
      <c r="I2627" s="5">
        <v>38.170967741935485</v>
      </c>
      <c r="J2627" s="5">
        <v>37.567741935483866</v>
      </c>
      <c r="K2627" s="5">
        <v>38.664516129032258</v>
      </c>
      <c r="L2627" s="5">
        <v>44.28709677419355</v>
      </c>
      <c r="M2627" s="5">
        <v>50.683870967741939</v>
      </c>
      <c r="N2627" s="5">
        <v>54.890322580645162</v>
      </c>
      <c r="O2627" s="5">
        <v>58.474193548387099</v>
      </c>
      <c r="P2627" s="5">
        <v>61.232258064516131</v>
      </c>
      <c r="Q2627" s="5">
        <v>62.87419354838709</v>
      </c>
      <c r="R2627" s="5">
        <v>64.225806451612897</v>
      </c>
      <c r="S2627" s="5">
        <v>64.448387096774198</v>
      </c>
      <c r="T2627" s="5">
        <v>63.338709677419352</v>
      </c>
      <c r="U2627" s="5">
        <v>59.29032258064516</v>
      </c>
      <c r="V2627" s="5">
        <v>52.470967741935482</v>
      </c>
      <c r="W2627" s="5">
        <v>47.91935483870968</v>
      </c>
      <c r="X2627" s="5">
        <v>46.396774193548389</v>
      </c>
      <c r="Y2627" s="5">
        <v>44.777419354838706</v>
      </c>
      <c r="Z2627" s="5">
        <v>43.780645161290323</v>
      </c>
      <c r="AA2627" s="5">
        <v>42.37419354838709</v>
      </c>
      <c r="AB2627" s="5">
        <v>41.512903225806454</v>
      </c>
    </row>
    <row r="2628" spans="1:28">
      <c r="A2628" s="2" t="s">
        <v>343</v>
      </c>
      <c r="B2628" s="2" t="s">
        <v>83</v>
      </c>
      <c r="C2628" s="2" t="s">
        <v>371</v>
      </c>
      <c r="D2628" s="2" t="str">
        <f t="shared" si="41"/>
        <v>Washington - Yakima-Nov</v>
      </c>
      <c r="E2628" s="5">
        <v>35.18</v>
      </c>
      <c r="F2628" s="5">
        <v>35.133333333333333</v>
      </c>
      <c r="G2628" s="5">
        <v>34.67</v>
      </c>
      <c r="H2628" s="5">
        <v>34.54</v>
      </c>
      <c r="I2628" s="5">
        <v>34.606666666666669</v>
      </c>
      <c r="J2628" s="5">
        <v>34.216666666666669</v>
      </c>
      <c r="K2628" s="5">
        <v>33.926666666666662</v>
      </c>
      <c r="L2628" s="5">
        <v>34.159999999999997</v>
      </c>
      <c r="M2628" s="5">
        <v>37.393333333333331</v>
      </c>
      <c r="N2628" s="5">
        <v>40.72</v>
      </c>
      <c r="O2628" s="5">
        <v>43.293333333333329</v>
      </c>
      <c r="P2628" s="5">
        <v>45.18666666666666</v>
      </c>
      <c r="Q2628" s="5">
        <v>46.236666666666665</v>
      </c>
      <c r="R2628" s="5">
        <v>46.993333333333332</v>
      </c>
      <c r="S2628" s="5">
        <v>46.513333333333335</v>
      </c>
      <c r="T2628" s="5">
        <v>45.336666666666666</v>
      </c>
      <c r="U2628" s="5">
        <v>42.836666666666666</v>
      </c>
      <c r="V2628" s="5">
        <v>41.65</v>
      </c>
      <c r="W2628" s="5">
        <v>40.206666666666671</v>
      </c>
      <c r="X2628" s="5">
        <v>38.293333333333329</v>
      </c>
      <c r="Y2628" s="5">
        <v>37.74</v>
      </c>
      <c r="Z2628" s="5">
        <v>37.086666666666666</v>
      </c>
      <c r="AA2628" s="5">
        <v>36.293333333333329</v>
      </c>
      <c r="AB2628" s="5">
        <v>36.136666666666663</v>
      </c>
    </row>
    <row r="2629" spans="1:28">
      <c r="A2629" s="2" t="s">
        <v>343</v>
      </c>
      <c r="B2629" s="2" t="s">
        <v>84</v>
      </c>
      <c r="C2629" s="2" t="s">
        <v>372</v>
      </c>
      <c r="D2629" s="2" t="str">
        <f t="shared" si="41"/>
        <v>Washington - Yakima-Dec</v>
      </c>
      <c r="E2629" s="5">
        <v>28.474193548387099</v>
      </c>
      <c r="F2629" s="5">
        <v>28.138709677419353</v>
      </c>
      <c r="G2629" s="5">
        <v>27.803225806451611</v>
      </c>
      <c r="H2629" s="5">
        <v>27.470967741935485</v>
      </c>
      <c r="I2629" s="5">
        <v>27.3</v>
      </c>
      <c r="J2629" s="5">
        <v>27.190322580645162</v>
      </c>
      <c r="K2629" s="5">
        <v>27.025806451612901</v>
      </c>
      <c r="L2629" s="5">
        <v>28.358064516129033</v>
      </c>
      <c r="M2629" s="5">
        <v>29.677419354838708</v>
      </c>
      <c r="N2629" s="5">
        <v>31.025806451612901</v>
      </c>
      <c r="O2629" s="5">
        <v>33.254838709677422</v>
      </c>
      <c r="P2629" s="5">
        <v>35.5</v>
      </c>
      <c r="Q2629" s="5">
        <v>37.741935483870968</v>
      </c>
      <c r="R2629" s="5">
        <v>37.296774193548387</v>
      </c>
      <c r="S2629" s="5">
        <v>36.858064516129026</v>
      </c>
      <c r="T2629" s="5">
        <v>36.4</v>
      </c>
      <c r="U2629" s="5">
        <v>34.274193548387096</v>
      </c>
      <c r="V2629" s="5">
        <v>32.206451612903223</v>
      </c>
      <c r="W2629" s="5">
        <v>30.109677419354838</v>
      </c>
      <c r="X2629" s="5">
        <v>29.609677419354838</v>
      </c>
      <c r="Y2629" s="5">
        <v>29.158064516129031</v>
      </c>
      <c r="Z2629" s="5">
        <v>28.651612903225807</v>
      </c>
      <c r="AA2629" s="5">
        <v>28.332258064516129</v>
      </c>
      <c r="AB2629" s="5">
        <v>28.029032258064515</v>
      </c>
    </row>
    <row r="2630" spans="1:28">
      <c r="A2630" s="2" t="s">
        <v>344</v>
      </c>
      <c r="B2630" s="2" t="s">
        <v>73</v>
      </c>
      <c r="C2630" s="2" t="s">
        <v>361</v>
      </c>
      <c r="D2630" s="2" t="str">
        <f t="shared" si="41"/>
        <v>West Virginia - Charleston-Jan</v>
      </c>
      <c r="E2630" s="5">
        <v>30.090322580645161</v>
      </c>
      <c r="F2630" s="5">
        <v>29.603225806451615</v>
      </c>
      <c r="G2630" s="5">
        <v>29.1</v>
      </c>
      <c r="H2630" s="5">
        <v>28.625806451612902</v>
      </c>
      <c r="I2630" s="5">
        <v>28.2</v>
      </c>
      <c r="J2630" s="5">
        <v>27.796774193548387</v>
      </c>
      <c r="K2630" s="5">
        <v>27.383870967741935</v>
      </c>
      <c r="L2630" s="5">
        <v>27.964516129032258</v>
      </c>
      <c r="M2630" s="5">
        <v>28.554838709677419</v>
      </c>
      <c r="N2630" s="5">
        <v>29.129032258064516</v>
      </c>
      <c r="O2630" s="5">
        <v>31.216129032258067</v>
      </c>
      <c r="P2630" s="5">
        <v>33.303225806451614</v>
      </c>
      <c r="Q2630" s="5">
        <v>35.387096774193552</v>
      </c>
      <c r="R2630" s="5">
        <v>36.006451612903227</v>
      </c>
      <c r="S2630" s="5">
        <v>36.670967741935485</v>
      </c>
      <c r="T2630" s="5">
        <v>37.29032258064516</v>
      </c>
      <c r="U2630" s="5">
        <v>36.29354838709677</v>
      </c>
      <c r="V2630" s="5">
        <v>35.325806451612898</v>
      </c>
      <c r="W2630" s="5">
        <v>34.309677419354834</v>
      </c>
      <c r="X2630" s="5">
        <v>33.435483870967744</v>
      </c>
      <c r="Y2630" s="5">
        <v>32.603225806451611</v>
      </c>
      <c r="Z2630" s="5">
        <v>31.774193548387096</v>
      </c>
      <c r="AA2630" s="5">
        <v>31.196774193548389</v>
      </c>
      <c r="AB2630" s="5">
        <v>30.635483870967743</v>
      </c>
    </row>
    <row r="2631" spans="1:28">
      <c r="A2631" s="2" t="s">
        <v>344</v>
      </c>
      <c r="B2631" s="2" t="s">
        <v>74</v>
      </c>
      <c r="C2631" s="2" t="s">
        <v>362</v>
      </c>
      <c r="D2631" s="2" t="str">
        <f t="shared" si="41"/>
        <v>West Virginia - Charleston-Feb</v>
      </c>
      <c r="E2631" s="5">
        <v>35.114285714285714</v>
      </c>
      <c r="F2631" s="5">
        <v>34.607142857142854</v>
      </c>
      <c r="G2631" s="5">
        <v>34.089285714285715</v>
      </c>
      <c r="H2631" s="5">
        <v>33.589285714285715</v>
      </c>
      <c r="I2631" s="5">
        <v>33.217857142857142</v>
      </c>
      <c r="J2631" s="5">
        <v>32.842857142857142</v>
      </c>
      <c r="K2631" s="5">
        <v>32.475000000000001</v>
      </c>
      <c r="L2631" s="5">
        <v>33.532142857142858</v>
      </c>
      <c r="M2631" s="5">
        <v>34.585714285714282</v>
      </c>
      <c r="N2631" s="5">
        <v>35.642857142857146</v>
      </c>
      <c r="O2631" s="5">
        <v>37.567857142857143</v>
      </c>
      <c r="P2631" s="5">
        <v>39.442857142857143</v>
      </c>
      <c r="Q2631" s="5">
        <v>41.353571428571435</v>
      </c>
      <c r="R2631" s="5">
        <v>42.428571428571431</v>
      </c>
      <c r="S2631" s="5">
        <v>43.475000000000001</v>
      </c>
      <c r="T2631" s="5">
        <v>44.56071428571429</v>
      </c>
      <c r="U2631" s="5">
        <v>43.567857142857143</v>
      </c>
      <c r="V2631" s="5">
        <v>42.553571428571431</v>
      </c>
      <c r="W2631" s="5">
        <v>41.5</v>
      </c>
      <c r="X2631" s="5">
        <v>40.046428571428571</v>
      </c>
      <c r="Y2631" s="5">
        <v>38.678571428571431</v>
      </c>
      <c r="Z2631" s="5">
        <v>37.292857142857144</v>
      </c>
      <c r="AA2631" s="5">
        <v>36.485714285714288</v>
      </c>
      <c r="AB2631" s="5">
        <v>35.714285714285715</v>
      </c>
    </row>
    <row r="2632" spans="1:28">
      <c r="A2632" s="2" t="s">
        <v>344</v>
      </c>
      <c r="B2632" s="2" t="s">
        <v>75</v>
      </c>
      <c r="C2632" s="2" t="s">
        <v>363</v>
      </c>
      <c r="D2632" s="2" t="str">
        <f t="shared" si="41"/>
        <v>West Virginia - Charleston-Mar</v>
      </c>
      <c r="E2632" s="5">
        <v>45.764516129032259</v>
      </c>
      <c r="F2632" s="5">
        <v>45.096774193548384</v>
      </c>
      <c r="G2632" s="5">
        <v>44.36774193548387</v>
      </c>
      <c r="H2632" s="5">
        <v>43.41612903225807</v>
      </c>
      <c r="I2632" s="5">
        <v>42.429032258064517</v>
      </c>
      <c r="J2632" s="5">
        <v>41.980645161290326</v>
      </c>
      <c r="K2632" s="5">
        <v>41.41612903225807</v>
      </c>
      <c r="L2632" s="5">
        <v>43.006451612903227</v>
      </c>
      <c r="M2632" s="5">
        <v>45.145161290322584</v>
      </c>
      <c r="N2632" s="5">
        <v>48.106451612903221</v>
      </c>
      <c r="O2632" s="5">
        <v>51.048387096774192</v>
      </c>
      <c r="P2632" s="5">
        <v>53.7</v>
      </c>
      <c r="Q2632" s="5">
        <v>55.62580645161291</v>
      </c>
      <c r="R2632" s="5">
        <v>56.774193548387096</v>
      </c>
      <c r="S2632" s="5">
        <v>57.37096774193548</v>
      </c>
      <c r="T2632" s="5">
        <v>57.42258064516129</v>
      </c>
      <c r="U2632" s="5">
        <v>56.909677419354843</v>
      </c>
      <c r="V2632" s="5">
        <v>56.241935483870968</v>
      </c>
      <c r="W2632" s="5">
        <v>54.36774193548387</v>
      </c>
      <c r="X2632" s="5">
        <v>52.37096774193548</v>
      </c>
      <c r="Y2632" s="5">
        <v>50.280645161290323</v>
      </c>
      <c r="Z2632" s="5">
        <v>48.932258064516134</v>
      </c>
      <c r="AA2632" s="5">
        <v>47.722580645161294</v>
      </c>
      <c r="AB2632" s="5">
        <v>46.777419354838706</v>
      </c>
    </row>
    <row r="2633" spans="1:28">
      <c r="A2633" s="2" t="s">
        <v>344</v>
      </c>
      <c r="B2633" s="2" t="s">
        <v>76</v>
      </c>
      <c r="C2633" s="2" t="s">
        <v>364</v>
      </c>
      <c r="D2633" s="2" t="str">
        <f t="shared" si="41"/>
        <v>West Virginia - Charleston-Apr</v>
      </c>
      <c r="E2633" s="5">
        <v>50.68333333333333</v>
      </c>
      <c r="F2633" s="5">
        <v>49.75</v>
      </c>
      <c r="G2633" s="5">
        <v>48.82</v>
      </c>
      <c r="H2633" s="5">
        <v>47.91</v>
      </c>
      <c r="I2633" s="5">
        <v>48.07</v>
      </c>
      <c r="J2633" s="5">
        <v>48.203333333333333</v>
      </c>
      <c r="K2633" s="5">
        <v>48.363333333333337</v>
      </c>
      <c r="L2633" s="5">
        <v>52.163333333333334</v>
      </c>
      <c r="M2633" s="5">
        <v>55.98</v>
      </c>
      <c r="N2633" s="5">
        <v>59.796666666666667</v>
      </c>
      <c r="O2633" s="5">
        <v>61.78</v>
      </c>
      <c r="P2633" s="5">
        <v>63.806666666666665</v>
      </c>
      <c r="Q2633" s="5">
        <v>65.806666666666672</v>
      </c>
      <c r="R2633" s="5">
        <v>66.396666666666675</v>
      </c>
      <c r="S2633" s="5">
        <v>67.036666666666662</v>
      </c>
      <c r="T2633" s="5">
        <v>67.626666666666665</v>
      </c>
      <c r="U2633" s="5">
        <v>66.393333333333331</v>
      </c>
      <c r="V2633" s="5">
        <v>65.206666666666663</v>
      </c>
      <c r="W2633" s="5">
        <v>63.83</v>
      </c>
      <c r="X2633" s="5">
        <v>61.073333333333338</v>
      </c>
      <c r="Y2633" s="5">
        <v>58.4</v>
      </c>
      <c r="Z2633" s="5">
        <v>55.75333333333333</v>
      </c>
      <c r="AA2633" s="5">
        <v>54.09</v>
      </c>
      <c r="AB2633" s="5">
        <v>52.423333333333332</v>
      </c>
    </row>
    <row r="2634" spans="1:28">
      <c r="A2634" s="2" t="s">
        <v>344</v>
      </c>
      <c r="B2634" s="2" t="s">
        <v>77</v>
      </c>
      <c r="C2634" s="2" t="s">
        <v>365</v>
      </c>
      <c r="D2634" s="2" t="str">
        <f t="shared" si="41"/>
        <v>West Virginia - Charleston-May</v>
      </c>
      <c r="E2634" s="5">
        <v>56.319354838709678</v>
      </c>
      <c r="F2634" s="5">
        <v>55.012903225806454</v>
      </c>
      <c r="G2634" s="5">
        <v>53.538709677419355</v>
      </c>
      <c r="H2634" s="5">
        <v>52.203225806451613</v>
      </c>
      <c r="I2634" s="5">
        <v>51.316129032258061</v>
      </c>
      <c r="J2634" s="5">
        <v>50.890322580645162</v>
      </c>
      <c r="K2634" s="5">
        <v>52.474193548387099</v>
      </c>
      <c r="L2634" s="5">
        <v>56.183870967741939</v>
      </c>
      <c r="M2634" s="5">
        <v>59.774193548387096</v>
      </c>
      <c r="N2634" s="5">
        <v>63.274193548387096</v>
      </c>
      <c r="O2634" s="5">
        <v>65.683870967741939</v>
      </c>
      <c r="P2634" s="5">
        <v>67.538709677419348</v>
      </c>
      <c r="Q2634" s="5">
        <v>69.029032258064518</v>
      </c>
      <c r="R2634" s="5">
        <v>70.129032258064512</v>
      </c>
      <c r="S2634" s="5">
        <v>71.206451612903223</v>
      </c>
      <c r="T2634" s="5">
        <v>71.293548387096777</v>
      </c>
      <c r="U2634" s="5">
        <v>70.706451612903223</v>
      </c>
      <c r="V2634" s="5">
        <v>69.564516129032256</v>
      </c>
      <c r="W2634" s="5">
        <v>67.861290322580643</v>
      </c>
      <c r="X2634" s="5">
        <v>65.674193548387095</v>
      </c>
      <c r="Y2634" s="5">
        <v>62.977419354838709</v>
      </c>
      <c r="Z2634" s="5">
        <v>60.403225806451616</v>
      </c>
      <c r="AA2634" s="5">
        <v>59.554838709677419</v>
      </c>
      <c r="AB2634" s="5">
        <v>58.167741935483875</v>
      </c>
    </row>
    <row r="2635" spans="1:28">
      <c r="A2635" s="2" t="s">
        <v>344</v>
      </c>
      <c r="B2635" s="2" t="s">
        <v>78</v>
      </c>
      <c r="C2635" s="2" t="s">
        <v>366</v>
      </c>
      <c r="D2635" s="2" t="str">
        <f t="shared" si="41"/>
        <v>West Virginia - Charleston-Jun</v>
      </c>
      <c r="E2635" s="5">
        <v>64.88333333333334</v>
      </c>
      <c r="F2635" s="5">
        <v>64.076666666666668</v>
      </c>
      <c r="G2635" s="5">
        <v>63.573333333333338</v>
      </c>
      <c r="H2635" s="5">
        <v>62.786666666666662</v>
      </c>
      <c r="I2635" s="5">
        <v>62.103333333333332</v>
      </c>
      <c r="J2635" s="5">
        <v>61.986666666666665</v>
      </c>
      <c r="K2635" s="5">
        <v>63.97</v>
      </c>
      <c r="L2635" s="5">
        <v>67.026666666666671</v>
      </c>
      <c r="M2635" s="5">
        <v>70.433333333333337</v>
      </c>
      <c r="N2635" s="5">
        <v>73.393333333333345</v>
      </c>
      <c r="O2635" s="5">
        <v>75.583333333333329</v>
      </c>
      <c r="P2635" s="5">
        <v>77.573333333333323</v>
      </c>
      <c r="Q2635" s="5">
        <v>78.27</v>
      </c>
      <c r="R2635" s="5">
        <v>79.023333333333326</v>
      </c>
      <c r="S2635" s="5">
        <v>79.11666666666666</v>
      </c>
      <c r="T2635" s="5">
        <v>78.166666666666671</v>
      </c>
      <c r="U2635" s="5">
        <v>77.976666666666674</v>
      </c>
      <c r="V2635" s="5">
        <v>77.103333333333325</v>
      </c>
      <c r="W2635" s="5">
        <v>75.11666666666666</v>
      </c>
      <c r="X2635" s="5">
        <v>72.12</v>
      </c>
      <c r="Y2635" s="5">
        <v>69.876666666666679</v>
      </c>
      <c r="Z2635" s="5">
        <v>68.25</v>
      </c>
      <c r="AA2635" s="5">
        <v>66.5</v>
      </c>
      <c r="AB2635" s="5">
        <v>65.56</v>
      </c>
    </row>
    <row r="2636" spans="1:28">
      <c r="A2636" s="2" t="s">
        <v>344</v>
      </c>
      <c r="B2636" s="2" t="s">
        <v>79</v>
      </c>
      <c r="C2636" s="2" t="s">
        <v>367</v>
      </c>
      <c r="D2636" s="2" t="str">
        <f t="shared" si="41"/>
        <v>West Virginia - Charleston-Jul</v>
      </c>
      <c r="E2636" s="5">
        <v>70.616129032258058</v>
      </c>
      <c r="F2636" s="5">
        <v>69.848387096774204</v>
      </c>
      <c r="G2636" s="5">
        <v>67.048387096774192</v>
      </c>
      <c r="H2636" s="5">
        <v>66.287096774193557</v>
      </c>
      <c r="I2636" s="5">
        <v>66.558064516129036</v>
      </c>
      <c r="J2636" s="5">
        <v>66.803225806451621</v>
      </c>
      <c r="K2636" s="5">
        <v>67.08709677419354</v>
      </c>
      <c r="L2636" s="5">
        <v>69.851612903225814</v>
      </c>
      <c r="M2636" s="5">
        <v>72.596774193548384</v>
      </c>
      <c r="N2636" s="5">
        <v>75.351612903225814</v>
      </c>
      <c r="O2636" s="5">
        <v>77.048387096774192</v>
      </c>
      <c r="P2636" s="5">
        <v>78.751612903225819</v>
      </c>
      <c r="Q2636" s="5">
        <v>80.454838709677418</v>
      </c>
      <c r="R2636" s="5">
        <v>80.545161290322582</v>
      </c>
      <c r="S2636" s="5">
        <v>80.564516129032256</v>
      </c>
      <c r="T2636" s="5">
        <v>80.667741935483861</v>
      </c>
      <c r="U2636" s="5">
        <v>79.632258064516122</v>
      </c>
      <c r="V2636" s="5">
        <v>78.590322580645164</v>
      </c>
      <c r="W2636" s="5">
        <v>77.525806451612908</v>
      </c>
      <c r="X2636" s="5">
        <v>75.4258064516129</v>
      </c>
      <c r="Y2636" s="5">
        <v>73.377419354838707</v>
      </c>
      <c r="Z2636" s="5">
        <v>71.309677419354841</v>
      </c>
      <c r="AA2636" s="5">
        <v>70.338709677419359</v>
      </c>
      <c r="AB2636" s="5">
        <v>69.406451612903226</v>
      </c>
    </row>
    <row r="2637" spans="1:28">
      <c r="A2637" s="2" t="s">
        <v>344</v>
      </c>
      <c r="B2637" s="2" t="s">
        <v>80</v>
      </c>
      <c r="C2637" s="2" t="s">
        <v>368</v>
      </c>
      <c r="D2637" s="2" t="str">
        <f t="shared" si="41"/>
        <v>West Virginia - Charleston-Aug</v>
      </c>
      <c r="E2637" s="5">
        <v>64.670967741935485</v>
      </c>
      <c r="F2637" s="5">
        <v>64.148387096774186</v>
      </c>
      <c r="G2637" s="5">
        <v>65.745161290322571</v>
      </c>
      <c r="H2637" s="5">
        <v>65.370967741935488</v>
      </c>
      <c r="I2637" s="5">
        <v>64.92903225806451</v>
      </c>
      <c r="J2637" s="5">
        <v>64.635483870967747</v>
      </c>
      <c r="K2637" s="5">
        <v>65.093548387096774</v>
      </c>
      <c r="L2637" s="5">
        <v>67.180645161290315</v>
      </c>
      <c r="M2637" s="5">
        <v>70.170967741935485</v>
      </c>
      <c r="N2637" s="5">
        <v>73.845161290322579</v>
      </c>
      <c r="O2637" s="5">
        <v>76.448387096774198</v>
      </c>
      <c r="P2637" s="5">
        <v>78.809677419354841</v>
      </c>
      <c r="Q2637" s="5">
        <v>80.716129032258053</v>
      </c>
      <c r="R2637" s="5">
        <v>81.3</v>
      </c>
      <c r="S2637" s="5">
        <v>82.122580645161293</v>
      </c>
      <c r="T2637" s="5">
        <v>81.848387096774204</v>
      </c>
      <c r="U2637" s="5">
        <v>80.900000000000006</v>
      </c>
      <c r="V2637" s="5">
        <v>78.99677419354839</v>
      </c>
      <c r="W2637" s="5">
        <v>76.225806451612897</v>
      </c>
      <c r="X2637" s="5">
        <v>73.790322580645167</v>
      </c>
      <c r="Y2637" s="5">
        <v>71.432258064516134</v>
      </c>
      <c r="Z2637" s="5">
        <v>69.890322580645162</v>
      </c>
      <c r="AA2637" s="5">
        <v>68.861290322580643</v>
      </c>
      <c r="AB2637" s="5">
        <v>67.877419354838707</v>
      </c>
    </row>
    <row r="2638" spans="1:28">
      <c r="A2638" s="2" t="s">
        <v>344</v>
      </c>
      <c r="B2638" s="2" t="s">
        <v>81</v>
      </c>
      <c r="C2638" s="2" t="s">
        <v>369</v>
      </c>
      <c r="D2638" s="2" t="str">
        <f t="shared" si="41"/>
        <v>West Virginia - Charleston-Sep</v>
      </c>
      <c r="E2638" s="5">
        <v>60.81</v>
      </c>
      <c r="F2638" s="5">
        <v>59.88</v>
      </c>
      <c r="G2638" s="5">
        <v>59.26</v>
      </c>
      <c r="H2638" s="5">
        <v>58.65</v>
      </c>
      <c r="I2638" s="5">
        <v>58.49666666666667</v>
      </c>
      <c r="J2638" s="5">
        <v>58.25333333333333</v>
      </c>
      <c r="K2638" s="5">
        <v>58.33</v>
      </c>
      <c r="L2638" s="5">
        <v>60.12</v>
      </c>
      <c r="M2638" s="5">
        <v>63.74666666666667</v>
      </c>
      <c r="N2638" s="5">
        <v>67.260000000000005</v>
      </c>
      <c r="O2638" s="5">
        <v>70.540000000000006</v>
      </c>
      <c r="P2638" s="5">
        <v>72.783333333333331</v>
      </c>
      <c r="Q2638" s="5">
        <v>74.396666666666675</v>
      </c>
      <c r="R2638" s="5">
        <v>75.596666666666664</v>
      </c>
      <c r="S2638" s="5">
        <v>75.843333333333334</v>
      </c>
      <c r="T2638" s="5">
        <v>75.106666666666655</v>
      </c>
      <c r="U2638" s="5">
        <v>74.093333333333334</v>
      </c>
      <c r="V2638" s="5">
        <v>71.893333333333345</v>
      </c>
      <c r="W2638" s="5">
        <v>68.743333333333339</v>
      </c>
      <c r="X2638" s="5">
        <v>66.49666666666667</v>
      </c>
      <c r="Y2638" s="5">
        <v>64.64</v>
      </c>
      <c r="Z2638" s="5">
        <v>63.35</v>
      </c>
      <c r="AA2638" s="5">
        <v>62.273333333333333</v>
      </c>
      <c r="AB2638" s="5">
        <v>61.466666666666669</v>
      </c>
    </row>
    <row r="2639" spans="1:28">
      <c r="A2639" s="2" t="s">
        <v>344</v>
      </c>
      <c r="B2639" s="2" t="s">
        <v>82</v>
      </c>
      <c r="C2639" s="2" t="s">
        <v>370</v>
      </c>
      <c r="D2639" s="2" t="str">
        <f t="shared" si="41"/>
        <v>West Virginia - Charleston-Oct</v>
      </c>
      <c r="E2639" s="5">
        <v>48.977419354838709</v>
      </c>
      <c r="F2639" s="5">
        <v>48.36774193548387</v>
      </c>
      <c r="G2639" s="5">
        <v>47.364516129032253</v>
      </c>
      <c r="H2639" s="5">
        <v>46.748387096774195</v>
      </c>
      <c r="I2639" s="5">
        <v>46.541935483870965</v>
      </c>
      <c r="J2639" s="5">
        <v>45.951612903225808</v>
      </c>
      <c r="K2639" s="5">
        <v>45.512903225806454</v>
      </c>
      <c r="L2639" s="5">
        <v>47.780645161290323</v>
      </c>
      <c r="M2639" s="5">
        <v>50.780645161290323</v>
      </c>
      <c r="N2639" s="5">
        <v>54.925806451612907</v>
      </c>
      <c r="O2639" s="5">
        <v>58.848387096774189</v>
      </c>
      <c r="P2639" s="5">
        <v>61.12580645161291</v>
      </c>
      <c r="Q2639" s="5">
        <v>62.99677419354839</v>
      </c>
      <c r="R2639" s="5">
        <v>64.393548387096772</v>
      </c>
      <c r="S2639" s="5">
        <v>64.725806451612897</v>
      </c>
      <c r="T2639" s="5">
        <v>64.367741935483878</v>
      </c>
      <c r="U2639" s="5">
        <v>62.719354838709677</v>
      </c>
      <c r="V2639" s="5">
        <v>60.087096774193547</v>
      </c>
      <c r="W2639" s="5">
        <v>57.409677419354843</v>
      </c>
      <c r="X2639" s="5">
        <v>54.654838709677421</v>
      </c>
      <c r="Y2639" s="5">
        <v>53.048387096774192</v>
      </c>
      <c r="Z2639" s="5">
        <v>51.445161290322581</v>
      </c>
      <c r="AA2639" s="5">
        <v>49.980645161290326</v>
      </c>
      <c r="AB2639" s="5">
        <v>49.235483870967741</v>
      </c>
    </row>
    <row r="2640" spans="1:28">
      <c r="A2640" s="2" t="s">
        <v>344</v>
      </c>
      <c r="B2640" s="2" t="s">
        <v>83</v>
      </c>
      <c r="C2640" s="2" t="s">
        <v>371</v>
      </c>
      <c r="D2640" s="2" t="str">
        <f t="shared" si="41"/>
        <v>West Virginia - Charleston-Nov</v>
      </c>
      <c r="E2640" s="5">
        <v>43.06333333333334</v>
      </c>
      <c r="F2640" s="5">
        <v>42.24666666666667</v>
      </c>
      <c r="G2640" s="5">
        <v>41.43666666666666</v>
      </c>
      <c r="H2640" s="5">
        <v>40.623333333333335</v>
      </c>
      <c r="I2640" s="5">
        <v>40.226666666666667</v>
      </c>
      <c r="J2640" s="5">
        <v>39.86</v>
      </c>
      <c r="K2640" s="5">
        <v>39.443333333333335</v>
      </c>
      <c r="L2640" s="5">
        <v>41.603333333333332</v>
      </c>
      <c r="M2640" s="5">
        <v>43.743333333333332</v>
      </c>
      <c r="N2640" s="5">
        <v>45.91</v>
      </c>
      <c r="O2640" s="5">
        <v>48.43666666666666</v>
      </c>
      <c r="P2640" s="5">
        <v>50.97</v>
      </c>
      <c r="Q2640" s="5">
        <v>53.5</v>
      </c>
      <c r="R2640" s="5">
        <v>53.636666666666663</v>
      </c>
      <c r="S2640" s="5">
        <v>53.763333333333335</v>
      </c>
      <c r="T2640" s="5">
        <v>53.91</v>
      </c>
      <c r="U2640" s="5">
        <v>52.413333333333334</v>
      </c>
      <c r="V2640" s="5">
        <v>50.93333333333333</v>
      </c>
      <c r="W2640" s="5">
        <v>49.446666666666673</v>
      </c>
      <c r="X2640" s="5">
        <v>48.116666666666667</v>
      </c>
      <c r="Y2640" s="5">
        <v>46.853333333333332</v>
      </c>
      <c r="Z2640" s="5">
        <v>45.53</v>
      </c>
      <c r="AA2640" s="5">
        <v>44.453333333333333</v>
      </c>
      <c r="AB2640" s="5">
        <v>43.406666666666666</v>
      </c>
    </row>
    <row r="2641" spans="1:28">
      <c r="A2641" s="2" t="s">
        <v>344</v>
      </c>
      <c r="B2641" s="2" t="s">
        <v>84</v>
      </c>
      <c r="C2641" s="2" t="s">
        <v>372</v>
      </c>
      <c r="D2641" s="2" t="str">
        <f t="shared" si="41"/>
        <v>West Virginia - Charleston-Dec</v>
      </c>
      <c r="E2641" s="5">
        <v>33.37096774193548</v>
      </c>
      <c r="F2641" s="5">
        <v>32.890322580645162</v>
      </c>
      <c r="G2641" s="5">
        <v>32.470967741935482</v>
      </c>
      <c r="H2641" s="5">
        <v>31.974193548387099</v>
      </c>
      <c r="I2641" s="5">
        <v>31.603225806451615</v>
      </c>
      <c r="J2641" s="5">
        <v>31.267741935483869</v>
      </c>
      <c r="K2641" s="5">
        <v>30.925806451612903</v>
      </c>
      <c r="L2641" s="5">
        <v>31.661290322580644</v>
      </c>
      <c r="M2641" s="5">
        <v>32.390322580645162</v>
      </c>
      <c r="N2641" s="5">
        <v>33.116129032258058</v>
      </c>
      <c r="O2641" s="5">
        <v>35.00322580645161</v>
      </c>
      <c r="P2641" s="5">
        <v>36.9</v>
      </c>
      <c r="Q2641" s="5">
        <v>38.78709677419355</v>
      </c>
      <c r="R2641" s="5">
        <v>39.280645161290323</v>
      </c>
      <c r="S2641" s="5">
        <v>39.748387096774195</v>
      </c>
      <c r="T2641" s="5">
        <v>40.229032258064514</v>
      </c>
      <c r="U2641" s="5">
        <v>39.200000000000003</v>
      </c>
      <c r="V2641" s="5">
        <v>38.200000000000003</v>
      </c>
      <c r="W2641" s="5">
        <v>37.158064516129038</v>
      </c>
      <c r="X2641" s="5">
        <v>36.358064516129026</v>
      </c>
      <c r="Y2641" s="5">
        <v>35.57741935483871</v>
      </c>
      <c r="Z2641" s="5">
        <v>34.770967741935486</v>
      </c>
      <c r="AA2641" s="5">
        <v>34.403225806451616</v>
      </c>
      <c r="AB2641" s="5">
        <v>34.070967741935483</v>
      </c>
    </row>
    <row r="2642" spans="1:28">
      <c r="A2642" s="2" t="s">
        <v>345</v>
      </c>
      <c r="B2642" s="2" t="s">
        <v>73</v>
      </c>
      <c r="C2642" s="2" t="s">
        <v>361</v>
      </c>
      <c r="D2642" s="2" t="str">
        <f t="shared" si="41"/>
        <v>West Virginia - Elkins-Jan</v>
      </c>
      <c r="E2642" s="5">
        <v>25.119354838709679</v>
      </c>
      <c r="F2642" s="5">
        <v>24.616129032258065</v>
      </c>
      <c r="G2642" s="5">
        <v>24.154838709677417</v>
      </c>
      <c r="H2642" s="5">
        <v>23.641935483870967</v>
      </c>
      <c r="I2642" s="5">
        <v>23.254838709677419</v>
      </c>
      <c r="J2642" s="5">
        <v>22.906451612903226</v>
      </c>
      <c r="K2642" s="5">
        <v>22.509677419354837</v>
      </c>
      <c r="L2642" s="5">
        <v>23.490322580645163</v>
      </c>
      <c r="M2642" s="5">
        <v>24.429032258064513</v>
      </c>
      <c r="N2642" s="5">
        <v>25.4</v>
      </c>
      <c r="O2642" s="5">
        <v>27.309677419354838</v>
      </c>
      <c r="P2642" s="5">
        <v>29.20967741935484</v>
      </c>
      <c r="Q2642" s="5">
        <v>31.135483870967743</v>
      </c>
      <c r="R2642" s="5">
        <v>31.63225806451613</v>
      </c>
      <c r="S2642" s="5">
        <v>32.164516129032258</v>
      </c>
      <c r="T2642" s="5">
        <v>32.654838709677421</v>
      </c>
      <c r="U2642" s="5">
        <v>31.412903225806449</v>
      </c>
      <c r="V2642" s="5">
        <v>30.187096774193545</v>
      </c>
      <c r="W2642" s="5">
        <v>28.941935483870971</v>
      </c>
      <c r="X2642" s="5">
        <v>28.412903225806449</v>
      </c>
      <c r="Y2642" s="5">
        <v>27.877419354838711</v>
      </c>
      <c r="Z2642" s="5">
        <v>27.348387096774193</v>
      </c>
      <c r="AA2642" s="5">
        <v>26.603225806451615</v>
      </c>
      <c r="AB2642" s="5">
        <v>25.887096774193548</v>
      </c>
    </row>
    <row r="2643" spans="1:28">
      <c r="A2643" s="2" t="s">
        <v>345</v>
      </c>
      <c r="B2643" s="2" t="s">
        <v>74</v>
      </c>
      <c r="C2643" s="2" t="s">
        <v>362</v>
      </c>
      <c r="D2643" s="2" t="str">
        <f t="shared" si="41"/>
        <v>West Virginia - Elkins-Feb</v>
      </c>
      <c r="E2643" s="5">
        <v>26.885714285714283</v>
      </c>
      <c r="F2643" s="5">
        <v>26.375</v>
      </c>
      <c r="G2643" s="5">
        <v>25.87857142857143</v>
      </c>
      <c r="H2643" s="5">
        <v>25.364285714285717</v>
      </c>
      <c r="I2643" s="5">
        <v>25.125</v>
      </c>
      <c r="J2643" s="5">
        <v>24.907142857142855</v>
      </c>
      <c r="K2643" s="5">
        <v>24.678571428571427</v>
      </c>
      <c r="L2643" s="5">
        <v>26.096428571428572</v>
      </c>
      <c r="M2643" s="5">
        <v>27.567857142857143</v>
      </c>
      <c r="N2643" s="5">
        <v>29</v>
      </c>
      <c r="O2643" s="5">
        <v>31.178571428571427</v>
      </c>
      <c r="P2643" s="5">
        <v>33.325000000000003</v>
      </c>
      <c r="Q2643" s="5">
        <v>35.521428571428572</v>
      </c>
      <c r="R2643" s="5">
        <v>36.042857142857144</v>
      </c>
      <c r="S2643" s="5">
        <v>36.628571428571426</v>
      </c>
      <c r="T2643" s="5">
        <v>37.157142857142858</v>
      </c>
      <c r="U2643" s="5">
        <v>35.292857142857144</v>
      </c>
      <c r="V2643" s="5">
        <v>33.457142857142856</v>
      </c>
      <c r="W2643" s="5">
        <v>31.517857142857142</v>
      </c>
      <c r="X2643" s="5">
        <v>30.303571428571427</v>
      </c>
      <c r="Y2643" s="5">
        <v>29.11785714285714</v>
      </c>
      <c r="Z2643" s="5">
        <v>27.95</v>
      </c>
      <c r="AA2643" s="5">
        <v>27.417857142857144</v>
      </c>
      <c r="AB2643" s="5">
        <v>26.892857142857142</v>
      </c>
    </row>
    <row r="2644" spans="1:28">
      <c r="A2644" s="2" t="s">
        <v>345</v>
      </c>
      <c r="B2644" s="2" t="s">
        <v>75</v>
      </c>
      <c r="C2644" s="2" t="s">
        <v>363</v>
      </c>
      <c r="D2644" s="2" t="str">
        <f t="shared" si="41"/>
        <v>West Virginia - Elkins-Mar</v>
      </c>
      <c r="E2644" s="5">
        <v>36.338709677419352</v>
      </c>
      <c r="F2644" s="5">
        <v>35.864516129032253</v>
      </c>
      <c r="G2644" s="5">
        <v>35.067741935483866</v>
      </c>
      <c r="H2644" s="5">
        <v>34.554838709677419</v>
      </c>
      <c r="I2644" s="5">
        <v>34.074193548387093</v>
      </c>
      <c r="J2644" s="5">
        <v>33.151612903225811</v>
      </c>
      <c r="K2644" s="5">
        <v>33.593548387096774</v>
      </c>
      <c r="L2644" s="5">
        <v>35.651612903225811</v>
      </c>
      <c r="M2644" s="5">
        <v>38.748387096774195</v>
      </c>
      <c r="N2644" s="5">
        <v>41.151612903225811</v>
      </c>
      <c r="O2644" s="5">
        <v>43.225806451612904</v>
      </c>
      <c r="P2644" s="5">
        <v>44.351612903225806</v>
      </c>
      <c r="Q2644" s="5">
        <v>45.493548387096773</v>
      </c>
      <c r="R2644" s="5">
        <v>46.887096774193552</v>
      </c>
      <c r="S2644" s="5">
        <v>46.99677419354839</v>
      </c>
      <c r="T2644" s="5">
        <v>46.432258064516134</v>
      </c>
      <c r="U2644" s="5">
        <v>45.929032258064517</v>
      </c>
      <c r="V2644" s="5">
        <v>44.225806451612904</v>
      </c>
      <c r="W2644" s="5">
        <v>41.806451612903224</v>
      </c>
      <c r="X2644" s="5">
        <v>39.564516129032256</v>
      </c>
      <c r="Y2644" s="5">
        <v>38.306451612903224</v>
      </c>
      <c r="Z2644" s="5">
        <v>37.538709677419355</v>
      </c>
      <c r="AA2644" s="5">
        <v>37.358064516129026</v>
      </c>
      <c r="AB2644" s="5">
        <v>36.983870967741936</v>
      </c>
    </row>
    <row r="2645" spans="1:28">
      <c r="A2645" s="2" t="s">
        <v>345</v>
      </c>
      <c r="B2645" s="2" t="s">
        <v>76</v>
      </c>
      <c r="C2645" s="2" t="s">
        <v>364</v>
      </c>
      <c r="D2645" s="2" t="str">
        <f t="shared" si="41"/>
        <v>West Virginia - Elkins-Apr</v>
      </c>
      <c r="E2645" s="5">
        <v>41.676666666666662</v>
      </c>
      <c r="F2645" s="5">
        <v>41.243333333333332</v>
      </c>
      <c r="G2645" s="5">
        <v>40.803333333333327</v>
      </c>
      <c r="H2645" s="5">
        <v>40.336666666666666</v>
      </c>
      <c r="I2645" s="5">
        <v>40.89</v>
      </c>
      <c r="J2645" s="5">
        <v>41.406666666666666</v>
      </c>
      <c r="K2645" s="5">
        <v>41.956666666666671</v>
      </c>
      <c r="L2645" s="5">
        <v>45.126666666666665</v>
      </c>
      <c r="M2645" s="5">
        <v>48.28</v>
      </c>
      <c r="N2645" s="5">
        <v>51.45</v>
      </c>
      <c r="O2645" s="5">
        <v>53.216666666666669</v>
      </c>
      <c r="P2645" s="5">
        <v>54.93333333333333</v>
      </c>
      <c r="Q2645" s="5">
        <v>56.68333333333333</v>
      </c>
      <c r="R2645" s="5">
        <v>57.11</v>
      </c>
      <c r="S2645" s="5">
        <v>57.52</v>
      </c>
      <c r="T2645" s="5">
        <v>57.95</v>
      </c>
      <c r="U2645" s="5">
        <v>56.24666666666667</v>
      </c>
      <c r="V2645" s="5">
        <v>54.56666666666667</v>
      </c>
      <c r="W2645" s="5">
        <v>52.773333333333333</v>
      </c>
      <c r="X2645" s="5">
        <v>50.06</v>
      </c>
      <c r="Y2645" s="5">
        <v>47.41</v>
      </c>
      <c r="Z2645" s="5">
        <v>44.776666666666664</v>
      </c>
      <c r="AA2645" s="5">
        <v>43.93</v>
      </c>
      <c r="AB2645" s="5">
        <v>43.12</v>
      </c>
    </row>
    <row r="2646" spans="1:28">
      <c r="A2646" s="2" t="s">
        <v>345</v>
      </c>
      <c r="B2646" s="2" t="s">
        <v>77</v>
      </c>
      <c r="C2646" s="2" t="s">
        <v>365</v>
      </c>
      <c r="D2646" s="2" t="str">
        <f t="shared" si="41"/>
        <v>West Virginia - Elkins-May</v>
      </c>
      <c r="E2646" s="5">
        <v>48.951612903225808</v>
      </c>
      <c r="F2646" s="5">
        <v>48.12903225806452</v>
      </c>
      <c r="G2646" s="5">
        <v>47.322580645161288</v>
      </c>
      <c r="H2646" s="5">
        <v>46.50322580645161</v>
      </c>
      <c r="I2646" s="5">
        <v>47.616129032258058</v>
      </c>
      <c r="J2646" s="5">
        <v>48.767741935483869</v>
      </c>
      <c r="K2646" s="5">
        <v>49.883870967741942</v>
      </c>
      <c r="L2646" s="5">
        <v>53.603225806451611</v>
      </c>
      <c r="M2646" s="5">
        <v>57.316129032258061</v>
      </c>
      <c r="N2646" s="5">
        <v>61.016129032258064</v>
      </c>
      <c r="O2646" s="5">
        <v>62.654838709677421</v>
      </c>
      <c r="P2646" s="5">
        <v>64.270967741935493</v>
      </c>
      <c r="Q2646" s="5">
        <v>65.91612903225807</v>
      </c>
      <c r="R2646" s="5">
        <v>66.180645161290315</v>
      </c>
      <c r="S2646" s="5">
        <v>66.435483870967744</v>
      </c>
      <c r="T2646" s="5">
        <v>66.716129032258053</v>
      </c>
      <c r="U2646" s="5">
        <v>65.287096774193557</v>
      </c>
      <c r="V2646" s="5">
        <v>63.8</v>
      </c>
      <c r="W2646" s="5">
        <v>62.29032258064516</v>
      </c>
      <c r="X2646" s="5">
        <v>59.309677419354834</v>
      </c>
      <c r="Y2646" s="5">
        <v>56.329032258064515</v>
      </c>
      <c r="Z2646" s="5">
        <v>53.377419354838715</v>
      </c>
      <c r="AA2646" s="5">
        <v>51.974193548387099</v>
      </c>
      <c r="AB2646" s="5">
        <v>50.63225806451613</v>
      </c>
    </row>
    <row r="2647" spans="1:28">
      <c r="A2647" s="2" t="s">
        <v>345</v>
      </c>
      <c r="B2647" s="2" t="s">
        <v>78</v>
      </c>
      <c r="C2647" s="2" t="s">
        <v>366</v>
      </c>
      <c r="D2647" s="2" t="str">
        <f t="shared" si="41"/>
        <v>West Virginia - Elkins-Jun</v>
      </c>
      <c r="E2647" s="5">
        <v>56.833333333333336</v>
      </c>
      <c r="F2647" s="5">
        <v>56.273333333333333</v>
      </c>
      <c r="G2647" s="5">
        <v>55.776666666666664</v>
      </c>
      <c r="H2647" s="5">
        <v>55.19</v>
      </c>
      <c r="I2647" s="5">
        <v>55.856666666666669</v>
      </c>
      <c r="J2647" s="5">
        <v>56.473333333333336</v>
      </c>
      <c r="K2647" s="5">
        <v>57.146666666666668</v>
      </c>
      <c r="L2647" s="5">
        <v>61.133333333333333</v>
      </c>
      <c r="M2647" s="5">
        <v>65.126666666666665</v>
      </c>
      <c r="N2647" s="5">
        <v>69.12</v>
      </c>
      <c r="O2647" s="5">
        <v>70.773333333333326</v>
      </c>
      <c r="P2647" s="5">
        <v>72.453333333333333</v>
      </c>
      <c r="Q2647" s="5">
        <v>74.12</v>
      </c>
      <c r="R2647" s="5">
        <v>74.126666666666679</v>
      </c>
      <c r="S2647" s="5">
        <v>74.086666666666659</v>
      </c>
      <c r="T2647" s="5">
        <v>74.099999999999994</v>
      </c>
      <c r="U2647" s="5">
        <v>72.27</v>
      </c>
      <c r="V2647" s="5">
        <v>70.423333333333332</v>
      </c>
      <c r="W2647" s="5">
        <v>68.476666666666674</v>
      </c>
      <c r="X2647" s="5">
        <v>65.61666666666666</v>
      </c>
      <c r="Y2647" s="5">
        <v>62.796666666666667</v>
      </c>
      <c r="Z2647" s="5">
        <v>60.026666666666664</v>
      </c>
      <c r="AA2647" s="5">
        <v>59</v>
      </c>
      <c r="AB2647" s="5">
        <v>57.97</v>
      </c>
    </row>
    <row r="2648" spans="1:28">
      <c r="A2648" s="2" t="s">
        <v>345</v>
      </c>
      <c r="B2648" s="2" t="s">
        <v>79</v>
      </c>
      <c r="C2648" s="2" t="s">
        <v>367</v>
      </c>
      <c r="D2648" s="2" t="str">
        <f t="shared" si="41"/>
        <v>West Virginia - Elkins-Jul</v>
      </c>
      <c r="E2648" s="5">
        <v>63.687096774193549</v>
      </c>
      <c r="F2648" s="5">
        <v>63.335483870967742</v>
      </c>
      <c r="G2648" s="5">
        <v>61.532258064516128</v>
      </c>
      <c r="H2648" s="5">
        <v>61.187096774193549</v>
      </c>
      <c r="I2648" s="5">
        <v>61.309677419354834</v>
      </c>
      <c r="J2648" s="5">
        <v>61.509677419354837</v>
      </c>
      <c r="K2648" s="5">
        <v>63.180645161290322</v>
      </c>
      <c r="L2648" s="5">
        <v>64.980645161290326</v>
      </c>
      <c r="M2648" s="5">
        <v>67.645161290322577</v>
      </c>
      <c r="N2648" s="5">
        <v>70.709677419354833</v>
      </c>
      <c r="O2648" s="5">
        <v>72.787096774193557</v>
      </c>
      <c r="P2648" s="5">
        <v>74.367741935483878</v>
      </c>
      <c r="Q2648" s="5">
        <v>75.745161290322571</v>
      </c>
      <c r="R2648" s="5">
        <v>75.42258064516129</v>
      </c>
      <c r="S2648" s="5">
        <v>76.322580645161295</v>
      </c>
      <c r="T2648" s="5">
        <v>75.793548387096777</v>
      </c>
      <c r="U2648" s="5">
        <v>74.945161290322588</v>
      </c>
      <c r="V2648" s="5">
        <v>73.803225806451621</v>
      </c>
      <c r="W2648" s="5">
        <v>71.08064516129032</v>
      </c>
      <c r="X2648" s="5">
        <v>68.358064516129033</v>
      </c>
      <c r="Y2648" s="5">
        <v>65.651612903225811</v>
      </c>
      <c r="Z2648" s="5">
        <v>64.267741935483869</v>
      </c>
      <c r="AA2648" s="5">
        <v>63.332258064516125</v>
      </c>
      <c r="AB2648" s="5">
        <v>62.6</v>
      </c>
    </row>
    <row r="2649" spans="1:28">
      <c r="A2649" s="2" t="s">
        <v>345</v>
      </c>
      <c r="B2649" s="2" t="s">
        <v>80</v>
      </c>
      <c r="C2649" s="2" t="s">
        <v>368</v>
      </c>
      <c r="D2649" s="2" t="str">
        <f t="shared" si="41"/>
        <v>West Virginia - Elkins-Aug</v>
      </c>
      <c r="E2649" s="5">
        <v>59.019354838709674</v>
      </c>
      <c r="F2649" s="5">
        <v>58.796774193548387</v>
      </c>
      <c r="G2649" s="5">
        <v>60.845161290322579</v>
      </c>
      <c r="H2649" s="5">
        <v>61.070967741935483</v>
      </c>
      <c r="I2649" s="5">
        <v>60.941935483870971</v>
      </c>
      <c r="J2649" s="5">
        <v>61.587096774193547</v>
      </c>
      <c r="K2649" s="5">
        <v>62.667741935483875</v>
      </c>
      <c r="L2649" s="5">
        <v>64.635483870967747</v>
      </c>
      <c r="M2649" s="5">
        <v>67.667741935483861</v>
      </c>
      <c r="N2649" s="5">
        <v>71.096774193548384</v>
      </c>
      <c r="O2649" s="5">
        <v>73.964516129032262</v>
      </c>
      <c r="P2649" s="5">
        <v>75.845161290322579</v>
      </c>
      <c r="Q2649" s="5">
        <v>77.103225806451604</v>
      </c>
      <c r="R2649" s="5">
        <v>77.816129032258075</v>
      </c>
      <c r="S2649" s="5">
        <v>78.090322580645164</v>
      </c>
      <c r="T2649" s="5">
        <v>77.216129032258053</v>
      </c>
      <c r="U2649" s="5">
        <v>75.296774193548387</v>
      </c>
      <c r="V2649" s="5">
        <v>73.774193548387103</v>
      </c>
      <c r="W2649" s="5">
        <v>70.593548387096774</v>
      </c>
      <c r="X2649" s="5">
        <v>66.383870967741942</v>
      </c>
      <c r="Y2649" s="5">
        <v>64.729032258064507</v>
      </c>
      <c r="Z2649" s="5">
        <v>63.57741935483871</v>
      </c>
      <c r="AA2649" s="5">
        <v>62.50322580645161</v>
      </c>
      <c r="AB2649" s="5">
        <v>61.574193548387093</v>
      </c>
    </row>
    <row r="2650" spans="1:28">
      <c r="A2650" s="2" t="s">
        <v>345</v>
      </c>
      <c r="B2650" s="2" t="s">
        <v>81</v>
      </c>
      <c r="C2650" s="2" t="s">
        <v>369</v>
      </c>
      <c r="D2650" s="2" t="str">
        <f t="shared" si="41"/>
        <v>West Virginia - Elkins-Sep</v>
      </c>
      <c r="E2650" s="5">
        <v>53.923333333333332</v>
      </c>
      <c r="F2650" s="5">
        <v>53.143333333333331</v>
      </c>
      <c r="G2650" s="5">
        <v>52.946666666666673</v>
      </c>
      <c r="H2650" s="5">
        <v>52.903333333333329</v>
      </c>
      <c r="I2650" s="5">
        <v>52.763333333333335</v>
      </c>
      <c r="J2650" s="5">
        <v>52.853333333333332</v>
      </c>
      <c r="K2650" s="5">
        <v>53.21</v>
      </c>
      <c r="L2650" s="5">
        <v>55.166666666666664</v>
      </c>
      <c r="M2650" s="5">
        <v>58.64</v>
      </c>
      <c r="N2650" s="5">
        <v>62.756666666666668</v>
      </c>
      <c r="O2650" s="5">
        <v>67.243333333333325</v>
      </c>
      <c r="P2650" s="5">
        <v>69.400000000000006</v>
      </c>
      <c r="Q2650" s="5">
        <v>70.653333333333336</v>
      </c>
      <c r="R2650" s="5">
        <v>71.61333333333333</v>
      </c>
      <c r="S2650" s="5">
        <v>71.823333333333323</v>
      </c>
      <c r="T2650" s="5">
        <v>71.513333333333335</v>
      </c>
      <c r="U2650" s="5">
        <v>69.953333333333333</v>
      </c>
      <c r="V2650" s="5">
        <v>66.326666666666668</v>
      </c>
      <c r="W2650" s="5">
        <v>60.786666666666662</v>
      </c>
      <c r="X2650" s="5">
        <v>58.346666666666671</v>
      </c>
      <c r="Y2650" s="5">
        <v>57.333333333333336</v>
      </c>
      <c r="Z2650" s="5">
        <v>56.41</v>
      </c>
      <c r="AA2650" s="5">
        <v>55.55</v>
      </c>
      <c r="AB2650" s="5">
        <v>54.82</v>
      </c>
    </row>
    <row r="2651" spans="1:28">
      <c r="A2651" s="2" t="s">
        <v>345</v>
      </c>
      <c r="B2651" s="2" t="s">
        <v>82</v>
      </c>
      <c r="C2651" s="2" t="s">
        <v>370</v>
      </c>
      <c r="D2651" s="2" t="str">
        <f t="shared" si="41"/>
        <v>West Virginia - Elkins-Oct</v>
      </c>
      <c r="E2651" s="5">
        <v>41.912903225806453</v>
      </c>
      <c r="F2651" s="5">
        <v>41.532258064516128</v>
      </c>
      <c r="G2651" s="5">
        <v>41.141935483870974</v>
      </c>
      <c r="H2651" s="5">
        <v>40.758064516129032</v>
      </c>
      <c r="I2651" s="5">
        <v>40.480645161290326</v>
      </c>
      <c r="J2651" s="5">
        <v>40.261290322580642</v>
      </c>
      <c r="K2651" s="5">
        <v>39.980645161290326</v>
      </c>
      <c r="L2651" s="5">
        <v>43.677419354838712</v>
      </c>
      <c r="M2651" s="5">
        <v>47.338709677419352</v>
      </c>
      <c r="N2651" s="5">
        <v>51.041935483870965</v>
      </c>
      <c r="O2651" s="5">
        <v>53.535483870967738</v>
      </c>
      <c r="P2651" s="5">
        <v>55.987096774193546</v>
      </c>
      <c r="Q2651" s="5">
        <v>58.474193548387099</v>
      </c>
      <c r="R2651" s="5">
        <v>58.432258064516134</v>
      </c>
      <c r="S2651" s="5">
        <v>58.383870967741942</v>
      </c>
      <c r="T2651" s="5">
        <v>58.332258064516125</v>
      </c>
      <c r="U2651" s="5">
        <v>55.109677419354838</v>
      </c>
      <c r="V2651" s="5">
        <v>51.909677419354843</v>
      </c>
      <c r="W2651" s="5">
        <v>48.635483870967747</v>
      </c>
      <c r="X2651" s="5">
        <v>46.703225806451613</v>
      </c>
      <c r="Y2651" s="5">
        <v>44.816129032258061</v>
      </c>
      <c r="Z2651" s="5">
        <v>42.938709677419354</v>
      </c>
      <c r="AA2651" s="5">
        <v>42.406451612903226</v>
      </c>
      <c r="AB2651" s="5">
        <v>41.890322580645162</v>
      </c>
    </row>
    <row r="2652" spans="1:28">
      <c r="A2652" s="2" t="s">
        <v>345</v>
      </c>
      <c r="B2652" s="2" t="s">
        <v>83</v>
      </c>
      <c r="C2652" s="2" t="s">
        <v>371</v>
      </c>
      <c r="D2652" s="2" t="str">
        <f t="shared" si="41"/>
        <v>West Virginia - Elkins-Nov</v>
      </c>
      <c r="E2652" s="5">
        <v>37.546666666666667</v>
      </c>
      <c r="F2652" s="5">
        <v>37.366666666666667</v>
      </c>
      <c r="G2652" s="5">
        <v>37.159999999999997</v>
      </c>
      <c r="H2652" s="5">
        <v>36.983333333333334</v>
      </c>
      <c r="I2652" s="5">
        <v>36.74666666666667</v>
      </c>
      <c r="J2652" s="5">
        <v>36.546666666666667</v>
      </c>
      <c r="K2652" s="5">
        <v>36.303333333333327</v>
      </c>
      <c r="L2652" s="5">
        <v>38.423333333333332</v>
      </c>
      <c r="M2652" s="5">
        <v>40.61</v>
      </c>
      <c r="N2652" s="5">
        <v>42.723333333333336</v>
      </c>
      <c r="O2652" s="5">
        <v>44.923333333333332</v>
      </c>
      <c r="P2652" s="5">
        <v>47.146666666666668</v>
      </c>
      <c r="Q2652" s="5">
        <v>49.346666666666671</v>
      </c>
      <c r="R2652" s="5">
        <v>49.07</v>
      </c>
      <c r="S2652" s="5">
        <v>48.86</v>
      </c>
      <c r="T2652" s="5">
        <v>48.61</v>
      </c>
      <c r="U2652" s="5">
        <v>46.393333333333331</v>
      </c>
      <c r="V2652" s="5">
        <v>44.2</v>
      </c>
      <c r="W2652" s="5">
        <v>42.04</v>
      </c>
      <c r="X2652" s="5">
        <v>40.866666666666667</v>
      </c>
      <c r="Y2652" s="5">
        <v>39.726666666666667</v>
      </c>
      <c r="Z2652" s="5">
        <v>38.56</v>
      </c>
      <c r="AA2652" s="5">
        <v>38.143333333333331</v>
      </c>
      <c r="AB2652" s="5">
        <v>37.74</v>
      </c>
    </row>
    <row r="2653" spans="1:28">
      <c r="A2653" s="2" t="s">
        <v>345</v>
      </c>
      <c r="B2653" s="2" t="s">
        <v>84</v>
      </c>
      <c r="C2653" s="2" t="s">
        <v>372</v>
      </c>
      <c r="D2653" s="2" t="str">
        <f t="shared" si="41"/>
        <v>West Virginia - Elkins-Dec</v>
      </c>
      <c r="E2653" s="5">
        <v>28.206451612903226</v>
      </c>
      <c r="F2653" s="5">
        <v>27.809677419354838</v>
      </c>
      <c r="G2653" s="5">
        <v>27.477419354838709</v>
      </c>
      <c r="H2653" s="5">
        <v>28.048387096774192</v>
      </c>
      <c r="I2653" s="5">
        <v>28.148387096774194</v>
      </c>
      <c r="J2653" s="5">
        <v>28.138709677419353</v>
      </c>
      <c r="K2653" s="5">
        <v>28.164516129032258</v>
      </c>
      <c r="L2653" s="5">
        <v>28.003225806451614</v>
      </c>
      <c r="M2653" s="5">
        <v>29.219354838709677</v>
      </c>
      <c r="N2653" s="5">
        <v>30.993548387096773</v>
      </c>
      <c r="O2653" s="5">
        <v>33.1</v>
      </c>
      <c r="P2653" s="5">
        <v>34.825806451612898</v>
      </c>
      <c r="Q2653" s="5">
        <v>36.490322580645163</v>
      </c>
      <c r="R2653" s="5">
        <v>37.809677419354834</v>
      </c>
      <c r="S2653" s="5">
        <v>38.196774193548386</v>
      </c>
      <c r="T2653" s="5">
        <v>37.838709677419352</v>
      </c>
      <c r="U2653" s="5">
        <v>35.429032258064517</v>
      </c>
      <c r="V2653" s="5">
        <v>32.764516129032259</v>
      </c>
      <c r="W2653" s="5">
        <v>31.27741935483871</v>
      </c>
      <c r="X2653" s="5">
        <v>30.303225806451611</v>
      </c>
      <c r="Y2653" s="5">
        <v>29.574193548387097</v>
      </c>
      <c r="Z2653" s="5">
        <v>29.14516129032258</v>
      </c>
      <c r="AA2653" s="5">
        <v>28.812903225806455</v>
      </c>
      <c r="AB2653" s="5">
        <v>28.183870967741935</v>
      </c>
    </row>
    <row r="2654" spans="1:28">
      <c r="A2654" s="2" t="s">
        <v>346</v>
      </c>
      <c r="B2654" s="2" t="s">
        <v>73</v>
      </c>
      <c r="C2654" s="2" t="s">
        <v>361</v>
      </c>
      <c r="D2654" s="2" t="str">
        <f t="shared" si="41"/>
        <v>West Virginia - Huntington-Jan</v>
      </c>
      <c r="E2654" s="5">
        <v>32.254838709677422</v>
      </c>
      <c r="F2654" s="5">
        <v>31.993548387096773</v>
      </c>
      <c r="G2654" s="5">
        <v>31.77741935483871</v>
      </c>
      <c r="H2654" s="5">
        <v>31.506451612903227</v>
      </c>
      <c r="I2654" s="5">
        <v>31.070967741935487</v>
      </c>
      <c r="J2654" s="5">
        <v>30.6</v>
      </c>
      <c r="K2654" s="5">
        <v>30.161290322580644</v>
      </c>
      <c r="L2654" s="5">
        <v>30.661290322580644</v>
      </c>
      <c r="M2654" s="5">
        <v>31.170967741935481</v>
      </c>
      <c r="N2654" s="5">
        <v>31.664516129032258</v>
      </c>
      <c r="O2654" s="5">
        <v>33.538709677419355</v>
      </c>
      <c r="P2654" s="5">
        <v>35.435483870967744</v>
      </c>
      <c r="Q2654" s="5">
        <v>37.303225806451614</v>
      </c>
      <c r="R2654" s="5">
        <v>37.945161290322581</v>
      </c>
      <c r="S2654" s="5">
        <v>38.6</v>
      </c>
      <c r="T2654" s="5">
        <v>39.241935483870968</v>
      </c>
      <c r="U2654" s="5">
        <v>38.106451612903221</v>
      </c>
      <c r="V2654" s="5">
        <v>36.967741935483872</v>
      </c>
      <c r="W2654" s="5">
        <v>35.803225806451614</v>
      </c>
      <c r="X2654" s="5">
        <v>34.87096774193548</v>
      </c>
      <c r="Y2654" s="5">
        <v>33.909677419354843</v>
      </c>
      <c r="Z2654" s="5">
        <v>33.006451612903227</v>
      </c>
      <c r="AA2654" s="5">
        <v>32.461290322580645</v>
      </c>
      <c r="AB2654" s="5">
        <v>31.887096774193548</v>
      </c>
    </row>
    <row r="2655" spans="1:28">
      <c r="A2655" s="2" t="s">
        <v>346</v>
      </c>
      <c r="B2655" s="2" t="s">
        <v>74</v>
      </c>
      <c r="C2655" s="2" t="s">
        <v>362</v>
      </c>
      <c r="D2655" s="2" t="str">
        <f t="shared" si="41"/>
        <v>West Virginia - Huntington-Feb</v>
      </c>
      <c r="E2655" s="5">
        <v>34.364285714285714</v>
      </c>
      <c r="F2655" s="5">
        <v>33.985714285714288</v>
      </c>
      <c r="G2655" s="5">
        <v>33.360714285714288</v>
      </c>
      <c r="H2655" s="5">
        <v>32.964285714285715</v>
      </c>
      <c r="I2655" s="5">
        <v>32.442857142857143</v>
      </c>
      <c r="J2655" s="5">
        <v>31.989285714285717</v>
      </c>
      <c r="K2655" s="5">
        <v>32.342857142857142</v>
      </c>
      <c r="L2655" s="5">
        <v>32.660714285714285</v>
      </c>
      <c r="M2655" s="5">
        <v>33.760714285714286</v>
      </c>
      <c r="N2655" s="5">
        <v>35.710714285714282</v>
      </c>
      <c r="O2655" s="5">
        <v>38.11071428571428</v>
      </c>
      <c r="P2655" s="5">
        <v>39.924999999999997</v>
      </c>
      <c r="Q2655" s="5">
        <v>41.371428571428574</v>
      </c>
      <c r="R2655" s="5">
        <v>42.63214285714286</v>
      </c>
      <c r="S2655" s="5">
        <v>43.578571428571429</v>
      </c>
      <c r="T2655" s="5">
        <v>43.953571428571429</v>
      </c>
      <c r="U2655" s="5">
        <v>43.392857142857146</v>
      </c>
      <c r="V2655" s="5">
        <v>42.078571428571429</v>
      </c>
      <c r="W2655" s="5">
        <v>40.696428571428569</v>
      </c>
      <c r="X2655" s="5">
        <v>39.503571428571426</v>
      </c>
      <c r="Y2655" s="5">
        <v>38.207142857142856</v>
      </c>
      <c r="Z2655" s="5">
        <v>37.146428571428565</v>
      </c>
      <c r="AA2655" s="5">
        <v>36.274999999999999</v>
      </c>
      <c r="AB2655" s="5">
        <v>35.799999999999997</v>
      </c>
    </row>
    <row r="2656" spans="1:28">
      <c r="A2656" s="2" t="s">
        <v>346</v>
      </c>
      <c r="B2656" s="2" t="s">
        <v>75</v>
      </c>
      <c r="C2656" s="2" t="s">
        <v>363</v>
      </c>
      <c r="D2656" s="2" t="str">
        <f t="shared" si="41"/>
        <v>West Virginia - Huntington-Mar</v>
      </c>
      <c r="E2656" s="5">
        <v>42.612903225806448</v>
      </c>
      <c r="F2656" s="5">
        <v>42.070967741935483</v>
      </c>
      <c r="G2656" s="5">
        <v>41.225806451612904</v>
      </c>
      <c r="H2656" s="5">
        <v>40.435483870967744</v>
      </c>
      <c r="I2656" s="5">
        <v>39.716129032258067</v>
      </c>
      <c r="J2656" s="5">
        <v>38.964516129032262</v>
      </c>
      <c r="K2656" s="5">
        <v>38.596774193548384</v>
      </c>
      <c r="L2656" s="5">
        <v>39.490322580645163</v>
      </c>
      <c r="M2656" s="5">
        <v>41.945161290322581</v>
      </c>
      <c r="N2656" s="5">
        <v>44.91612903225807</v>
      </c>
      <c r="O2656" s="5">
        <v>47.674193548387102</v>
      </c>
      <c r="P2656" s="5">
        <v>49.993548387096773</v>
      </c>
      <c r="Q2656" s="5">
        <v>51.025806451612901</v>
      </c>
      <c r="R2656" s="5">
        <v>52.258064516129032</v>
      </c>
      <c r="S2656" s="5">
        <v>52.622580645161285</v>
      </c>
      <c r="T2656" s="5">
        <v>53.141935483870974</v>
      </c>
      <c r="U2656" s="5">
        <v>53.2</v>
      </c>
      <c r="V2656" s="5">
        <v>51.961290322580645</v>
      </c>
      <c r="W2656" s="5">
        <v>50.093548387096774</v>
      </c>
      <c r="X2656" s="5">
        <v>48.325806451612898</v>
      </c>
      <c r="Y2656" s="5">
        <v>47.361290322580643</v>
      </c>
      <c r="Z2656" s="5">
        <v>46.087096774193547</v>
      </c>
      <c r="AA2656" s="5">
        <v>44.92258064516129</v>
      </c>
      <c r="AB2656" s="5">
        <v>43.735483870967741</v>
      </c>
    </row>
    <row r="2657" spans="1:28">
      <c r="A2657" s="2" t="s">
        <v>346</v>
      </c>
      <c r="B2657" s="2" t="s">
        <v>76</v>
      </c>
      <c r="C2657" s="2" t="s">
        <v>364</v>
      </c>
      <c r="D2657" s="2" t="str">
        <f t="shared" si="41"/>
        <v>West Virginia - Huntington-Apr</v>
      </c>
      <c r="E2657" s="5">
        <v>52.943333333333335</v>
      </c>
      <c r="F2657" s="5">
        <v>51.666666666666664</v>
      </c>
      <c r="G2657" s="5">
        <v>51.04</v>
      </c>
      <c r="H2657" s="5">
        <v>50.076666666666668</v>
      </c>
      <c r="I2657" s="5">
        <v>49.5</v>
      </c>
      <c r="J2657" s="5">
        <v>48.483333333333334</v>
      </c>
      <c r="K2657" s="5">
        <v>48.94</v>
      </c>
      <c r="L2657" s="5">
        <v>50.773333333333333</v>
      </c>
      <c r="M2657" s="5">
        <v>53.273333333333333</v>
      </c>
      <c r="N2657" s="5">
        <v>55.95</v>
      </c>
      <c r="O2657" s="5">
        <v>58.6</v>
      </c>
      <c r="P2657" s="5">
        <v>60.916666666666664</v>
      </c>
      <c r="Q2657" s="5">
        <v>63.203333333333333</v>
      </c>
      <c r="R2657" s="5">
        <v>64.64</v>
      </c>
      <c r="S2657" s="5">
        <v>65.293333333333337</v>
      </c>
      <c r="T2657" s="5">
        <v>64.989999999999995</v>
      </c>
      <c r="U2657" s="5">
        <v>64.373333333333335</v>
      </c>
      <c r="V2657" s="5">
        <v>63.126666666666665</v>
      </c>
      <c r="W2657" s="5">
        <v>61.38</v>
      </c>
      <c r="X2657" s="5">
        <v>59.62</v>
      </c>
      <c r="Y2657" s="5">
        <v>58.21</v>
      </c>
      <c r="Z2657" s="5">
        <v>56.803333333333327</v>
      </c>
      <c r="AA2657" s="5">
        <v>55.576666666666668</v>
      </c>
      <c r="AB2657" s="5">
        <v>54.72</v>
      </c>
    </row>
    <row r="2658" spans="1:28">
      <c r="A2658" s="2" t="s">
        <v>346</v>
      </c>
      <c r="B2658" s="2" t="s">
        <v>77</v>
      </c>
      <c r="C2658" s="2" t="s">
        <v>365</v>
      </c>
      <c r="D2658" s="2" t="str">
        <f t="shared" si="41"/>
        <v>West Virginia - Huntington-May</v>
      </c>
      <c r="E2658" s="5">
        <v>59.016129032258064</v>
      </c>
      <c r="F2658" s="5">
        <v>57.974193548387099</v>
      </c>
      <c r="G2658" s="5">
        <v>56.912903225806453</v>
      </c>
      <c r="H2658" s="5">
        <v>56.145161290322584</v>
      </c>
      <c r="I2658" s="5">
        <v>55.693548387096776</v>
      </c>
      <c r="J2658" s="5">
        <v>55.641935483870974</v>
      </c>
      <c r="K2658" s="5">
        <v>57.245161290322578</v>
      </c>
      <c r="L2658" s="5">
        <v>59.832258064516125</v>
      </c>
      <c r="M2658" s="5">
        <v>63.258064516129032</v>
      </c>
      <c r="N2658" s="5">
        <v>66.387096774193552</v>
      </c>
      <c r="O2658" s="5">
        <v>69.164516129032251</v>
      </c>
      <c r="P2658" s="5">
        <v>70.961290322580652</v>
      </c>
      <c r="Q2658" s="5">
        <v>72.287096774193557</v>
      </c>
      <c r="R2658" s="5">
        <v>73.212903225806443</v>
      </c>
      <c r="S2658" s="5">
        <v>73.767741935483883</v>
      </c>
      <c r="T2658" s="5">
        <v>73.42258064516129</v>
      </c>
      <c r="U2658" s="5">
        <v>71.870967741935488</v>
      </c>
      <c r="V2658" s="5">
        <v>70.322580645161295</v>
      </c>
      <c r="W2658" s="5">
        <v>68.867741935483878</v>
      </c>
      <c r="X2658" s="5">
        <v>66.570967741935476</v>
      </c>
      <c r="Y2658" s="5">
        <v>64.648387096774186</v>
      </c>
      <c r="Z2658" s="5">
        <v>62.809677419354834</v>
      </c>
      <c r="AA2658" s="5">
        <v>60.941935483870971</v>
      </c>
      <c r="AB2658" s="5">
        <v>59.816129032258061</v>
      </c>
    </row>
    <row r="2659" spans="1:28">
      <c r="A2659" s="2" t="s">
        <v>346</v>
      </c>
      <c r="B2659" s="2" t="s">
        <v>78</v>
      </c>
      <c r="C2659" s="2" t="s">
        <v>366</v>
      </c>
      <c r="D2659" s="2" t="str">
        <f t="shared" si="41"/>
        <v>West Virginia - Huntington-Jun</v>
      </c>
      <c r="E2659" s="5">
        <v>66.033333333333331</v>
      </c>
      <c r="F2659" s="5">
        <v>65.36</v>
      </c>
      <c r="G2659" s="5">
        <v>64.569999999999993</v>
      </c>
      <c r="H2659" s="5">
        <v>64.023333333333341</v>
      </c>
      <c r="I2659" s="5">
        <v>63.2</v>
      </c>
      <c r="J2659" s="5">
        <v>63.24</v>
      </c>
      <c r="K2659" s="5">
        <v>65.293333333333337</v>
      </c>
      <c r="L2659" s="5">
        <v>68.356666666666655</v>
      </c>
      <c r="M2659" s="5">
        <v>71.676666666666677</v>
      </c>
      <c r="N2659" s="5">
        <v>74.346666666666664</v>
      </c>
      <c r="O2659" s="5">
        <v>76.403333333333336</v>
      </c>
      <c r="P2659" s="5">
        <v>77.523333333333326</v>
      </c>
      <c r="Q2659" s="5">
        <v>78.566666666666663</v>
      </c>
      <c r="R2659" s="5">
        <v>79.953333333333333</v>
      </c>
      <c r="S2659" s="5">
        <v>80.803333333333327</v>
      </c>
      <c r="T2659" s="5">
        <v>81.11333333333333</v>
      </c>
      <c r="U2659" s="5">
        <v>80.680000000000007</v>
      </c>
      <c r="V2659" s="5">
        <v>79.66</v>
      </c>
      <c r="W2659" s="5">
        <v>77.75</v>
      </c>
      <c r="X2659" s="5">
        <v>74.676666666666677</v>
      </c>
      <c r="Y2659" s="5">
        <v>71.933333333333337</v>
      </c>
      <c r="Z2659" s="5">
        <v>70.196666666666673</v>
      </c>
      <c r="AA2659" s="5">
        <v>68.876666666666679</v>
      </c>
      <c r="AB2659" s="5">
        <v>67.5</v>
      </c>
    </row>
    <row r="2660" spans="1:28">
      <c r="A2660" s="2" t="s">
        <v>346</v>
      </c>
      <c r="B2660" s="2" t="s">
        <v>79</v>
      </c>
      <c r="C2660" s="2" t="s">
        <v>367</v>
      </c>
      <c r="D2660" s="2" t="str">
        <f t="shared" si="41"/>
        <v>West Virginia - Huntington-Jul</v>
      </c>
      <c r="E2660" s="5">
        <v>70.516129032258064</v>
      </c>
      <c r="F2660" s="5">
        <v>69.816129032258075</v>
      </c>
      <c r="G2660" s="5">
        <v>67.254838709677429</v>
      </c>
      <c r="H2660" s="5">
        <v>66.796774193548387</v>
      </c>
      <c r="I2660" s="5">
        <v>66.025806451612908</v>
      </c>
      <c r="J2660" s="5">
        <v>65.725806451612897</v>
      </c>
      <c r="K2660" s="5">
        <v>67.061290322580646</v>
      </c>
      <c r="L2660" s="5">
        <v>69.632258064516122</v>
      </c>
      <c r="M2660" s="5">
        <v>72.954838709677418</v>
      </c>
      <c r="N2660" s="5">
        <v>76.354838709677423</v>
      </c>
      <c r="O2660" s="5">
        <v>79.390322580645162</v>
      </c>
      <c r="P2660" s="5">
        <v>81.254838709677429</v>
      </c>
      <c r="Q2660" s="5">
        <v>82.709677419354833</v>
      </c>
      <c r="R2660" s="5">
        <v>83.696774193548379</v>
      </c>
      <c r="S2660" s="5">
        <v>83.91612903225807</v>
      </c>
      <c r="T2660" s="5">
        <v>83.725806451612897</v>
      </c>
      <c r="U2660" s="5">
        <v>83.209677419354833</v>
      </c>
      <c r="V2660" s="5">
        <v>81.822580645161295</v>
      </c>
      <c r="W2660" s="5">
        <v>79.335483870967749</v>
      </c>
      <c r="X2660" s="5">
        <v>76.854838709677423</v>
      </c>
      <c r="Y2660" s="5">
        <v>74.067741935483866</v>
      </c>
      <c r="Z2660" s="5">
        <v>71.809677419354841</v>
      </c>
      <c r="AA2660" s="5">
        <v>70.400000000000006</v>
      </c>
      <c r="AB2660" s="5">
        <v>69.045161290322582</v>
      </c>
    </row>
    <row r="2661" spans="1:28">
      <c r="A2661" s="2" t="s">
        <v>346</v>
      </c>
      <c r="B2661" s="2" t="s">
        <v>80</v>
      </c>
      <c r="C2661" s="2" t="s">
        <v>368</v>
      </c>
      <c r="D2661" s="2" t="str">
        <f t="shared" si="41"/>
        <v>West Virginia - Huntington-Aug</v>
      </c>
      <c r="E2661" s="5">
        <v>64.161290322580641</v>
      </c>
      <c r="F2661" s="5">
        <v>63.558064516129029</v>
      </c>
      <c r="G2661" s="5">
        <v>65.138709677419357</v>
      </c>
      <c r="H2661" s="5">
        <v>64.57741935483871</v>
      </c>
      <c r="I2661" s="5">
        <v>64.8</v>
      </c>
      <c r="J2661" s="5">
        <v>64.990322580645156</v>
      </c>
      <c r="K2661" s="5">
        <v>65.216129032258067</v>
      </c>
      <c r="L2661" s="5">
        <v>68.348387096774204</v>
      </c>
      <c r="M2661" s="5">
        <v>71.477419354838716</v>
      </c>
      <c r="N2661" s="5">
        <v>74.603225806451604</v>
      </c>
      <c r="O2661" s="5">
        <v>76.487096774193546</v>
      </c>
      <c r="P2661" s="5">
        <v>78.354838709677423</v>
      </c>
      <c r="Q2661" s="5">
        <v>80.241935483870961</v>
      </c>
      <c r="R2661" s="5">
        <v>80.377419354838707</v>
      </c>
      <c r="S2661" s="5">
        <v>80.509677419354844</v>
      </c>
      <c r="T2661" s="5">
        <v>80.622580645161293</v>
      </c>
      <c r="U2661" s="5">
        <v>79.07741935483871</v>
      </c>
      <c r="V2661" s="5">
        <v>77.516129032258064</v>
      </c>
      <c r="W2661" s="5">
        <v>75.958064516129028</v>
      </c>
      <c r="X2661" s="5">
        <v>73.825806451612905</v>
      </c>
      <c r="Y2661" s="5">
        <v>71.696774193548379</v>
      </c>
      <c r="Z2661" s="5">
        <v>69.58709677419354</v>
      </c>
      <c r="AA2661" s="5">
        <v>68.49677419354839</v>
      </c>
      <c r="AB2661" s="5">
        <v>67.377419354838707</v>
      </c>
    </row>
    <row r="2662" spans="1:28">
      <c r="A2662" s="2" t="s">
        <v>346</v>
      </c>
      <c r="B2662" s="2" t="s">
        <v>81</v>
      </c>
      <c r="C2662" s="2" t="s">
        <v>369</v>
      </c>
      <c r="D2662" s="2" t="str">
        <f t="shared" si="41"/>
        <v>West Virginia - Huntington-Sep</v>
      </c>
      <c r="E2662" s="5">
        <v>61.49</v>
      </c>
      <c r="F2662" s="5">
        <v>60.73</v>
      </c>
      <c r="G2662" s="5">
        <v>59.76</v>
      </c>
      <c r="H2662" s="5">
        <v>59.18</v>
      </c>
      <c r="I2662" s="5">
        <v>58.586666666666666</v>
      </c>
      <c r="J2662" s="5">
        <v>58.086666666666666</v>
      </c>
      <c r="K2662" s="5">
        <v>58.133333333333333</v>
      </c>
      <c r="L2662" s="5">
        <v>60.74</v>
      </c>
      <c r="M2662" s="5">
        <v>63.866666666666667</v>
      </c>
      <c r="N2662" s="5">
        <v>67.400000000000006</v>
      </c>
      <c r="O2662" s="5">
        <v>70.453333333333333</v>
      </c>
      <c r="P2662" s="5">
        <v>72.63666666666667</v>
      </c>
      <c r="Q2662" s="5">
        <v>74.523333333333326</v>
      </c>
      <c r="R2662" s="5">
        <v>75.523333333333326</v>
      </c>
      <c r="S2662" s="5">
        <v>75.75333333333333</v>
      </c>
      <c r="T2662" s="5">
        <v>75.243333333333339</v>
      </c>
      <c r="U2662" s="5">
        <v>74.53</v>
      </c>
      <c r="V2662" s="5">
        <v>72.436666666666667</v>
      </c>
      <c r="W2662" s="5">
        <v>69.513333333333335</v>
      </c>
      <c r="X2662" s="5">
        <v>66.696666666666673</v>
      </c>
      <c r="Y2662" s="5">
        <v>65.123333333333335</v>
      </c>
      <c r="Z2662" s="5">
        <v>63.873333333333335</v>
      </c>
      <c r="AA2662" s="5">
        <v>62.783333333333331</v>
      </c>
      <c r="AB2662" s="5">
        <v>61.93333333333333</v>
      </c>
    </row>
    <row r="2663" spans="1:28">
      <c r="A2663" s="2" t="s">
        <v>346</v>
      </c>
      <c r="B2663" s="2" t="s">
        <v>82</v>
      </c>
      <c r="C2663" s="2" t="s">
        <v>370</v>
      </c>
      <c r="D2663" s="2" t="str">
        <f t="shared" si="41"/>
        <v>West Virginia - Huntington-Oct</v>
      </c>
      <c r="E2663" s="5">
        <v>50.1</v>
      </c>
      <c r="F2663" s="5">
        <v>49.412903225806453</v>
      </c>
      <c r="G2663" s="5">
        <v>48.70645161290323</v>
      </c>
      <c r="H2663" s="5">
        <v>47.990322580645163</v>
      </c>
      <c r="I2663" s="5">
        <v>47.164516129032258</v>
      </c>
      <c r="J2663" s="5">
        <v>46.4</v>
      </c>
      <c r="K2663" s="5">
        <v>45.564516129032256</v>
      </c>
      <c r="L2663" s="5">
        <v>48.57741935483871</v>
      </c>
      <c r="M2663" s="5">
        <v>51.57741935483871</v>
      </c>
      <c r="N2663" s="5">
        <v>54.593548387096774</v>
      </c>
      <c r="O2663" s="5">
        <v>57.467741935483872</v>
      </c>
      <c r="P2663" s="5">
        <v>60.312903225806451</v>
      </c>
      <c r="Q2663" s="5">
        <v>63.203225806451613</v>
      </c>
      <c r="R2663" s="5">
        <v>63.603225806451611</v>
      </c>
      <c r="S2663" s="5">
        <v>63.948387096774198</v>
      </c>
      <c r="T2663" s="5">
        <v>64.364516129032253</v>
      </c>
      <c r="U2663" s="5">
        <v>62.36774193548387</v>
      </c>
      <c r="V2663" s="5">
        <v>60.4</v>
      </c>
      <c r="W2663" s="5">
        <v>58.390322580645162</v>
      </c>
      <c r="X2663" s="5">
        <v>56.554838709677419</v>
      </c>
      <c r="Y2663" s="5">
        <v>54.729032258064514</v>
      </c>
      <c r="Z2663" s="5">
        <v>52.9</v>
      </c>
      <c r="AA2663" s="5">
        <v>51.864516129032253</v>
      </c>
      <c r="AB2663" s="5">
        <v>50.858064516129026</v>
      </c>
    </row>
    <row r="2664" spans="1:28">
      <c r="A2664" s="2" t="s">
        <v>346</v>
      </c>
      <c r="B2664" s="2" t="s">
        <v>83</v>
      </c>
      <c r="C2664" s="2" t="s">
        <v>371</v>
      </c>
      <c r="D2664" s="2" t="str">
        <f t="shared" si="41"/>
        <v>West Virginia - Huntington-Nov</v>
      </c>
      <c r="E2664" s="5">
        <v>45.11</v>
      </c>
      <c r="F2664" s="5">
        <v>44.136666666666663</v>
      </c>
      <c r="G2664" s="5">
        <v>43.156666666666666</v>
      </c>
      <c r="H2664" s="5">
        <v>42.156666666666666</v>
      </c>
      <c r="I2664" s="5">
        <v>41.56</v>
      </c>
      <c r="J2664" s="5">
        <v>40.950000000000003</v>
      </c>
      <c r="K2664" s="5">
        <v>40.333333333333336</v>
      </c>
      <c r="L2664" s="5">
        <v>42.33</v>
      </c>
      <c r="M2664" s="5">
        <v>44.31</v>
      </c>
      <c r="N2664" s="5">
        <v>46.3</v>
      </c>
      <c r="O2664" s="5">
        <v>48.836666666666666</v>
      </c>
      <c r="P2664" s="5">
        <v>51.4</v>
      </c>
      <c r="Q2664" s="5">
        <v>53.92</v>
      </c>
      <c r="R2664" s="5">
        <v>54.05</v>
      </c>
      <c r="S2664" s="5">
        <v>54.21</v>
      </c>
      <c r="T2664" s="5">
        <v>54.32</v>
      </c>
      <c r="U2664" s="5">
        <v>53.056666666666665</v>
      </c>
      <c r="V2664" s="5">
        <v>51.78</v>
      </c>
      <c r="W2664" s="5">
        <v>50.56</v>
      </c>
      <c r="X2664" s="5">
        <v>49.486666666666665</v>
      </c>
      <c r="Y2664" s="5">
        <v>48.416666666666664</v>
      </c>
      <c r="Z2664" s="5">
        <v>47.343333333333334</v>
      </c>
      <c r="AA2664" s="5">
        <v>46.506666666666668</v>
      </c>
      <c r="AB2664" s="5">
        <v>45.663333333333334</v>
      </c>
    </row>
    <row r="2665" spans="1:28">
      <c r="A2665" s="2" t="s">
        <v>346</v>
      </c>
      <c r="B2665" s="2" t="s">
        <v>84</v>
      </c>
      <c r="C2665" s="2" t="s">
        <v>372</v>
      </c>
      <c r="D2665" s="2" t="str">
        <f t="shared" si="41"/>
        <v>West Virginia - Huntington-Dec</v>
      </c>
      <c r="E2665" s="5">
        <v>33.961290322580645</v>
      </c>
      <c r="F2665" s="5">
        <v>33.5</v>
      </c>
      <c r="G2665" s="5">
        <v>33.593548387096774</v>
      </c>
      <c r="H2665" s="5">
        <v>33.519354838709674</v>
      </c>
      <c r="I2665" s="5">
        <v>33.303225806451614</v>
      </c>
      <c r="J2665" s="5">
        <v>32.745161290322578</v>
      </c>
      <c r="K2665" s="5">
        <v>32.587096774193547</v>
      </c>
      <c r="L2665" s="5">
        <v>32.37096774193548</v>
      </c>
      <c r="M2665" s="5">
        <v>33.612903225806448</v>
      </c>
      <c r="N2665" s="5">
        <v>35.767741935483869</v>
      </c>
      <c r="O2665" s="5">
        <v>38.009677419354837</v>
      </c>
      <c r="P2665" s="5">
        <v>39.758064516129032</v>
      </c>
      <c r="Q2665" s="5">
        <v>41.348387096774189</v>
      </c>
      <c r="R2665" s="5">
        <v>42.493548387096773</v>
      </c>
      <c r="S2665" s="5">
        <v>43.12903225806452</v>
      </c>
      <c r="T2665" s="5">
        <v>42.877419354838715</v>
      </c>
      <c r="U2665" s="5">
        <v>41.29354838709677</v>
      </c>
      <c r="V2665" s="5">
        <v>39.806451612903224</v>
      </c>
      <c r="W2665" s="5">
        <v>38.593548387096774</v>
      </c>
      <c r="X2665" s="5">
        <v>37.474193548387099</v>
      </c>
      <c r="Y2665" s="5">
        <v>36.477419354838709</v>
      </c>
      <c r="Z2665" s="5">
        <v>35.764516129032259</v>
      </c>
      <c r="AA2665" s="5">
        <v>35.1</v>
      </c>
      <c r="AB2665" s="5">
        <v>34.329032258064515</v>
      </c>
    </row>
    <row r="2666" spans="1:28">
      <c r="A2666" s="2" t="s">
        <v>347</v>
      </c>
      <c r="B2666" s="2" t="s">
        <v>73</v>
      </c>
      <c r="C2666" s="2" t="s">
        <v>361</v>
      </c>
      <c r="D2666" s="2" t="str">
        <f t="shared" si="41"/>
        <v>Wisconsin - Eau Claire-Jan</v>
      </c>
      <c r="E2666" s="5">
        <v>9.4161290322580644</v>
      </c>
      <c r="F2666" s="5">
        <v>8.8548387096774199</v>
      </c>
      <c r="G2666" s="5">
        <v>8.6419354838709666</v>
      </c>
      <c r="H2666" s="5">
        <v>7.7935483870967737</v>
      </c>
      <c r="I2666" s="5">
        <v>7.1161290322580646</v>
      </c>
      <c r="J2666" s="5">
        <v>6.6870967741935488</v>
      </c>
      <c r="K2666" s="5">
        <v>6.5161290322580649</v>
      </c>
      <c r="L2666" s="5">
        <v>5.9870967741935486</v>
      </c>
      <c r="M2666" s="5">
        <v>6.7645161290322573</v>
      </c>
      <c r="N2666" s="5">
        <v>8.5161290322580641</v>
      </c>
      <c r="O2666" s="5">
        <v>10.306451612903226</v>
      </c>
      <c r="P2666" s="5">
        <v>12.090322580645161</v>
      </c>
      <c r="Q2666" s="5">
        <v>13.919354838709678</v>
      </c>
      <c r="R2666" s="5">
        <v>14.696774193548388</v>
      </c>
      <c r="S2666" s="5">
        <v>15.103225806451613</v>
      </c>
      <c r="T2666" s="5">
        <v>14.880645161290323</v>
      </c>
      <c r="U2666" s="5">
        <v>13.393548387096773</v>
      </c>
      <c r="V2666" s="5">
        <v>12.193548387096774</v>
      </c>
      <c r="W2666" s="5">
        <v>11.303225806451612</v>
      </c>
      <c r="X2666" s="5">
        <v>10.732258064516129</v>
      </c>
      <c r="Y2666" s="5">
        <v>10.219354838709679</v>
      </c>
      <c r="Z2666" s="5">
        <v>9.9161290322580644</v>
      </c>
      <c r="AA2666" s="5">
        <v>9.4838709677419359</v>
      </c>
      <c r="AB2666" s="5">
        <v>9.4645161290322566</v>
      </c>
    </row>
    <row r="2667" spans="1:28">
      <c r="A2667" s="2" t="s">
        <v>347</v>
      </c>
      <c r="B2667" s="2" t="s">
        <v>74</v>
      </c>
      <c r="C2667" s="2" t="s">
        <v>362</v>
      </c>
      <c r="D2667" s="2" t="str">
        <f t="shared" si="41"/>
        <v>Wisconsin - Eau Claire-Feb</v>
      </c>
      <c r="E2667" s="5">
        <v>10.410714285714286</v>
      </c>
      <c r="F2667" s="5">
        <v>10.028571428571428</v>
      </c>
      <c r="G2667" s="5">
        <v>9.7464285714285701</v>
      </c>
      <c r="H2667" s="5">
        <v>9.0428571428571427</v>
      </c>
      <c r="I2667" s="5">
        <v>8.8035714285714288</v>
      </c>
      <c r="J2667" s="5">
        <v>8.1785714285714288</v>
      </c>
      <c r="K2667" s="5">
        <v>7.9535714285714283</v>
      </c>
      <c r="L2667" s="5">
        <v>8.3714285714285719</v>
      </c>
      <c r="M2667" s="5">
        <v>10.896428571428572</v>
      </c>
      <c r="N2667" s="5">
        <v>13.710714285714285</v>
      </c>
      <c r="O2667" s="5">
        <v>16.25357142857143</v>
      </c>
      <c r="P2667" s="5">
        <v>18.807142857142857</v>
      </c>
      <c r="Q2667" s="5">
        <v>20.74642857142857</v>
      </c>
      <c r="R2667" s="5">
        <v>21.725000000000001</v>
      </c>
      <c r="S2667" s="5">
        <v>22.639285714285712</v>
      </c>
      <c r="T2667" s="5">
        <v>22.37857142857143</v>
      </c>
      <c r="U2667" s="5">
        <v>21.185714285714287</v>
      </c>
      <c r="V2667" s="5">
        <v>19.064285714285713</v>
      </c>
      <c r="W2667" s="5">
        <v>17.62857142857143</v>
      </c>
      <c r="X2667" s="5">
        <v>16.567857142857143</v>
      </c>
      <c r="Y2667" s="5">
        <v>15.421428571428573</v>
      </c>
      <c r="Z2667" s="5">
        <v>14.642857142857142</v>
      </c>
      <c r="AA2667" s="5">
        <v>13.557142857142859</v>
      </c>
      <c r="AB2667" s="5">
        <v>12.55</v>
      </c>
    </row>
    <row r="2668" spans="1:28">
      <c r="A2668" s="2" t="s">
        <v>347</v>
      </c>
      <c r="B2668" s="2" t="s">
        <v>75</v>
      </c>
      <c r="C2668" s="2" t="s">
        <v>363</v>
      </c>
      <c r="D2668" s="2" t="str">
        <f t="shared" si="41"/>
        <v>Wisconsin - Eau Claire-Mar</v>
      </c>
      <c r="E2668" s="5">
        <v>25.738709677419354</v>
      </c>
      <c r="F2668" s="5">
        <v>24.974193548387099</v>
      </c>
      <c r="G2668" s="5">
        <v>24.238709677419354</v>
      </c>
      <c r="H2668" s="5">
        <v>23.574193548387097</v>
      </c>
      <c r="I2668" s="5">
        <v>22.974193548387099</v>
      </c>
      <c r="J2668" s="5">
        <v>22.380645161290321</v>
      </c>
      <c r="K2668" s="5">
        <v>23.751612903225805</v>
      </c>
      <c r="L2668" s="5">
        <v>25.13225806451613</v>
      </c>
      <c r="M2668" s="5">
        <v>26.5</v>
      </c>
      <c r="N2668" s="5">
        <v>28.612903225806452</v>
      </c>
      <c r="O2668" s="5">
        <v>30.703225806451613</v>
      </c>
      <c r="P2668" s="5">
        <v>32.806451612903224</v>
      </c>
      <c r="Q2668" s="5">
        <v>33.822580645161288</v>
      </c>
      <c r="R2668" s="5">
        <v>34.799999999999997</v>
      </c>
      <c r="S2668" s="5">
        <v>35.799999999999997</v>
      </c>
      <c r="T2668" s="5">
        <v>35.051612903225802</v>
      </c>
      <c r="U2668" s="5">
        <v>34.322580645161288</v>
      </c>
      <c r="V2668" s="5">
        <v>33.57741935483871</v>
      </c>
      <c r="W2668" s="5">
        <v>32.161290322580648</v>
      </c>
      <c r="X2668" s="5">
        <v>30.832258064516129</v>
      </c>
      <c r="Y2668" s="5">
        <v>29.512903225806451</v>
      </c>
      <c r="Z2668" s="5">
        <v>28.641935483870967</v>
      </c>
      <c r="AA2668" s="5">
        <v>27.835483870967742</v>
      </c>
      <c r="AB2668" s="5">
        <v>27.006451612903227</v>
      </c>
    </row>
    <row r="2669" spans="1:28">
      <c r="A2669" s="2" t="s">
        <v>347</v>
      </c>
      <c r="B2669" s="2" t="s">
        <v>76</v>
      </c>
      <c r="C2669" s="2" t="s">
        <v>364</v>
      </c>
      <c r="D2669" s="2" t="str">
        <f t="shared" si="41"/>
        <v>Wisconsin - Eau Claire-Apr</v>
      </c>
      <c r="E2669" s="5">
        <v>35.92</v>
      </c>
      <c r="F2669" s="5">
        <v>35.07</v>
      </c>
      <c r="G2669" s="5">
        <v>34.213333333333338</v>
      </c>
      <c r="H2669" s="5">
        <v>33.843333333333334</v>
      </c>
      <c r="I2669" s="5">
        <v>33.523333333333333</v>
      </c>
      <c r="J2669" s="5">
        <v>33.15</v>
      </c>
      <c r="K2669" s="5">
        <v>35.729999999999997</v>
      </c>
      <c r="L2669" s="5">
        <v>38.283333333333331</v>
      </c>
      <c r="M2669" s="5">
        <v>40.869999999999997</v>
      </c>
      <c r="N2669" s="5">
        <v>42.976666666666667</v>
      </c>
      <c r="O2669" s="5">
        <v>45.06666666666667</v>
      </c>
      <c r="P2669" s="5">
        <v>47.173333333333332</v>
      </c>
      <c r="Q2669" s="5">
        <v>48.033333333333331</v>
      </c>
      <c r="R2669" s="5">
        <v>48.883333333333333</v>
      </c>
      <c r="S2669" s="5">
        <v>49.74</v>
      </c>
      <c r="T2669" s="5">
        <v>48.89</v>
      </c>
      <c r="U2669" s="5">
        <v>48.103333333333332</v>
      </c>
      <c r="V2669" s="5">
        <v>47.26</v>
      </c>
      <c r="W2669" s="5">
        <v>45.08</v>
      </c>
      <c r="X2669" s="5">
        <v>42.96</v>
      </c>
      <c r="Y2669" s="5">
        <v>40.803333333333327</v>
      </c>
      <c r="Z2669" s="5">
        <v>39.693333333333335</v>
      </c>
      <c r="AA2669" s="5">
        <v>38.6</v>
      </c>
      <c r="AB2669" s="5">
        <v>37.493333333333332</v>
      </c>
    </row>
    <row r="2670" spans="1:28">
      <c r="A2670" s="2" t="s">
        <v>347</v>
      </c>
      <c r="B2670" s="2" t="s">
        <v>77</v>
      </c>
      <c r="C2670" s="2" t="s">
        <v>365</v>
      </c>
      <c r="D2670" s="2" t="str">
        <f t="shared" si="41"/>
        <v>Wisconsin - Eau Claire-May</v>
      </c>
      <c r="E2670" s="5">
        <v>52.354838709677416</v>
      </c>
      <c r="F2670" s="5">
        <v>51.409677419354843</v>
      </c>
      <c r="G2670" s="5">
        <v>50.464516129032262</v>
      </c>
      <c r="H2670" s="5">
        <v>50.432258064516134</v>
      </c>
      <c r="I2670" s="5">
        <v>50.445161290322581</v>
      </c>
      <c r="J2670" s="5">
        <v>50.409677419354843</v>
      </c>
      <c r="K2670" s="5">
        <v>53.49677419354839</v>
      </c>
      <c r="L2670" s="5">
        <v>56.590322580645157</v>
      </c>
      <c r="M2670" s="5">
        <v>59.680645161290322</v>
      </c>
      <c r="N2670" s="5">
        <v>61.780645161290323</v>
      </c>
      <c r="O2670" s="5">
        <v>63.890322580645162</v>
      </c>
      <c r="P2670" s="5">
        <v>65.987096774193546</v>
      </c>
      <c r="Q2670" s="5">
        <v>66.480645161290326</v>
      </c>
      <c r="R2670" s="5">
        <v>66.990322580645156</v>
      </c>
      <c r="S2670" s="5">
        <v>67.477419354838716</v>
      </c>
      <c r="T2670" s="5">
        <v>66.977419354838716</v>
      </c>
      <c r="U2670" s="5">
        <v>66.49354838709678</v>
      </c>
      <c r="V2670" s="5">
        <v>66</v>
      </c>
      <c r="W2670" s="5">
        <v>63.08064516129032</v>
      </c>
      <c r="X2670" s="5">
        <v>60.219354838709677</v>
      </c>
      <c r="Y2670" s="5">
        <v>57.354838709677416</v>
      </c>
      <c r="Z2670" s="5">
        <v>56.151612903225811</v>
      </c>
      <c r="AA2670" s="5">
        <v>54.91612903225807</v>
      </c>
      <c r="AB2670" s="5">
        <v>53.70967741935484</v>
      </c>
    </row>
    <row r="2671" spans="1:28">
      <c r="A2671" s="2" t="s">
        <v>347</v>
      </c>
      <c r="B2671" s="2" t="s">
        <v>78</v>
      </c>
      <c r="C2671" s="2" t="s">
        <v>366</v>
      </c>
      <c r="D2671" s="2" t="str">
        <f t="shared" si="41"/>
        <v>Wisconsin - Eau Claire-Jun</v>
      </c>
      <c r="E2671" s="5">
        <v>61.946666666666673</v>
      </c>
      <c r="F2671" s="5">
        <v>60.82</v>
      </c>
      <c r="G2671" s="5">
        <v>59.93</v>
      </c>
      <c r="H2671" s="5">
        <v>58.973333333333336</v>
      </c>
      <c r="I2671" s="5">
        <v>58.723333333333336</v>
      </c>
      <c r="J2671" s="5">
        <v>60.233333333333334</v>
      </c>
      <c r="K2671" s="5">
        <v>61.803333333333327</v>
      </c>
      <c r="L2671" s="5">
        <v>64.39</v>
      </c>
      <c r="M2671" s="5">
        <v>66.296666666666667</v>
      </c>
      <c r="N2671" s="5">
        <v>68.55</v>
      </c>
      <c r="O2671" s="5">
        <v>70.763333333333335</v>
      </c>
      <c r="P2671" s="5">
        <v>72.326666666666668</v>
      </c>
      <c r="Q2671" s="5">
        <v>73.533333333333331</v>
      </c>
      <c r="R2671" s="5">
        <v>74.69</v>
      </c>
      <c r="S2671" s="5">
        <v>75.430000000000007</v>
      </c>
      <c r="T2671" s="5">
        <v>76.13</v>
      </c>
      <c r="U2671" s="5">
        <v>75.646666666666675</v>
      </c>
      <c r="V2671" s="5">
        <v>74.540000000000006</v>
      </c>
      <c r="W2671" s="5">
        <v>72.776666666666671</v>
      </c>
      <c r="X2671" s="5">
        <v>69.876666666666679</v>
      </c>
      <c r="Y2671" s="5">
        <v>67.010000000000005</v>
      </c>
      <c r="Z2671" s="5">
        <v>65.263333333333335</v>
      </c>
      <c r="AA2671" s="5">
        <v>64.14</v>
      </c>
      <c r="AB2671" s="5">
        <v>63.166666666666664</v>
      </c>
    </row>
    <row r="2672" spans="1:28">
      <c r="A2672" s="2" t="s">
        <v>347</v>
      </c>
      <c r="B2672" s="2" t="s">
        <v>79</v>
      </c>
      <c r="C2672" s="2" t="s">
        <v>367</v>
      </c>
      <c r="D2672" s="2" t="str">
        <f t="shared" si="41"/>
        <v>Wisconsin - Eau Claire-Jul</v>
      </c>
      <c r="E2672" s="5">
        <v>65.541935483870972</v>
      </c>
      <c r="F2672" s="5">
        <v>64.725806451612897</v>
      </c>
      <c r="G2672" s="5">
        <v>61.87419354838709</v>
      </c>
      <c r="H2672" s="5">
        <v>61.980645161290326</v>
      </c>
      <c r="I2672" s="5">
        <v>62.074193548387093</v>
      </c>
      <c r="J2672" s="5">
        <v>62.216129032258067</v>
      </c>
      <c r="K2672" s="5">
        <v>64.935483870967744</v>
      </c>
      <c r="L2672" s="5">
        <v>67.641935483870967</v>
      </c>
      <c r="M2672" s="5">
        <v>70.345161290322579</v>
      </c>
      <c r="N2672" s="5">
        <v>72.290322580645167</v>
      </c>
      <c r="O2672" s="5">
        <v>74.254838709677429</v>
      </c>
      <c r="P2672" s="5">
        <v>76.203225806451613</v>
      </c>
      <c r="Q2672" s="5">
        <v>76.806451612903231</v>
      </c>
      <c r="R2672" s="5">
        <v>77.432258064516134</v>
      </c>
      <c r="S2672" s="5">
        <v>78.019354838709674</v>
      </c>
      <c r="T2672" s="5">
        <v>77.190322580645159</v>
      </c>
      <c r="U2672" s="5">
        <v>76.387096774193552</v>
      </c>
      <c r="V2672" s="5">
        <v>75.558064516129036</v>
      </c>
      <c r="W2672" s="5">
        <v>73.090322580645164</v>
      </c>
      <c r="X2672" s="5">
        <v>70.664516129032251</v>
      </c>
      <c r="Y2672" s="5">
        <v>68.232258064516117</v>
      </c>
      <c r="Z2672" s="5">
        <v>66.932258064516134</v>
      </c>
      <c r="AA2672" s="5">
        <v>65.661290322580641</v>
      </c>
      <c r="AB2672" s="5">
        <v>64.383870967741942</v>
      </c>
    </row>
    <row r="2673" spans="1:28">
      <c r="A2673" s="2" t="s">
        <v>347</v>
      </c>
      <c r="B2673" s="2" t="s">
        <v>80</v>
      </c>
      <c r="C2673" s="2" t="s">
        <v>368</v>
      </c>
      <c r="D2673" s="2" t="str">
        <f t="shared" si="41"/>
        <v>Wisconsin - Eau Claire-Aug</v>
      </c>
      <c r="E2673" s="5">
        <v>61.393548387096779</v>
      </c>
      <c r="F2673" s="5">
        <v>60.606451612903221</v>
      </c>
      <c r="G2673" s="5">
        <v>61.722580645161294</v>
      </c>
      <c r="H2673" s="5">
        <v>61.3</v>
      </c>
      <c r="I2673" s="5">
        <v>60.735483870967741</v>
      </c>
      <c r="J2673" s="5">
        <v>61.20967741935484</v>
      </c>
      <c r="K2673" s="5">
        <v>63.193548387096776</v>
      </c>
      <c r="L2673" s="5">
        <v>65.851612903225814</v>
      </c>
      <c r="M2673" s="5">
        <v>69.00645161290322</v>
      </c>
      <c r="N2673" s="5">
        <v>71.806451612903231</v>
      </c>
      <c r="O2673" s="5">
        <v>73.490322580645156</v>
      </c>
      <c r="P2673" s="5">
        <v>75.977419354838716</v>
      </c>
      <c r="Q2673" s="5">
        <v>76.777419354838713</v>
      </c>
      <c r="R2673" s="5">
        <v>78.012903225806454</v>
      </c>
      <c r="S2673" s="5">
        <v>78.151612903225796</v>
      </c>
      <c r="T2673" s="5">
        <v>77.551612903225802</v>
      </c>
      <c r="U2673" s="5">
        <v>77.125806451612902</v>
      </c>
      <c r="V2673" s="5">
        <v>75.693548387096769</v>
      </c>
      <c r="W2673" s="5">
        <v>73.103225806451604</v>
      </c>
      <c r="X2673" s="5">
        <v>70.525806451612908</v>
      </c>
      <c r="Y2673" s="5">
        <v>68.274193548387103</v>
      </c>
      <c r="Z2673" s="5">
        <v>66.932258064516134</v>
      </c>
      <c r="AA2673" s="5">
        <v>66.00322580645161</v>
      </c>
      <c r="AB2673" s="5">
        <v>64.735483870967741</v>
      </c>
    </row>
    <row r="2674" spans="1:28">
      <c r="A2674" s="2" t="s">
        <v>347</v>
      </c>
      <c r="B2674" s="2" t="s">
        <v>81</v>
      </c>
      <c r="C2674" s="2" t="s">
        <v>369</v>
      </c>
      <c r="D2674" s="2" t="str">
        <f t="shared" si="41"/>
        <v>Wisconsin - Eau Claire-Sep</v>
      </c>
      <c r="E2674" s="5">
        <v>56.12</v>
      </c>
      <c r="F2674" s="5">
        <v>55.53</v>
      </c>
      <c r="G2674" s="5">
        <v>54.94</v>
      </c>
      <c r="H2674" s="5">
        <v>54.523333333333333</v>
      </c>
      <c r="I2674" s="5">
        <v>54.203333333333333</v>
      </c>
      <c r="J2674" s="5">
        <v>53.67</v>
      </c>
      <c r="K2674" s="5">
        <v>54.693333333333335</v>
      </c>
      <c r="L2674" s="5">
        <v>57.42</v>
      </c>
      <c r="M2674" s="5">
        <v>60.773333333333333</v>
      </c>
      <c r="N2674" s="5">
        <v>63.533333333333331</v>
      </c>
      <c r="O2674" s="5">
        <v>65.94</v>
      </c>
      <c r="P2674" s="5">
        <v>67.77</v>
      </c>
      <c r="Q2674" s="5">
        <v>69.013333333333335</v>
      </c>
      <c r="R2674" s="5">
        <v>69.650000000000006</v>
      </c>
      <c r="S2674" s="5">
        <v>70.3</v>
      </c>
      <c r="T2674" s="5">
        <v>69.523333333333326</v>
      </c>
      <c r="U2674" s="5">
        <v>68.83</v>
      </c>
      <c r="V2674" s="5">
        <v>66.443333333333328</v>
      </c>
      <c r="W2674" s="5">
        <v>63.773333333333333</v>
      </c>
      <c r="X2674" s="5">
        <v>61.593333333333334</v>
      </c>
      <c r="Y2674" s="5">
        <v>59.593333333333334</v>
      </c>
      <c r="Z2674" s="5">
        <v>58.516666666666666</v>
      </c>
      <c r="AA2674" s="5">
        <v>57.49</v>
      </c>
      <c r="AB2674" s="5">
        <v>56.706666666666671</v>
      </c>
    </row>
    <row r="2675" spans="1:28">
      <c r="A2675" s="2" t="s">
        <v>347</v>
      </c>
      <c r="B2675" s="2" t="s">
        <v>82</v>
      </c>
      <c r="C2675" s="2" t="s">
        <v>370</v>
      </c>
      <c r="D2675" s="2" t="str">
        <f t="shared" si="41"/>
        <v>Wisconsin - Eau Claire-Oct</v>
      </c>
      <c r="E2675" s="5">
        <v>41.838709677419352</v>
      </c>
      <c r="F2675" s="5">
        <v>41.358064516129026</v>
      </c>
      <c r="G2675" s="5">
        <v>40.593548387096774</v>
      </c>
      <c r="H2675" s="5">
        <v>39.700000000000003</v>
      </c>
      <c r="I2675" s="5">
        <v>39.390322580645162</v>
      </c>
      <c r="J2675" s="5">
        <v>39.090322580645157</v>
      </c>
      <c r="K2675" s="5">
        <v>38.835483870967742</v>
      </c>
      <c r="L2675" s="5">
        <v>41.37419354838709</v>
      </c>
      <c r="M2675" s="5">
        <v>44.406451612903226</v>
      </c>
      <c r="N2675" s="5">
        <v>47.57741935483871</v>
      </c>
      <c r="O2675" s="5">
        <v>50.00322580645161</v>
      </c>
      <c r="P2675" s="5">
        <v>51.716129032258067</v>
      </c>
      <c r="Q2675" s="5">
        <v>52.754838709677422</v>
      </c>
      <c r="R2675" s="5">
        <v>53.474193548387099</v>
      </c>
      <c r="S2675" s="5">
        <v>53.541935483870965</v>
      </c>
      <c r="T2675" s="5">
        <v>52.635483870967747</v>
      </c>
      <c r="U2675" s="5">
        <v>50.906451612903226</v>
      </c>
      <c r="V2675" s="5">
        <v>48.822580645161288</v>
      </c>
      <c r="W2675" s="5">
        <v>46.829032258064515</v>
      </c>
      <c r="X2675" s="5">
        <v>45.858064516129026</v>
      </c>
      <c r="Y2675" s="5">
        <v>44.9</v>
      </c>
      <c r="Z2675" s="5">
        <v>43.983870967741936</v>
      </c>
      <c r="AA2675" s="5">
        <v>42.732258064516131</v>
      </c>
      <c r="AB2675" s="5">
        <v>42.338709677419352</v>
      </c>
    </row>
    <row r="2676" spans="1:28">
      <c r="A2676" s="2" t="s">
        <v>347</v>
      </c>
      <c r="B2676" s="2" t="s">
        <v>83</v>
      </c>
      <c r="C2676" s="2" t="s">
        <v>371</v>
      </c>
      <c r="D2676" s="2" t="str">
        <f t="shared" si="41"/>
        <v>Wisconsin - Eau Claire-Nov</v>
      </c>
      <c r="E2676" s="5">
        <v>30.353333333333335</v>
      </c>
      <c r="F2676" s="5">
        <v>29.8</v>
      </c>
      <c r="G2676" s="5">
        <v>29.213333333333331</v>
      </c>
      <c r="H2676" s="5">
        <v>29.1</v>
      </c>
      <c r="I2676" s="5">
        <v>29.003333333333334</v>
      </c>
      <c r="J2676" s="5">
        <v>28.863333333333333</v>
      </c>
      <c r="K2676" s="5">
        <v>29.75</v>
      </c>
      <c r="L2676" s="5">
        <v>30.576666666666664</v>
      </c>
      <c r="M2676" s="5">
        <v>31.45</v>
      </c>
      <c r="N2676" s="5">
        <v>33.619999999999997</v>
      </c>
      <c r="O2676" s="5">
        <v>35.79</v>
      </c>
      <c r="P2676" s="5">
        <v>37.96</v>
      </c>
      <c r="Q2676" s="5">
        <v>38.44</v>
      </c>
      <c r="R2676" s="5">
        <v>38.983333333333334</v>
      </c>
      <c r="S2676" s="5">
        <v>39.47</v>
      </c>
      <c r="T2676" s="5">
        <v>37.81333333333334</v>
      </c>
      <c r="U2676" s="5">
        <v>36.173333333333332</v>
      </c>
      <c r="V2676" s="5">
        <v>34.526666666666664</v>
      </c>
      <c r="W2676" s="5">
        <v>33.706666666666671</v>
      </c>
      <c r="X2676" s="5">
        <v>32.956666666666671</v>
      </c>
      <c r="Y2676" s="5">
        <v>32.166666666666664</v>
      </c>
      <c r="Z2676" s="5">
        <v>31.636666666666667</v>
      </c>
      <c r="AA2676" s="5">
        <v>31.123333333333335</v>
      </c>
      <c r="AB2676" s="5">
        <v>30.606666666666669</v>
      </c>
    </row>
    <row r="2677" spans="1:28">
      <c r="A2677" s="2" t="s">
        <v>347</v>
      </c>
      <c r="B2677" s="2" t="s">
        <v>84</v>
      </c>
      <c r="C2677" s="2" t="s">
        <v>372</v>
      </c>
      <c r="D2677" s="2" t="str">
        <f t="shared" si="41"/>
        <v>Wisconsin - Eau Claire-Dec</v>
      </c>
      <c r="E2677" s="5">
        <v>16.487096774193549</v>
      </c>
      <c r="F2677" s="5">
        <v>16.287096774193547</v>
      </c>
      <c r="G2677" s="5">
        <v>15.870967741935484</v>
      </c>
      <c r="H2677" s="5">
        <v>15.477419354838711</v>
      </c>
      <c r="I2677" s="5">
        <v>15.232258064516129</v>
      </c>
      <c r="J2677" s="5">
        <v>15.064516129032258</v>
      </c>
      <c r="K2677" s="5">
        <v>14.522580645161289</v>
      </c>
      <c r="L2677" s="5">
        <v>14.45483870967742</v>
      </c>
      <c r="M2677" s="5">
        <v>15.651612903225805</v>
      </c>
      <c r="N2677" s="5">
        <v>17.596774193548388</v>
      </c>
      <c r="O2677" s="5">
        <v>19.43548387096774</v>
      </c>
      <c r="P2677" s="5">
        <v>20.977419354838709</v>
      </c>
      <c r="Q2677" s="5">
        <v>22.029032258064515</v>
      </c>
      <c r="R2677" s="5">
        <v>22.887096774193548</v>
      </c>
      <c r="S2677" s="5">
        <v>23.003225806451614</v>
      </c>
      <c r="T2677" s="5">
        <v>22.316129032258065</v>
      </c>
      <c r="U2677" s="5">
        <v>20.541935483870965</v>
      </c>
      <c r="V2677" s="5">
        <v>19.587096774193551</v>
      </c>
      <c r="W2677" s="5">
        <v>18.464516129032258</v>
      </c>
      <c r="X2677" s="5">
        <v>17.877419354838711</v>
      </c>
      <c r="Y2677" s="5">
        <v>17.516129032258064</v>
      </c>
      <c r="Z2677" s="5">
        <v>17.009677419354837</v>
      </c>
      <c r="AA2677" s="5">
        <v>16.72258064516129</v>
      </c>
      <c r="AB2677" s="5">
        <v>16.135483870967743</v>
      </c>
    </row>
    <row r="2678" spans="1:28">
      <c r="A2678" s="2" t="s">
        <v>348</v>
      </c>
      <c r="B2678" s="2" t="s">
        <v>73</v>
      </c>
      <c r="C2678" s="2" t="s">
        <v>361</v>
      </c>
      <c r="D2678" s="2" t="str">
        <f t="shared" si="41"/>
        <v>Wisconsin - Green Bay-Jan</v>
      </c>
      <c r="E2678" s="5">
        <v>13.8</v>
      </c>
      <c r="F2678" s="5">
        <v>13.435483870967742</v>
      </c>
      <c r="G2678" s="5">
        <v>13.058064516129033</v>
      </c>
      <c r="H2678" s="5">
        <v>12.82258064516129</v>
      </c>
      <c r="I2678" s="5">
        <v>12.593548387096773</v>
      </c>
      <c r="J2678" s="5">
        <v>12.351612903225806</v>
      </c>
      <c r="K2678" s="5">
        <v>12.425806451612903</v>
      </c>
      <c r="L2678" s="5">
        <v>12.490322580645161</v>
      </c>
      <c r="M2678" s="5">
        <v>12.554838709677419</v>
      </c>
      <c r="N2678" s="5">
        <v>14.238709677419354</v>
      </c>
      <c r="O2678" s="5">
        <v>15.848387096774195</v>
      </c>
      <c r="P2678" s="5">
        <v>17.532258064516128</v>
      </c>
      <c r="Q2678" s="5">
        <v>18.393548387096775</v>
      </c>
      <c r="R2678" s="5">
        <v>19.270967741935483</v>
      </c>
      <c r="S2678" s="5">
        <v>20.129032258064516</v>
      </c>
      <c r="T2678" s="5">
        <v>19.177419354838708</v>
      </c>
      <c r="U2678" s="5">
        <v>18.254838709677419</v>
      </c>
      <c r="V2678" s="5">
        <v>17.303225806451611</v>
      </c>
      <c r="W2678" s="5">
        <v>16.490322580645159</v>
      </c>
      <c r="X2678" s="5">
        <v>15.709677419354838</v>
      </c>
      <c r="Y2678" s="5">
        <v>14.887096774193548</v>
      </c>
      <c r="Z2678" s="5">
        <v>14.419354838709678</v>
      </c>
      <c r="AA2678" s="5">
        <v>13.974193548387097</v>
      </c>
      <c r="AB2678" s="5">
        <v>13.506451612903225</v>
      </c>
    </row>
    <row r="2679" spans="1:28">
      <c r="A2679" s="2" t="s">
        <v>348</v>
      </c>
      <c r="B2679" s="2" t="s">
        <v>74</v>
      </c>
      <c r="C2679" s="2" t="s">
        <v>362</v>
      </c>
      <c r="D2679" s="2" t="str">
        <f t="shared" si="41"/>
        <v>Wisconsin - Green Bay-Feb</v>
      </c>
      <c r="E2679" s="5">
        <v>13.567857142857141</v>
      </c>
      <c r="F2679" s="5">
        <v>12.960714285714285</v>
      </c>
      <c r="G2679" s="5">
        <v>12.303571428571429</v>
      </c>
      <c r="H2679" s="5">
        <v>11.889285714285714</v>
      </c>
      <c r="I2679" s="5">
        <v>11.539285714285715</v>
      </c>
      <c r="J2679" s="5">
        <v>11.12142857142857</v>
      </c>
      <c r="K2679" s="5">
        <v>11.646428571428572</v>
      </c>
      <c r="L2679" s="5">
        <v>12.182142857142859</v>
      </c>
      <c r="M2679" s="5">
        <v>12.707142857142857</v>
      </c>
      <c r="N2679" s="5">
        <v>14.592857142857143</v>
      </c>
      <c r="O2679" s="5">
        <v>16.5</v>
      </c>
      <c r="P2679" s="5">
        <v>18.385714285714283</v>
      </c>
      <c r="Q2679" s="5">
        <v>19.464285714285715</v>
      </c>
      <c r="R2679" s="5">
        <v>20.560714285714287</v>
      </c>
      <c r="S2679" s="5">
        <v>21.639285714285712</v>
      </c>
      <c r="T2679" s="5">
        <v>20.942857142857143</v>
      </c>
      <c r="U2679" s="5">
        <v>20.3</v>
      </c>
      <c r="V2679" s="5">
        <v>19.603571428571428</v>
      </c>
      <c r="W2679" s="5">
        <v>18.87142857142857</v>
      </c>
      <c r="X2679" s="5">
        <v>18.146428571428572</v>
      </c>
      <c r="Y2679" s="5">
        <v>17.399999999999999</v>
      </c>
      <c r="Z2679" s="5">
        <v>16.664285714285715</v>
      </c>
      <c r="AA2679" s="5">
        <v>15.975</v>
      </c>
      <c r="AB2679" s="5">
        <v>15.275</v>
      </c>
    </row>
    <row r="2680" spans="1:28">
      <c r="A2680" s="2" t="s">
        <v>348</v>
      </c>
      <c r="B2680" s="2" t="s">
        <v>75</v>
      </c>
      <c r="C2680" s="2" t="s">
        <v>363</v>
      </c>
      <c r="D2680" s="2" t="str">
        <f t="shared" si="41"/>
        <v>Wisconsin - Green Bay-Mar</v>
      </c>
      <c r="E2680" s="5">
        <v>28.006451612903227</v>
      </c>
      <c r="F2680" s="5">
        <v>27.148387096774194</v>
      </c>
      <c r="G2680" s="5">
        <v>26.161290322580644</v>
      </c>
      <c r="H2680" s="5">
        <v>25.406451612903226</v>
      </c>
      <c r="I2680" s="5">
        <v>24.64516129032258</v>
      </c>
      <c r="J2680" s="5">
        <v>23.835483870967742</v>
      </c>
      <c r="K2680" s="5">
        <v>25.216129032258067</v>
      </c>
      <c r="L2680" s="5">
        <v>26.812903225806455</v>
      </c>
      <c r="M2680" s="5">
        <v>28.383870967741935</v>
      </c>
      <c r="N2680" s="5">
        <v>30.341935483870969</v>
      </c>
      <c r="O2680" s="5">
        <v>32.270967741935486</v>
      </c>
      <c r="P2680" s="5">
        <v>34.251612903225805</v>
      </c>
      <c r="Q2680" s="5">
        <v>34.796774193548387</v>
      </c>
      <c r="R2680" s="5">
        <v>35.390322580645162</v>
      </c>
      <c r="S2680" s="5">
        <v>35.951612903225808</v>
      </c>
      <c r="T2680" s="5">
        <v>35.187096774193549</v>
      </c>
      <c r="U2680" s="5">
        <v>34.441935483870971</v>
      </c>
      <c r="V2680" s="5">
        <v>33.687096774193549</v>
      </c>
      <c r="W2680" s="5">
        <v>32.622580645161285</v>
      </c>
      <c r="X2680" s="5">
        <v>31.596774193548388</v>
      </c>
      <c r="Y2680" s="5">
        <v>30.554838709677419</v>
      </c>
      <c r="Z2680" s="5">
        <v>29.987096774193549</v>
      </c>
      <c r="AA2680" s="5">
        <v>29.438709677419357</v>
      </c>
      <c r="AB2680" s="5">
        <v>28.880645161290321</v>
      </c>
    </row>
    <row r="2681" spans="1:28">
      <c r="A2681" s="2" t="s">
        <v>348</v>
      </c>
      <c r="B2681" s="2" t="s">
        <v>76</v>
      </c>
      <c r="C2681" s="2" t="s">
        <v>364</v>
      </c>
      <c r="D2681" s="2" t="str">
        <f t="shared" si="41"/>
        <v>Wisconsin - Green Bay-Apr</v>
      </c>
      <c r="E2681" s="5">
        <v>36.846666666666671</v>
      </c>
      <c r="F2681" s="5">
        <v>36.106666666666669</v>
      </c>
      <c r="G2681" s="5">
        <v>35.406666666666666</v>
      </c>
      <c r="H2681" s="5">
        <v>34.963333333333338</v>
      </c>
      <c r="I2681" s="5">
        <v>34.756666666666668</v>
      </c>
      <c r="J2681" s="5">
        <v>35.18333333333333</v>
      </c>
      <c r="K2681" s="5">
        <v>37.916666666666664</v>
      </c>
      <c r="L2681" s="5">
        <v>40.1</v>
      </c>
      <c r="M2681" s="5">
        <v>43.07</v>
      </c>
      <c r="N2681" s="5">
        <v>45.333333333333336</v>
      </c>
      <c r="O2681" s="5">
        <v>47.763333333333335</v>
      </c>
      <c r="P2681" s="5">
        <v>49.143333333333331</v>
      </c>
      <c r="Q2681" s="5">
        <v>50.593333333333334</v>
      </c>
      <c r="R2681" s="5">
        <v>51.823333333333338</v>
      </c>
      <c r="S2681" s="5">
        <v>52.00333333333333</v>
      </c>
      <c r="T2681" s="5">
        <v>51.236666666666665</v>
      </c>
      <c r="U2681" s="5">
        <v>50.703333333333333</v>
      </c>
      <c r="V2681" s="5">
        <v>49.223333333333336</v>
      </c>
      <c r="W2681" s="5">
        <v>45.6</v>
      </c>
      <c r="X2681" s="5">
        <v>43.50333333333333</v>
      </c>
      <c r="Y2681" s="5">
        <v>41.31333333333334</v>
      </c>
      <c r="Z2681" s="5">
        <v>39.876666666666665</v>
      </c>
      <c r="AA2681" s="5">
        <v>38.946666666666673</v>
      </c>
      <c r="AB2681" s="5">
        <v>38.21</v>
      </c>
    </row>
    <row r="2682" spans="1:28">
      <c r="A2682" s="2" t="s">
        <v>348</v>
      </c>
      <c r="B2682" s="2" t="s">
        <v>77</v>
      </c>
      <c r="C2682" s="2" t="s">
        <v>365</v>
      </c>
      <c r="D2682" s="2" t="str">
        <f t="shared" si="41"/>
        <v>Wisconsin - Green Bay-May</v>
      </c>
      <c r="E2682" s="5">
        <v>47.603225806451611</v>
      </c>
      <c r="F2682" s="5">
        <v>46.825806451612898</v>
      </c>
      <c r="G2682" s="5">
        <v>46.006451612903227</v>
      </c>
      <c r="H2682" s="5">
        <v>46.603225806451611</v>
      </c>
      <c r="I2682" s="5">
        <v>47.180645161290322</v>
      </c>
      <c r="J2682" s="5">
        <v>47.764516129032259</v>
      </c>
      <c r="K2682" s="5">
        <v>50.993548387096773</v>
      </c>
      <c r="L2682" s="5">
        <v>54.241935483870968</v>
      </c>
      <c r="M2682" s="5">
        <v>57.493548387096773</v>
      </c>
      <c r="N2682" s="5">
        <v>59.232258064516131</v>
      </c>
      <c r="O2682" s="5">
        <v>60.990322580645163</v>
      </c>
      <c r="P2682" s="5">
        <v>62.725806451612904</v>
      </c>
      <c r="Q2682" s="5">
        <v>63.329032258064515</v>
      </c>
      <c r="R2682" s="5">
        <v>63.903225806451616</v>
      </c>
      <c r="S2682" s="5">
        <v>64.522580645161298</v>
      </c>
      <c r="T2682" s="5">
        <v>63.016129032258064</v>
      </c>
      <c r="U2682" s="5">
        <v>61.535483870967738</v>
      </c>
      <c r="V2682" s="5">
        <v>60.019354838709674</v>
      </c>
      <c r="W2682" s="5">
        <v>57.451612903225808</v>
      </c>
      <c r="X2682" s="5">
        <v>54.812903225806451</v>
      </c>
      <c r="Y2682" s="5">
        <v>52.245161290322578</v>
      </c>
      <c r="Z2682" s="5">
        <v>51.106451612903221</v>
      </c>
      <c r="AA2682" s="5">
        <v>49.932258064516134</v>
      </c>
      <c r="AB2682" s="5">
        <v>48.806451612903224</v>
      </c>
    </row>
    <row r="2683" spans="1:28">
      <c r="A2683" s="2" t="s">
        <v>348</v>
      </c>
      <c r="B2683" s="2" t="s">
        <v>78</v>
      </c>
      <c r="C2683" s="2" t="s">
        <v>366</v>
      </c>
      <c r="D2683" s="2" t="str">
        <f t="shared" si="41"/>
        <v>Wisconsin - Green Bay-Jun</v>
      </c>
      <c r="E2683" s="5">
        <v>56.536666666666662</v>
      </c>
      <c r="F2683" s="5">
        <v>55.796666666666667</v>
      </c>
      <c r="G2683" s="5">
        <v>55.06</v>
      </c>
      <c r="H2683" s="5">
        <v>55.956666666666671</v>
      </c>
      <c r="I2683" s="5">
        <v>56.866666666666667</v>
      </c>
      <c r="J2683" s="5">
        <v>57.78</v>
      </c>
      <c r="K2683" s="5">
        <v>60.893333333333331</v>
      </c>
      <c r="L2683" s="5">
        <v>64.026666666666671</v>
      </c>
      <c r="M2683" s="5">
        <v>67.163333333333341</v>
      </c>
      <c r="N2683" s="5">
        <v>68.903333333333336</v>
      </c>
      <c r="O2683" s="5">
        <v>70.62</v>
      </c>
      <c r="P2683" s="5">
        <v>72.346666666666664</v>
      </c>
      <c r="Q2683" s="5">
        <v>72.91</v>
      </c>
      <c r="R2683" s="5">
        <v>73.47</v>
      </c>
      <c r="S2683" s="5">
        <v>74.02</v>
      </c>
      <c r="T2683" s="5">
        <v>72.936666666666667</v>
      </c>
      <c r="U2683" s="5">
        <v>71.84</v>
      </c>
      <c r="V2683" s="5">
        <v>70.75333333333333</v>
      </c>
      <c r="W2683" s="5">
        <v>67.88333333333334</v>
      </c>
      <c r="X2683" s="5">
        <v>65.05</v>
      </c>
      <c r="Y2683" s="5">
        <v>62.256666666666668</v>
      </c>
      <c r="Z2683" s="5">
        <v>60.613333333333337</v>
      </c>
      <c r="AA2683" s="5">
        <v>58.993333333333332</v>
      </c>
      <c r="AB2683" s="5">
        <v>57.386666666666663</v>
      </c>
    </row>
    <row r="2684" spans="1:28">
      <c r="A2684" s="2" t="s">
        <v>348</v>
      </c>
      <c r="B2684" s="2" t="s">
        <v>79</v>
      </c>
      <c r="C2684" s="2" t="s">
        <v>367</v>
      </c>
      <c r="D2684" s="2" t="str">
        <f t="shared" si="41"/>
        <v>Wisconsin - Green Bay-Jul</v>
      </c>
      <c r="E2684" s="5">
        <v>65.770967741935493</v>
      </c>
      <c r="F2684" s="5">
        <v>65.012903225806454</v>
      </c>
      <c r="G2684" s="5">
        <v>62.180645161290322</v>
      </c>
      <c r="H2684" s="5">
        <v>61.425806451612907</v>
      </c>
      <c r="I2684" s="5">
        <v>61.054838709677419</v>
      </c>
      <c r="J2684" s="5">
        <v>62.861290322580643</v>
      </c>
      <c r="K2684" s="5">
        <v>65.851612903225814</v>
      </c>
      <c r="L2684" s="5">
        <v>69.335483870967749</v>
      </c>
      <c r="M2684" s="5">
        <v>71.706451612903223</v>
      </c>
      <c r="N2684" s="5">
        <v>74.429032258064524</v>
      </c>
      <c r="O2684" s="5">
        <v>76.354838709677423</v>
      </c>
      <c r="P2684" s="5">
        <v>77.967741935483872</v>
      </c>
      <c r="Q2684" s="5">
        <v>78.458064516129028</v>
      </c>
      <c r="R2684" s="5">
        <v>79.390322580645162</v>
      </c>
      <c r="S2684" s="5">
        <v>79.241935483870961</v>
      </c>
      <c r="T2684" s="5">
        <v>78.458064516129028</v>
      </c>
      <c r="U2684" s="5">
        <v>77.396774193548396</v>
      </c>
      <c r="V2684" s="5">
        <v>75.625806451612902</v>
      </c>
      <c r="W2684" s="5">
        <v>72.180645161290315</v>
      </c>
      <c r="X2684" s="5">
        <v>69.525806451612908</v>
      </c>
      <c r="Y2684" s="5">
        <v>68.264516129032259</v>
      </c>
      <c r="Z2684" s="5">
        <v>67.0741935483871</v>
      </c>
      <c r="AA2684" s="5">
        <v>65.812903225806451</v>
      </c>
      <c r="AB2684" s="5">
        <v>64.903225806451616</v>
      </c>
    </row>
    <row r="2685" spans="1:28">
      <c r="A2685" s="2" t="s">
        <v>348</v>
      </c>
      <c r="B2685" s="2" t="s">
        <v>80</v>
      </c>
      <c r="C2685" s="2" t="s">
        <v>368</v>
      </c>
      <c r="D2685" s="2" t="str">
        <f t="shared" si="41"/>
        <v>Wisconsin - Green Bay-Aug</v>
      </c>
      <c r="E2685" s="5">
        <v>58.796774193548387</v>
      </c>
      <c r="F2685" s="5">
        <v>58.235483870967741</v>
      </c>
      <c r="G2685" s="5">
        <v>59.7</v>
      </c>
      <c r="H2685" s="5">
        <v>59.687096774193549</v>
      </c>
      <c r="I2685" s="5">
        <v>59.62903225806452</v>
      </c>
      <c r="J2685" s="5">
        <v>59.574193548387093</v>
      </c>
      <c r="K2685" s="5">
        <v>62.461290322580645</v>
      </c>
      <c r="L2685" s="5">
        <v>65.412903225806446</v>
      </c>
      <c r="M2685" s="5">
        <v>68.309677419354841</v>
      </c>
      <c r="N2685" s="5">
        <v>70.283870967741947</v>
      </c>
      <c r="O2685" s="5">
        <v>72.245161290322571</v>
      </c>
      <c r="P2685" s="5">
        <v>74.222580645161287</v>
      </c>
      <c r="Q2685" s="5">
        <v>74.480645161290326</v>
      </c>
      <c r="R2685" s="5">
        <v>74.729032258064507</v>
      </c>
      <c r="S2685" s="5">
        <v>74.99677419354839</v>
      </c>
      <c r="T2685" s="5">
        <v>73.9258064516129</v>
      </c>
      <c r="U2685" s="5">
        <v>72.835483870967749</v>
      </c>
      <c r="V2685" s="5">
        <v>71.780645161290323</v>
      </c>
      <c r="W2685" s="5">
        <v>69.132258064516122</v>
      </c>
      <c r="X2685" s="5">
        <v>66.509677419354844</v>
      </c>
      <c r="Y2685" s="5">
        <v>63.903225806451616</v>
      </c>
      <c r="Z2685" s="5">
        <v>63.048387096774192</v>
      </c>
      <c r="AA2685" s="5">
        <v>62.20645161290323</v>
      </c>
      <c r="AB2685" s="5">
        <v>61.36774193548387</v>
      </c>
    </row>
    <row r="2686" spans="1:28">
      <c r="A2686" s="2" t="s">
        <v>348</v>
      </c>
      <c r="B2686" s="2" t="s">
        <v>81</v>
      </c>
      <c r="C2686" s="2" t="s">
        <v>369</v>
      </c>
      <c r="D2686" s="2" t="str">
        <f t="shared" si="41"/>
        <v>Wisconsin - Green Bay-Sep</v>
      </c>
      <c r="E2686" s="5">
        <v>51.74</v>
      </c>
      <c r="F2686" s="5">
        <v>51.42</v>
      </c>
      <c r="G2686" s="5">
        <v>51.213333333333338</v>
      </c>
      <c r="H2686" s="5">
        <v>50.716666666666669</v>
      </c>
      <c r="I2686" s="5">
        <v>50.36</v>
      </c>
      <c r="J2686" s="5">
        <v>50.453333333333333</v>
      </c>
      <c r="K2686" s="5">
        <v>52.58</v>
      </c>
      <c r="L2686" s="5">
        <v>55.776666666666664</v>
      </c>
      <c r="M2686" s="5">
        <v>58.853333333333332</v>
      </c>
      <c r="N2686" s="5">
        <v>61.03</v>
      </c>
      <c r="O2686" s="5">
        <v>62.81666666666667</v>
      </c>
      <c r="P2686" s="5">
        <v>63.68</v>
      </c>
      <c r="Q2686" s="5">
        <v>64.273333333333341</v>
      </c>
      <c r="R2686" s="5">
        <v>64.766666666666666</v>
      </c>
      <c r="S2686" s="5">
        <v>64.826666666666668</v>
      </c>
      <c r="T2686" s="5">
        <v>64.63666666666667</v>
      </c>
      <c r="U2686" s="5">
        <v>63.5</v>
      </c>
      <c r="V2686" s="5">
        <v>61.013333333333335</v>
      </c>
      <c r="W2686" s="5">
        <v>57.75</v>
      </c>
      <c r="X2686" s="5">
        <v>56.403333333333329</v>
      </c>
      <c r="Y2686" s="5">
        <v>55.01</v>
      </c>
      <c r="Z2686" s="5">
        <v>53.963333333333338</v>
      </c>
      <c r="AA2686" s="5">
        <v>52.943333333333335</v>
      </c>
      <c r="AB2686" s="5">
        <v>52.24</v>
      </c>
    </row>
    <row r="2687" spans="1:28">
      <c r="A2687" s="2" t="s">
        <v>348</v>
      </c>
      <c r="B2687" s="2" t="s">
        <v>82</v>
      </c>
      <c r="C2687" s="2" t="s">
        <v>370</v>
      </c>
      <c r="D2687" s="2" t="str">
        <f t="shared" si="41"/>
        <v>Wisconsin - Green Bay-Oct</v>
      </c>
      <c r="E2687" s="5">
        <v>46.193548387096776</v>
      </c>
      <c r="F2687" s="5">
        <v>45.687096774193549</v>
      </c>
      <c r="G2687" s="5">
        <v>45.161290322580648</v>
      </c>
      <c r="H2687" s="5">
        <v>44.783870967741933</v>
      </c>
      <c r="I2687" s="5">
        <v>44.432258064516134</v>
      </c>
      <c r="J2687" s="5">
        <v>44.070967741935483</v>
      </c>
      <c r="K2687" s="5">
        <v>46.406451612903226</v>
      </c>
      <c r="L2687" s="5">
        <v>48.693548387096776</v>
      </c>
      <c r="M2687" s="5">
        <v>51.025806451612901</v>
      </c>
      <c r="N2687" s="5">
        <v>53.280645161290323</v>
      </c>
      <c r="O2687" s="5">
        <v>55.541935483870965</v>
      </c>
      <c r="P2687" s="5">
        <v>57.78709677419355</v>
      </c>
      <c r="Q2687" s="5">
        <v>57.848387096774189</v>
      </c>
      <c r="R2687" s="5">
        <v>57.896774193548389</v>
      </c>
      <c r="S2687" s="5">
        <v>57.958064516129035</v>
      </c>
      <c r="T2687" s="5">
        <v>55.809677419354834</v>
      </c>
      <c r="U2687" s="5">
        <v>53.690322580645166</v>
      </c>
      <c r="V2687" s="5">
        <v>51.548387096774192</v>
      </c>
      <c r="W2687" s="5">
        <v>50.28709677419355</v>
      </c>
      <c r="X2687" s="5">
        <v>49.051612903225802</v>
      </c>
      <c r="Y2687" s="5">
        <v>47.803225806451614</v>
      </c>
      <c r="Z2687" s="5">
        <v>47.332258064516125</v>
      </c>
      <c r="AA2687" s="5">
        <v>46.903225806451616</v>
      </c>
      <c r="AB2687" s="5">
        <v>46.406451612903226</v>
      </c>
    </row>
    <row r="2688" spans="1:28">
      <c r="A2688" s="2" t="s">
        <v>348</v>
      </c>
      <c r="B2688" s="2" t="s">
        <v>83</v>
      </c>
      <c r="C2688" s="2" t="s">
        <v>371</v>
      </c>
      <c r="D2688" s="2" t="str">
        <f t="shared" si="41"/>
        <v>Wisconsin - Green Bay-Nov</v>
      </c>
      <c r="E2688" s="5">
        <v>32.496666666666663</v>
      </c>
      <c r="F2688" s="5">
        <v>31.953333333333333</v>
      </c>
      <c r="G2688" s="5">
        <v>31.41</v>
      </c>
      <c r="H2688" s="5">
        <v>30.99</v>
      </c>
      <c r="I2688" s="5">
        <v>30.93</v>
      </c>
      <c r="J2688" s="5">
        <v>30.323333333333334</v>
      </c>
      <c r="K2688" s="5">
        <v>30.213333333333331</v>
      </c>
      <c r="L2688" s="5">
        <v>31.07</v>
      </c>
      <c r="M2688" s="5">
        <v>32.893333333333331</v>
      </c>
      <c r="N2688" s="5">
        <v>34.99</v>
      </c>
      <c r="O2688" s="5">
        <v>36.646666666666668</v>
      </c>
      <c r="P2688" s="5">
        <v>37.446666666666673</v>
      </c>
      <c r="Q2688" s="5">
        <v>38.203333333333333</v>
      </c>
      <c r="R2688" s="5">
        <v>38.58</v>
      </c>
      <c r="S2688" s="5">
        <v>38.369999999999997</v>
      </c>
      <c r="T2688" s="5">
        <v>37.31666666666667</v>
      </c>
      <c r="U2688" s="5">
        <v>35.786666666666662</v>
      </c>
      <c r="V2688" s="5">
        <v>35.153333333333329</v>
      </c>
      <c r="W2688" s="5">
        <v>34.159999999999997</v>
      </c>
      <c r="X2688" s="5">
        <v>33.840000000000003</v>
      </c>
      <c r="Y2688" s="5">
        <v>33.773333333333333</v>
      </c>
      <c r="Z2688" s="5">
        <v>33.543333333333329</v>
      </c>
      <c r="AA2688" s="5">
        <v>33.07</v>
      </c>
      <c r="AB2688" s="5">
        <v>32.476666666666667</v>
      </c>
    </row>
    <row r="2689" spans="1:28">
      <c r="A2689" s="2" t="s">
        <v>348</v>
      </c>
      <c r="B2689" s="2" t="s">
        <v>84</v>
      </c>
      <c r="C2689" s="2" t="s">
        <v>372</v>
      </c>
      <c r="D2689" s="2" t="str">
        <f t="shared" si="41"/>
        <v>Wisconsin - Green Bay-Dec</v>
      </c>
      <c r="E2689" s="5">
        <v>18.86774193548387</v>
      </c>
      <c r="F2689" s="5">
        <v>18.848387096774193</v>
      </c>
      <c r="G2689" s="5">
        <v>18.861290322580647</v>
      </c>
      <c r="H2689" s="5">
        <v>18.899999999999999</v>
      </c>
      <c r="I2689" s="5">
        <v>18.92258064516129</v>
      </c>
      <c r="J2689" s="5">
        <v>18.990322580645163</v>
      </c>
      <c r="K2689" s="5">
        <v>19.409677419354839</v>
      </c>
      <c r="L2689" s="5">
        <v>19.719354838709677</v>
      </c>
      <c r="M2689" s="5">
        <v>20.019354838709678</v>
      </c>
      <c r="N2689" s="5">
        <v>21.390322580645162</v>
      </c>
      <c r="O2689" s="5">
        <v>22.735483870967741</v>
      </c>
      <c r="P2689" s="5">
        <v>24.103225806451615</v>
      </c>
      <c r="Q2689" s="5">
        <v>24.525806451612901</v>
      </c>
      <c r="R2689" s="5">
        <v>24.9</v>
      </c>
      <c r="S2689" s="5">
        <v>25.329032258064519</v>
      </c>
      <c r="T2689" s="5">
        <v>24.122580645161289</v>
      </c>
      <c r="U2689" s="5">
        <v>22.987096774193549</v>
      </c>
      <c r="V2689" s="5">
        <v>21.793548387096774</v>
      </c>
      <c r="W2689" s="5">
        <v>21.3</v>
      </c>
      <c r="X2689" s="5">
        <v>20.77741935483871</v>
      </c>
      <c r="Y2689" s="5">
        <v>20.296774193548387</v>
      </c>
      <c r="Z2689" s="5">
        <v>19.787096774193547</v>
      </c>
      <c r="AA2689" s="5">
        <v>19.29032258064516</v>
      </c>
      <c r="AB2689" s="5">
        <v>18.787096774193547</v>
      </c>
    </row>
    <row r="2690" spans="1:28">
      <c r="A2690" s="2" t="s">
        <v>349</v>
      </c>
      <c r="B2690" s="2" t="s">
        <v>73</v>
      </c>
      <c r="C2690" s="2" t="s">
        <v>361</v>
      </c>
      <c r="D2690" s="2" t="str">
        <f t="shared" si="41"/>
        <v>Wisconsin - La Crosse-Jan</v>
      </c>
      <c r="E2690" s="5">
        <v>9.1903225806451605</v>
      </c>
      <c r="F2690" s="5">
        <v>8.7806451612903214</v>
      </c>
      <c r="G2690" s="5">
        <v>8.3032258064516125</v>
      </c>
      <c r="H2690" s="5">
        <v>8.1580645161290324</v>
      </c>
      <c r="I2690" s="5">
        <v>7.9838709677419351</v>
      </c>
      <c r="J2690" s="5">
        <v>7.8354838709677423</v>
      </c>
      <c r="K2690" s="5">
        <v>8.4064516129032274</v>
      </c>
      <c r="L2690" s="5">
        <v>8.9677419354838701</v>
      </c>
      <c r="M2690" s="5">
        <v>9.5483870967741939</v>
      </c>
      <c r="N2690" s="5">
        <v>11.393548387096773</v>
      </c>
      <c r="O2690" s="5">
        <v>13.241935483870968</v>
      </c>
      <c r="P2690" s="5">
        <v>15.077419354838709</v>
      </c>
      <c r="Q2690" s="5">
        <v>16.054838709677419</v>
      </c>
      <c r="R2690" s="5">
        <v>17.016129032258064</v>
      </c>
      <c r="S2690" s="5">
        <v>18.006451612903227</v>
      </c>
      <c r="T2690" s="5">
        <v>16.399999999999999</v>
      </c>
      <c r="U2690" s="5">
        <v>14.829032258064515</v>
      </c>
      <c r="V2690" s="5">
        <v>13.229032258064517</v>
      </c>
      <c r="W2690" s="5">
        <v>12.332258064516129</v>
      </c>
      <c r="X2690" s="5">
        <v>11.425806451612903</v>
      </c>
      <c r="Y2690" s="5">
        <v>10.541935483870969</v>
      </c>
      <c r="Z2690" s="5">
        <v>10.103225806451613</v>
      </c>
      <c r="AA2690" s="5">
        <v>9.6838709677419352</v>
      </c>
      <c r="AB2690" s="5">
        <v>9.2354838709677427</v>
      </c>
    </row>
    <row r="2691" spans="1:28">
      <c r="A2691" s="2" t="s">
        <v>349</v>
      </c>
      <c r="B2691" s="2" t="s">
        <v>74</v>
      </c>
      <c r="C2691" s="2" t="s">
        <v>362</v>
      </c>
      <c r="D2691" s="2" t="str">
        <f t="shared" ref="D2691:D2754" si="42">CONCATENATE(A2691,"-",B2691)</f>
        <v>Wisconsin - La Crosse-Feb</v>
      </c>
      <c r="E2691" s="5">
        <v>16.25357142857143</v>
      </c>
      <c r="F2691" s="5">
        <v>15.592857142857143</v>
      </c>
      <c r="G2691" s="5">
        <v>15.092857142857143</v>
      </c>
      <c r="H2691" s="5">
        <v>14.446428571428571</v>
      </c>
      <c r="I2691" s="5">
        <v>14.414285714285715</v>
      </c>
      <c r="J2691" s="5">
        <v>13.739285714285714</v>
      </c>
      <c r="K2691" s="5">
        <v>13.189285714285715</v>
      </c>
      <c r="L2691" s="5">
        <v>14.3</v>
      </c>
      <c r="M2691" s="5">
        <v>16.350000000000001</v>
      </c>
      <c r="N2691" s="5">
        <v>19.017857142857142</v>
      </c>
      <c r="O2691" s="5">
        <v>21.24642857142857</v>
      </c>
      <c r="P2691" s="5">
        <v>23.1</v>
      </c>
      <c r="Q2691" s="5">
        <v>24.846428571428572</v>
      </c>
      <c r="R2691" s="5">
        <v>25.885714285714283</v>
      </c>
      <c r="S2691" s="5">
        <v>26.914285714285715</v>
      </c>
      <c r="T2691" s="5">
        <v>26.75714285714286</v>
      </c>
      <c r="U2691" s="5">
        <v>25.303571428571427</v>
      </c>
      <c r="V2691" s="5">
        <v>22.817857142857143</v>
      </c>
      <c r="W2691" s="5">
        <v>21.357142857142858</v>
      </c>
      <c r="X2691" s="5">
        <v>19.967857142857145</v>
      </c>
      <c r="Y2691" s="5">
        <v>19.310714285714287</v>
      </c>
      <c r="Z2691" s="5">
        <v>18.517857142857142</v>
      </c>
      <c r="AA2691" s="5">
        <v>17.942857142857143</v>
      </c>
      <c r="AB2691" s="5">
        <v>17.37142857142857</v>
      </c>
    </row>
    <row r="2692" spans="1:28">
      <c r="A2692" s="2" t="s">
        <v>349</v>
      </c>
      <c r="B2692" s="2" t="s">
        <v>75</v>
      </c>
      <c r="C2692" s="2" t="s">
        <v>363</v>
      </c>
      <c r="D2692" s="2" t="str">
        <f t="shared" si="42"/>
        <v>Wisconsin - La Crosse-Mar</v>
      </c>
      <c r="E2692" s="5">
        <v>29.738709677419354</v>
      </c>
      <c r="F2692" s="5">
        <v>29.225806451612904</v>
      </c>
      <c r="G2692" s="5">
        <v>28.664516129032258</v>
      </c>
      <c r="H2692" s="5">
        <v>28.174193548387095</v>
      </c>
      <c r="I2692" s="5">
        <v>27.696774193548389</v>
      </c>
      <c r="J2692" s="5">
        <v>27.264516129032259</v>
      </c>
      <c r="K2692" s="5">
        <v>28.670967741935481</v>
      </c>
      <c r="L2692" s="5">
        <v>30.083870967741937</v>
      </c>
      <c r="M2692" s="5">
        <v>31.503225806451614</v>
      </c>
      <c r="N2692" s="5">
        <v>33.551612903225802</v>
      </c>
      <c r="O2692" s="5">
        <v>35.616129032258058</v>
      </c>
      <c r="P2692" s="5">
        <v>37.677419354838712</v>
      </c>
      <c r="Q2692" s="5">
        <v>38.41935483870968</v>
      </c>
      <c r="R2692" s="5">
        <v>39.158064516129038</v>
      </c>
      <c r="S2692" s="5">
        <v>39.912903225806453</v>
      </c>
      <c r="T2692" s="5">
        <v>39.096774193548384</v>
      </c>
      <c r="U2692" s="5">
        <v>38.274193548387096</v>
      </c>
      <c r="V2692" s="5">
        <v>37.467741935483872</v>
      </c>
      <c r="W2692" s="5">
        <v>36.048387096774192</v>
      </c>
      <c r="X2692" s="5">
        <v>34.667741935483875</v>
      </c>
      <c r="Y2692" s="5">
        <v>33.345161290322579</v>
      </c>
      <c r="Z2692" s="5">
        <v>32.551612903225809</v>
      </c>
      <c r="AA2692" s="5">
        <v>31.783870967741933</v>
      </c>
      <c r="AB2692" s="5">
        <v>30.993548387096773</v>
      </c>
    </row>
    <row r="2693" spans="1:28">
      <c r="A2693" s="2" t="s">
        <v>349</v>
      </c>
      <c r="B2693" s="2" t="s">
        <v>76</v>
      </c>
      <c r="C2693" s="2" t="s">
        <v>364</v>
      </c>
      <c r="D2693" s="2" t="str">
        <f t="shared" si="42"/>
        <v>Wisconsin - La Crosse-Apr</v>
      </c>
      <c r="E2693" s="5">
        <v>43.696666666666673</v>
      </c>
      <c r="F2693" s="5">
        <v>42.943333333333335</v>
      </c>
      <c r="G2693" s="5">
        <v>42.22</v>
      </c>
      <c r="H2693" s="5">
        <v>41.08</v>
      </c>
      <c r="I2693" s="5">
        <v>39.92</v>
      </c>
      <c r="J2693" s="5">
        <v>40.473333333333336</v>
      </c>
      <c r="K2693" s="5">
        <v>42.553333333333327</v>
      </c>
      <c r="L2693" s="5">
        <v>44.596666666666671</v>
      </c>
      <c r="M2693" s="5">
        <v>47.446666666666673</v>
      </c>
      <c r="N2693" s="5">
        <v>49.906666666666666</v>
      </c>
      <c r="O2693" s="5">
        <v>52.22</v>
      </c>
      <c r="P2693" s="5">
        <v>53.476666666666667</v>
      </c>
      <c r="Q2693" s="5">
        <v>55.696666666666673</v>
      </c>
      <c r="R2693" s="5">
        <v>56.393333333333331</v>
      </c>
      <c r="S2693" s="5">
        <v>56.99</v>
      </c>
      <c r="T2693" s="5">
        <v>57.31333333333334</v>
      </c>
      <c r="U2693" s="5">
        <v>56.39</v>
      </c>
      <c r="V2693" s="5">
        <v>54.736666666666665</v>
      </c>
      <c r="W2693" s="5">
        <v>51.533333333333331</v>
      </c>
      <c r="X2693" s="5">
        <v>49.263333333333335</v>
      </c>
      <c r="Y2693" s="5">
        <v>48.14</v>
      </c>
      <c r="Z2693" s="5">
        <v>47.033333333333331</v>
      </c>
      <c r="AA2693" s="5">
        <v>46.03</v>
      </c>
      <c r="AB2693" s="5">
        <v>44.736666666666665</v>
      </c>
    </row>
    <row r="2694" spans="1:28">
      <c r="A2694" s="2" t="s">
        <v>349</v>
      </c>
      <c r="B2694" s="2" t="s">
        <v>77</v>
      </c>
      <c r="C2694" s="2" t="s">
        <v>365</v>
      </c>
      <c r="D2694" s="2" t="str">
        <f t="shared" si="42"/>
        <v>Wisconsin - La Crosse-May</v>
      </c>
      <c r="E2694" s="5">
        <v>51.935483870967744</v>
      </c>
      <c r="F2694" s="5">
        <v>50.883870967741942</v>
      </c>
      <c r="G2694" s="5">
        <v>49.838709677419352</v>
      </c>
      <c r="H2694" s="5">
        <v>49.680645161290322</v>
      </c>
      <c r="I2694" s="5">
        <v>49.474193548387099</v>
      </c>
      <c r="J2694" s="5">
        <v>49.277419354838706</v>
      </c>
      <c r="K2694" s="5">
        <v>52.458064516129035</v>
      </c>
      <c r="L2694" s="5">
        <v>55.635483870967747</v>
      </c>
      <c r="M2694" s="5">
        <v>58.838709677419352</v>
      </c>
      <c r="N2694" s="5">
        <v>61.216129032258067</v>
      </c>
      <c r="O2694" s="5">
        <v>63.558064516129029</v>
      </c>
      <c r="P2694" s="5">
        <v>65.935483870967744</v>
      </c>
      <c r="Q2694" s="5">
        <v>66.716129032258053</v>
      </c>
      <c r="R2694" s="5">
        <v>67.5</v>
      </c>
      <c r="S2694" s="5">
        <v>68.274193548387103</v>
      </c>
      <c r="T2694" s="5">
        <v>67.719354838709677</v>
      </c>
      <c r="U2694" s="5">
        <v>67.229032258064507</v>
      </c>
      <c r="V2694" s="5">
        <v>66.674193548387095</v>
      </c>
      <c r="W2694" s="5">
        <v>63.832258064516125</v>
      </c>
      <c r="X2694" s="5">
        <v>61.070967741935483</v>
      </c>
      <c r="Y2694" s="5">
        <v>58.29354838709677</v>
      </c>
      <c r="Z2694" s="5">
        <v>56.767741935483869</v>
      </c>
      <c r="AA2694" s="5">
        <v>55.235483870967741</v>
      </c>
      <c r="AB2694" s="5">
        <v>53.70967741935484</v>
      </c>
    </row>
    <row r="2695" spans="1:28">
      <c r="A2695" s="2" t="s">
        <v>349</v>
      </c>
      <c r="B2695" s="2" t="s">
        <v>78</v>
      </c>
      <c r="C2695" s="2" t="s">
        <v>366</v>
      </c>
      <c r="D2695" s="2" t="str">
        <f t="shared" si="42"/>
        <v>Wisconsin - La Crosse-Jun</v>
      </c>
      <c r="E2695" s="5">
        <v>64.41</v>
      </c>
      <c r="F2695" s="5">
        <v>63.633333333333333</v>
      </c>
      <c r="G2695" s="5">
        <v>62.916666666666664</v>
      </c>
      <c r="H2695" s="5">
        <v>62.226666666666667</v>
      </c>
      <c r="I2695" s="5">
        <v>61.876666666666665</v>
      </c>
      <c r="J2695" s="5">
        <v>62.883333333333333</v>
      </c>
      <c r="K2695" s="5">
        <v>64.36333333333333</v>
      </c>
      <c r="L2695" s="5">
        <v>66.206666666666663</v>
      </c>
      <c r="M2695" s="5">
        <v>68.396666666666675</v>
      </c>
      <c r="N2695" s="5">
        <v>70.943333333333342</v>
      </c>
      <c r="O2695" s="5">
        <v>72.783333333333331</v>
      </c>
      <c r="P2695" s="5">
        <v>74.403333333333336</v>
      </c>
      <c r="Q2695" s="5">
        <v>75.196666666666673</v>
      </c>
      <c r="R2695" s="5">
        <v>75.673333333333332</v>
      </c>
      <c r="S2695" s="5">
        <v>75.906666666666666</v>
      </c>
      <c r="T2695" s="5">
        <v>76.333333333333329</v>
      </c>
      <c r="U2695" s="5">
        <v>76.223333333333329</v>
      </c>
      <c r="V2695" s="5">
        <v>74.803333333333327</v>
      </c>
      <c r="W2695" s="5">
        <v>72.86</v>
      </c>
      <c r="X2695" s="5">
        <v>70.02</v>
      </c>
      <c r="Y2695" s="5">
        <v>68.076666666666668</v>
      </c>
      <c r="Z2695" s="5">
        <v>66.489999999999995</v>
      </c>
      <c r="AA2695" s="5">
        <v>65.510000000000005</v>
      </c>
      <c r="AB2695" s="5">
        <v>64.796666666666667</v>
      </c>
    </row>
    <row r="2696" spans="1:28">
      <c r="A2696" s="2" t="s">
        <v>349</v>
      </c>
      <c r="B2696" s="2" t="s">
        <v>79</v>
      </c>
      <c r="C2696" s="2" t="s">
        <v>367</v>
      </c>
      <c r="D2696" s="2" t="str">
        <f t="shared" si="42"/>
        <v>Wisconsin - La Crosse-Jul</v>
      </c>
      <c r="E2696" s="5">
        <v>68.319354838709685</v>
      </c>
      <c r="F2696" s="5">
        <v>67.538709677419348</v>
      </c>
      <c r="G2696" s="5">
        <v>64.632258064516122</v>
      </c>
      <c r="H2696" s="5">
        <v>64.754838709677429</v>
      </c>
      <c r="I2696" s="5">
        <v>64.867741935483878</v>
      </c>
      <c r="J2696" s="5">
        <v>64.993548387096766</v>
      </c>
      <c r="K2696" s="5">
        <v>67.461290322580652</v>
      </c>
      <c r="L2696" s="5">
        <v>69.909677419354836</v>
      </c>
      <c r="M2696" s="5">
        <v>72.367741935483878</v>
      </c>
      <c r="N2696" s="5">
        <v>74.148387096774186</v>
      </c>
      <c r="O2696" s="5">
        <v>75.91935483870968</v>
      </c>
      <c r="P2696" s="5">
        <v>77.722580645161287</v>
      </c>
      <c r="Q2696" s="5">
        <v>78.41290322580646</v>
      </c>
      <c r="R2696" s="5">
        <v>79.109677419354838</v>
      </c>
      <c r="S2696" s="5">
        <v>79.8</v>
      </c>
      <c r="T2696" s="5">
        <v>79.106451612903228</v>
      </c>
      <c r="U2696" s="5">
        <v>78.451612903225808</v>
      </c>
      <c r="V2696" s="5">
        <v>77.754838709677429</v>
      </c>
      <c r="W2696" s="5">
        <v>75.167741935483861</v>
      </c>
      <c r="X2696" s="5">
        <v>72.632258064516122</v>
      </c>
      <c r="Y2696" s="5">
        <v>70.08387096774193</v>
      </c>
      <c r="Z2696" s="5">
        <v>69.119354838709668</v>
      </c>
      <c r="AA2696" s="5">
        <v>68.170967741935485</v>
      </c>
      <c r="AB2696" s="5">
        <v>67.229032258064507</v>
      </c>
    </row>
    <row r="2697" spans="1:28">
      <c r="A2697" s="2" t="s">
        <v>349</v>
      </c>
      <c r="B2697" s="2" t="s">
        <v>80</v>
      </c>
      <c r="C2697" s="2" t="s">
        <v>368</v>
      </c>
      <c r="D2697" s="2" t="str">
        <f t="shared" si="42"/>
        <v>Wisconsin - La Crosse-Aug</v>
      </c>
      <c r="E2697" s="5">
        <v>62.683870967741939</v>
      </c>
      <c r="F2697" s="5">
        <v>61.932258064516134</v>
      </c>
      <c r="G2697" s="5">
        <v>63.770967741935486</v>
      </c>
      <c r="H2697" s="5">
        <v>63.196774193548386</v>
      </c>
      <c r="I2697" s="5">
        <v>62.7</v>
      </c>
      <c r="J2697" s="5">
        <v>62.893548387096779</v>
      </c>
      <c r="K2697" s="5">
        <v>65.229032258064507</v>
      </c>
      <c r="L2697" s="5">
        <v>67.741935483870961</v>
      </c>
      <c r="M2697" s="5">
        <v>70.638709677419357</v>
      </c>
      <c r="N2697" s="5">
        <v>73.309677419354841</v>
      </c>
      <c r="O2697" s="5">
        <v>75.616129032258058</v>
      </c>
      <c r="P2697" s="5">
        <v>77.561290322580646</v>
      </c>
      <c r="Q2697" s="5">
        <v>79.125806451612902</v>
      </c>
      <c r="R2697" s="5">
        <v>80.306451612903231</v>
      </c>
      <c r="S2697" s="5">
        <v>80.351612903225814</v>
      </c>
      <c r="T2697" s="5">
        <v>80.593548387096774</v>
      </c>
      <c r="U2697" s="5">
        <v>79.554838709677412</v>
      </c>
      <c r="V2697" s="5">
        <v>76.9258064516129</v>
      </c>
      <c r="W2697" s="5">
        <v>73.690322580645159</v>
      </c>
      <c r="X2697" s="5">
        <v>70.935483870967744</v>
      </c>
      <c r="Y2697" s="5">
        <v>68.677419354838705</v>
      </c>
      <c r="Z2697" s="5">
        <v>67.232258064516117</v>
      </c>
      <c r="AA2697" s="5">
        <v>66.329032258064515</v>
      </c>
      <c r="AB2697" s="5">
        <v>65.454838709677418</v>
      </c>
    </row>
    <row r="2698" spans="1:28">
      <c r="A2698" s="2" t="s">
        <v>349</v>
      </c>
      <c r="B2698" s="2" t="s">
        <v>81</v>
      </c>
      <c r="C2698" s="2" t="s">
        <v>369</v>
      </c>
      <c r="D2698" s="2" t="str">
        <f t="shared" si="42"/>
        <v>Wisconsin - La Crosse-Sep</v>
      </c>
      <c r="E2698" s="5">
        <v>56.463333333333338</v>
      </c>
      <c r="F2698" s="5">
        <v>55.86</v>
      </c>
      <c r="G2698" s="5">
        <v>55.256666666666668</v>
      </c>
      <c r="H2698" s="5">
        <v>54.756666666666668</v>
      </c>
      <c r="I2698" s="5">
        <v>54.263333333333335</v>
      </c>
      <c r="J2698" s="5">
        <v>53.743333333333332</v>
      </c>
      <c r="K2698" s="5">
        <v>55.81</v>
      </c>
      <c r="L2698" s="5">
        <v>57.946666666666673</v>
      </c>
      <c r="M2698" s="5">
        <v>60.06333333333334</v>
      </c>
      <c r="N2698" s="5">
        <v>62.413333333333334</v>
      </c>
      <c r="O2698" s="5">
        <v>64.713333333333338</v>
      </c>
      <c r="P2698" s="5">
        <v>67.063333333333333</v>
      </c>
      <c r="Q2698" s="5">
        <v>67.599999999999994</v>
      </c>
      <c r="R2698" s="5">
        <v>68.126666666666665</v>
      </c>
      <c r="S2698" s="5">
        <v>68.653333333333336</v>
      </c>
      <c r="T2698" s="5">
        <v>67.316666666666663</v>
      </c>
      <c r="U2698" s="5">
        <v>65.983333333333334</v>
      </c>
      <c r="V2698" s="5">
        <v>64.64</v>
      </c>
      <c r="W2698" s="5">
        <v>62.84</v>
      </c>
      <c r="X2698" s="5">
        <v>61.036666666666662</v>
      </c>
      <c r="Y2698" s="5">
        <v>59.236666666666665</v>
      </c>
      <c r="Z2698" s="5">
        <v>58.366666666666667</v>
      </c>
      <c r="AA2698" s="5">
        <v>57.556666666666665</v>
      </c>
      <c r="AB2698" s="5">
        <v>56.703333333333333</v>
      </c>
    </row>
    <row r="2699" spans="1:28">
      <c r="A2699" s="2" t="s">
        <v>349</v>
      </c>
      <c r="B2699" s="2" t="s">
        <v>82</v>
      </c>
      <c r="C2699" s="2" t="s">
        <v>370</v>
      </c>
      <c r="D2699" s="2" t="str">
        <f t="shared" si="42"/>
        <v>Wisconsin - La Crosse-Oct</v>
      </c>
      <c r="E2699" s="5">
        <v>44.606451612903221</v>
      </c>
      <c r="F2699" s="5">
        <v>43.909677419354843</v>
      </c>
      <c r="G2699" s="5">
        <v>43.441935483870971</v>
      </c>
      <c r="H2699" s="5">
        <v>42.829032258064515</v>
      </c>
      <c r="I2699" s="5">
        <v>42.435483870967744</v>
      </c>
      <c r="J2699" s="5">
        <v>42.251612903225805</v>
      </c>
      <c r="K2699" s="5">
        <v>42.261290322580642</v>
      </c>
      <c r="L2699" s="5">
        <v>44.261290322580642</v>
      </c>
      <c r="M2699" s="5">
        <v>46.851612903225806</v>
      </c>
      <c r="N2699" s="5">
        <v>49.516129032258064</v>
      </c>
      <c r="O2699" s="5">
        <v>52.519354838709674</v>
      </c>
      <c r="P2699" s="5">
        <v>55.135483870967747</v>
      </c>
      <c r="Q2699" s="5">
        <v>56.71290322580645</v>
      </c>
      <c r="R2699" s="5">
        <v>57.251612903225805</v>
      </c>
      <c r="S2699" s="5">
        <v>57.087096774193547</v>
      </c>
      <c r="T2699" s="5">
        <v>56.687096774193549</v>
      </c>
      <c r="U2699" s="5">
        <v>55.070967741935483</v>
      </c>
      <c r="V2699" s="5">
        <v>52.461290322580645</v>
      </c>
      <c r="W2699" s="5">
        <v>50.487096774193546</v>
      </c>
      <c r="X2699" s="5">
        <v>49.051612903225802</v>
      </c>
      <c r="Y2699" s="5">
        <v>47.932258064516134</v>
      </c>
      <c r="Z2699" s="5">
        <v>46.92258064516129</v>
      </c>
      <c r="AA2699" s="5">
        <v>45.809677419354834</v>
      </c>
      <c r="AB2699" s="5">
        <v>45.045161290322582</v>
      </c>
    </row>
    <row r="2700" spans="1:28">
      <c r="A2700" s="2" t="s">
        <v>349</v>
      </c>
      <c r="B2700" s="2" t="s">
        <v>83</v>
      </c>
      <c r="C2700" s="2" t="s">
        <v>371</v>
      </c>
      <c r="D2700" s="2" t="str">
        <f t="shared" si="42"/>
        <v>Wisconsin - La Crosse-Nov</v>
      </c>
      <c r="E2700" s="5">
        <v>34.013333333333335</v>
      </c>
      <c r="F2700" s="5">
        <v>33.72</v>
      </c>
      <c r="G2700" s="5">
        <v>33.443333333333335</v>
      </c>
      <c r="H2700" s="5">
        <v>33.049999999999997</v>
      </c>
      <c r="I2700" s="5">
        <v>32.63666666666667</v>
      </c>
      <c r="J2700" s="5">
        <v>32.246666666666663</v>
      </c>
      <c r="K2700" s="5">
        <v>32.693333333333335</v>
      </c>
      <c r="L2700" s="5">
        <v>33.213333333333331</v>
      </c>
      <c r="M2700" s="5">
        <v>33.726666666666667</v>
      </c>
      <c r="N2700" s="5">
        <v>35.463333333333338</v>
      </c>
      <c r="O2700" s="5">
        <v>37.18666666666666</v>
      </c>
      <c r="P2700" s="5">
        <v>38.92</v>
      </c>
      <c r="Q2700" s="5">
        <v>39.369999999999997</v>
      </c>
      <c r="R2700" s="5">
        <v>39.770000000000003</v>
      </c>
      <c r="S2700" s="5">
        <v>40.229999999999997</v>
      </c>
      <c r="T2700" s="5">
        <v>38.659999999999997</v>
      </c>
      <c r="U2700" s="5">
        <v>37.103333333333332</v>
      </c>
      <c r="V2700" s="5">
        <v>35.536666666666662</v>
      </c>
      <c r="W2700" s="5">
        <v>34.93</v>
      </c>
      <c r="X2700" s="5">
        <v>34.36</v>
      </c>
      <c r="Y2700" s="5">
        <v>33.763333333333335</v>
      </c>
      <c r="Z2700" s="5">
        <v>33.67</v>
      </c>
      <c r="AA2700" s="5">
        <v>33.623333333333335</v>
      </c>
      <c r="AB2700" s="5">
        <v>33.523333333333333</v>
      </c>
    </row>
    <row r="2701" spans="1:28">
      <c r="A2701" s="2" t="s">
        <v>349</v>
      </c>
      <c r="B2701" s="2" t="s">
        <v>84</v>
      </c>
      <c r="C2701" s="2" t="s">
        <v>372</v>
      </c>
      <c r="D2701" s="2" t="str">
        <f t="shared" si="42"/>
        <v>Wisconsin - La Crosse-Dec</v>
      </c>
      <c r="E2701" s="5">
        <v>19.054838709677419</v>
      </c>
      <c r="F2701" s="5">
        <v>18.690322580645162</v>
      </c>
      <c r="G2701" s="5">
        <v>18.293548387096774</v>
      </c>
      <c r="H2701" s="5">
        <v>18.180645161290322</v>
      </c>
      <c r="I2701" s="5">
        <v>18.070967741935487</v>
      </c>
      <c r="J2701" s="5">
        <v>17.945161290322581</v>
      </c>
      <c r="K2701" s="5">
        <v>18.558064516129029</v>
      </c>
      <c r="L2701" s="5">
        <v>19.14516129032258</v>
      </c>
      <c r="M2701" s="5">
        <v>19.712903225806453</v>
      </c>
      <c r="N2701" s="5">
        <v>20.977419354838709</v>
      </c>
      <c r="O2701" s="5">
        <v>22.254838709677419</v>
      </c>
      <c r="P2701" s="5">
        <v>23.522580645161291</v>
      </c>
      <c r="Q2701" s="5">
        <v>23.951612903225808</v>
      </c>
      <c r="R2701" s="5">
        <v>24.4</v>
      </c>
      <c r="S2701" s="5">
        <v>24.838709677419356</v>
      </c>
      <c r="T2701" s="5">
        <v>24.090322580645161</v>
      </c>
      <c r="U2701" s="5">
        <v>23.374193548387098</v>
      </c>
      <c r="V2701" s="5">
        <v>22.622580645161289</v>
      </c>
      <c r="W2701" s="5">
        <v>21.993548387096773</v>
      </c>
      <c r="X2701" s="5">
        <v>21.387096774193548</v>
      </c>
      <c r="Y2701" s="5">
        <v>20.758064516129032</v>
      </c>
      <c r="Z2701" s="5">
        <v>19.945161290322581</v>
      </c>
      <c r="AA2701" s="5">
        <v>19.151612903225807</v>
      </c>
      <c r="AB2701" s="5">
        <v>18.338709677419356</v>
      </c>
    </row>
    <row r="2702" spans="1:28">
      <c r="A2702" s="2" t="s">
        <v>350</v>
      </c>
      <c r="B2702" s="2" t="s">
        <v>73</v>
      </c>
      <c r="C2702" s="2" t="s">
        <v>361</v>
      </c>
      <c r="D2702" s="2" t="str">
        <f t="shared" si="42"/>
        <v>Wisconsin - Madison-Jan</v>
      </c>
      <c r="E2702" s="5">
        <v>14.796774193548387</v>
      </c>
      <c r="F2702" s="5">
        <v>14.280645161290321</v>
      </c>
      <c r="G2702" s="5">
        <v>13.796774193548387</v>
      </c>
      <c r="H2702" s="5">
        <v>13.364516129032259</v>
      </c>
      <c r="I2702" s="5">
        <v>12.941935483870967</v>
      </c>
      <c r="J2702" s="5">
        <v>12.529032258064515</v>
      </c>
      <c r="K2702" s="5">
        <v>13.161290322580646</v>
      </c>
      <c r="L2702" s="5">
        <v>13.796774193548387</v>
      </c>
      <c r="M2702" s="5">
        <v>14.438709677419356</v>
      </c>
      <c r="N2702" s="5">
        <v>16.596774193548388</v>
      </c>
      <c r="O2702" s="5">
        <v>18.738709677419354</v>
      </c>
      <c r="P2702" s="5">
        <v>20.9</v>
      </c>
      <c r="Q2702" s="5">
        <v>21.538709677419355</v>
      </c>
      <c r="R2702" s="5">
        <v>22.135483870967743</v>
      </c>
      <c r="S2702" s="5">
        <v>22.77741935483871</v>
      </c>
      <c r="T2702" s="5">
        <v>21.293548387096774</v>
      </c>
      <c r="U2702" s="5">
        <v>19.861290322580647</v>
      </c>
      <c r="V2702" s="5">
        <v>18.393548387096775</v>
      </c>
      <c r="W2702" s="5">
        <v>17.661290322580644</v>
      </c>
      <c r="X2702" s="5">
        <v>16.945161290322581</v>
      </c>
      <c r="Y2702" s="5">
        <v>16.193548387096776</v>
      </c>
      <c r="Z2702" s="5">
        <v>15.64516129032258</v>
      </c>
      <c r="AA2702" s="5">
        <v>15.038709677419355</v>
      </c>
      <c r="AB2702" s="5">
        <v>14.477419354838711</v>
      </c>
    </row>
    <row r="2703" spans="1:28">
      <c r="A2703" s="2" t="s">
        <v>350</v>
      </c>
      <c r="B2703" s="2" t="s">
        <v>74</v>
      </c>
      <c r="C2703" s="2" t="s">
        <v>362</v>
      </c>
      <c r="D2703" s="2" t="str">
        <f t="shared" si="42"/>
        <v>Wisconsin - Madison-Feb</v>
      </c>
      <c r="E2703" s="5">
        <v>19.228571428571428</v>
      </c>
      <c r="F2703" s="5">
        <v>18.846428571428572</v>
      </c>
      <c r="G2703" s="5">
        <v>18.460714285714285</v>
      </c>
      <c r="H2703" s="5">
        <v>17.967857142857145</v>
      </c>
      <c r="I2703" s="5">
        <v>17.446428571428573</v>
      </c>
      <c r="J2703" s="5">
        <v>16.921428571428571</v>
      </c>
      <c r="K2703" s="5">
        <v>17.939285714285713</v>
      </c>
      <c r="L2703" s="5">
        <v>18.989285714285717</v>
      </c>
      <c r="M2703" s="5">
        <v>20.071428571428573</v>
      </c>
      <c r="N2703" s="5">
        <v>22.2</v>
      </c>
      <c r="O2703" s="5">
        <v>24.310714285714287</v>
      </c>
      <c r="P2703" s="5">
        <v>26.439285714285713</v>
      </c>
      <c r="Q2703" s="5">
        <v>27.328571428571429</v>
      </c>
      <c r="R2703" s="5">
        <v>28.178571428571427</v>
      </c>
      <c r="S2703" s="5">
        <v>29.067857142857143</v>
      </c>
      <c r="T2703" s="5">
        <v>27.721428571428572</v>
      </c>
      <c r="U2703" s="5">
        <v>26.37142857142857</v>
      </c>
      <c r="V2703" s="5">
        <v>25.014285714285712</v>
      </c>
      <c r="W2703" s="5">
        <v>23.917857142857144</v>
      </c>
      <c r="X2703" s="5">
        <v>22.853571428571428</v>
      </c>
      <c r="Y2703" s="5">
        <v>21.785714285714285</v>
      </c>
      <c r="Z2703" s="5">
        <v>21.214285714285715</v>
      </c>
      <c r="AA2703" s="5">
        <v>20.74642857142857</v>
      </c>
      <c r="AB2703" s="5">
        <v>20.178571428571427</v>
      </c>
    </row>
    <row r="2704" spans="1:28">
      <c r="A2704" s="2" t="s">
        <v>350</v>
      </c>
      <c r="B2704" s="2" t="s">
        <v>75</v>
      </c>
      <c r="C2704" s="2" t="s">
        <v>363</v>
      </c>
      <c r="D2704" s="2" t="str">
        <f t="shared" si="42"/>
        <v>Wisconsin - Madison-Mar</v>
      </c>
      <c r="E2704" s="5">
        <v>29.464516129032258</v>
      </c>
      <c r="F2704" s="5">
        <v>28.916129032258063</v>
      </c>
      <c r="G2704" s="5">
        <v>28.393548387096775</v>
      </c>
      <c r="H2704" s="5">
        <v>28.103225806451615</v>
      </c>
      <c r="I2704" s="5">
        <v>27.896774193548385</v>
      </c>
      <c r="J2704" s="5">
        <v>27.63225806451613</v>
      </c>
      <c r="K2704" s="5">
        <v>29.138709677419353</v>
      </c>
      <c r="L2704" s="5">
        <v>30.725806451612904</v>
      </c>
      <c r="M2704" s="5">
        <v>32.293548387096777</v>
      </c>
      <c r="N2704" s="5">
        <v>34.332258064516125</v>
      </c>
      <c r="O2704" s="5">
        <v>36.341935483870962</v>
      </c>
      <c r="P2704" s="5">
        <v>38.390322580645162</v>
      </c>
      <c r="Q2704" s="5">
        <v>39.12580645161291</v>
      </c>
      <c r="R2704" s="5">
        <v>39.86774193548387</v>
      </c>
      <c r="S2704" s="5">
        <v>40.612903225806448</v>
      </c>
      <c r="T2704" s="5">
        <v>39.141935483870974</v>
      </c>
      <c r="U2704" s="5">
        <v>37.735483870967741</v>
      </c>
      <c r="V2704" s="5">
        <v>36.270967741935486</v>
      </c>
      <c r="W2704" s="5">
        <v>34.841935483870962</v>
      </c>
      <c r="X2704" s="5">
        <v>33.377419354838715</v>
      </c>
      <c r="Y2704" s="5">
        <v>31.92258064516129</v>
      </c>
      <c r="Z2704" s="5">
        <v>31.438709677419357</v>
      </c>
      <c r="AA2704" s="5">
        <v>30.977419354838709</v>
      </c>
      <c r="AB2704" s="5">
        <v>30.545161290322579</v>
      </c>
    </row>
    <row r="2705" spans="1:28">
      <c r="A2705" s="2" t="s">
        <v>350</v>
      </c>
      <c r="B2705" s="2" t="s">
        <v>76</v>
      </c>
      <c r="C2705" s="2" t="s">
        <v>364</v>
      </c>
      <c r="D2705" s="2" t="str">
        <f t="shared" si="42"/>
        <v>Wisconsin - Madison-Apr</v>
      </c>
      <c r="E2705" s="5">
        <v>42.893333333333331</v>
      </c>
      <c r="F2705" s="5">
        <v>42.00333333333333</v>
      </c>
      <c r="G2705" s="5">
        <v>41.4</v>
      </c>
      <c r="H2705" s="5">
        <v>40.840000000000003</v>
      </c>
      <c r="I2705" s="5">
        <v>39.876666666666665</v>
      </c>
      <c r="J2705" s="5">
        <v>40</v>
      </c>
      <c r="K2705" s="5">
        <v>42.826666666666668</v>
      </c>
      <c r="L2705" s="5">
        <v>45.633333333333333</v>
      </c>
      <c r="M2705" s="5">
        <v>48.08</v>
      </c>
      <c r="N2705" s="5">
        <v>50.203333333333333</v>
      </c>
      <c r="O2705" s="5">
        <v>52.3</v>
      </c>
      <c r="P2705" s="5">
        <v>54.236666666666665</v>
      </c>
      <c r="Q2705" s="5">
        <v>55.163333333333334</v>
      </c>
      <c r="R2705" s="5">
        <v>55.663333333333334</v>
      </c>
      <c r="S2705" s="5">
        <v>55.793333333333329</v>
      </c>
      <c r="T2705" s="5">
        <v>55.536666666666662</v>
      </c>
      <c r="U2705" s="5">
        <v>54.58</v>
      </c>
      <c r="V2705" s="5">
        <v>52.06666666666667</v>
      </c>
      <c r="W2705" s="5">
        <v>48.93</v>
      </c>
      <c r="X2705" s="5">
        <v>46.74</v>
      </c>
      <c r="Y2705" s="5">
        <v>45.906666666666666</v>
      </c>
      <c r="Z2705" s="5">
        <v>45.31666666666667</v>
      </c>
      <c r="AA2705" s="5">
        <v>44.123333333333335</v>
      </c>
      <c r="AB2705" s="5">
        <v>43.58</v>
      </c>
    </row>
    <row r="2706" spans="1:28">
      <c r="A2706" s="2" t="s">
        <v>350</v>
      </c>
      <c r="B2706" s="2" t="s">
        <v>77</v>
      </c>
      <c r="C2706" s="2" t="s">
        <v>365</v>
      </c>
      <c r="D2706" s="2" t="str">
        <f t="shared" si="42"/>
        <v>Wisconsin - Madison-May</v>
      </c>
      <c r="E2706" s="5">
        <v>50.180645161290322</v>
      </c>
      <c r="F2706" s="5">
        <v>49.258064516129032</v>
      </c>
      <c r="G2706" s="5">
        <v>47.767741935483869</v>
      </c>
      <c r="H2706" s="5">
        <v>47.087096774193547</v>
      </c>
      <c r="I2706" s="5">
        <v>46.929032258064517</v>
      </c>
      <c r="J2706" s="5">
        <v>49.448387096774198</v>
      </c>
      <c r="K2706" s="5">
        <v>52.816129032258061</v>
      </c>
      <c r="L2706" s="5">
        <v>55.780645161290323</v>
      </c>
      <c r="M2706" s="5">
        <v>58.548387096774192</v>
      </c>
      <c r="N2706" s="5">
        <v>60.796774193548387</v>
      </c>
      <c r="O2706" s="5">
        <v>63.445161290322581</v>
      </c>
      <c r="P2706" s="5">
        <v>65.180645161290315</v>
      </c>
      <c r="Q2706" s="5">
        <v>66.232258064516117</v>
      </c>
      <c r="R2706" s="5">
        <v>67.158064516129031</v>
      </c>
      <c r="S2706" s="5">
        <v>67.719354838709677</v>
      </c>
      <c r="T2706" s="5">
        <v>67.661290322580641</v>
      </c>
      <c r="U2706" s="5">
        <v>67.229032258064507</v>
      </c>
      <c r="V2706" s="5">
        <v>65.516129032258064</v>
      </c>
      <c r="W2706" s="5">
        <v>62.3</v>
      </c>
      <c r="X2706" s="5">
        <v>58.603225806451611</v>
      </c>
      <c r="Y2706" s="5">
        <v>55.838709677419352</v>
      </c>
      <c r="Z2706" s="5">
        <v>54.296774193548387</v>
      </c>
      <c r="AA2706" s="5">
        <v>52.912903225806453</v>
      </c>
      <c r="AB2706" s="5">
        <v>51.470967741935482</v>
      </c>
    </row>
    <row r="2707" spans="1:28">
      <c r="A2707" s="2" t="s">
        <v>350</v>
      </c>
      <c r="B2707" s="2" t="s">
        <v>78</v>
      </c>
      <c r="C2707" s="2" t="s">
        <v>366</v>
      </c>
      <c r="D2707" s="2" t="str">
        <f t="shared" si="42"/>
        <v>Wisconsin - Madison-Jun</v>
      </c>
      <c r="E2707" s="5">
        <v>60.09</v>
      </c>
      <c r="F2707" s="5">
        <v>59.366666666666667</v>
      </c>
      <c r="G2707" s="5">
        <v>58.64</v>
      </c>
      <c r="H2707" s="5">
        <v>59.31</v>
      </c>
      <c r="I2707" s="5">
        <v>60</v>
      </c>
      <c r="J2707" s="5">
        <v>60.673333333333332</v>
      </c>
      <c r="K2707" s="5">
        <v>63.296666666666667</v>
      </c>
      <c r="L2707" s="5">
        <v>65.933333333333337</v>
      </c>
      <c r="M2707" s="5">
        <v>68.58</v>
      </c>
      <c r="N2707" s="5">
        <v>70.38666666666667</v>
      </c>
      <c r="O2707" s="5">
        <v>72.24666666666667</v>
      </c>
      <c r="P2707" s="5">
        <v>74.069999999999993</v>
      </c>
      <c r="Q2707" s="5">
        <v>74.63666666666667</v>
      </c>
      <c r="R2707" s="5">
        <v>75.186666666666667</v>
      </c>
      <c r="S2707" s="5">
        <v>75.756666666666661</v>
      </c>
      <c r="T2707" s="5">
        <v>74.836666666666659</v>
      </c>
      <c r="U2707" s="5">
        <v>73.97</v>
      </c>
      <c r="V2707" s="5">
        <v>73.046666666666667</v>
      </c>
      <c r="W2707" s="5">
        <v>70.036666666666662</v>
      </c>
      <c r="X2707" s="5">
        <v>67.006666666666675</v>
      </c>
      <c r="Y2707" s="5">
        <v>64.043333333333337</v>
      </c>
      <c r="Z2707" s="5">
        <v>62.926666666666662</v>
      </c>
      <c r="AA2707" s="5">
        <v>61.89</v>
      </c>
      <c r="AB2707" s="5">
        <v>60.836666666666666</v>
      </c>
    </row>
    <row r="2708" spans="1:28">
      <c r="A2708" s="2" t="s">
        <v>350</v>
      </c>
      <c r="B2708" s="2" t="s">
        <v>79</v>
      </c>
      <c r="C2708" s="2" t="s">
        <v>367</v>
      </c>
      <c r="D2708" s="2" t="str">
        <f t="shared" si="42"/>
        <v>Wisconsin - Madison-Jul</v>
      </c>
      <c r="E2708" s="5">
        <v>67.41935483870968</v>
      </c>
      <c r="F2708" s="5">
        <v>66.512903225806454</v>
      </c>
      <c r="G2708" s="5">
        <v>63.841935483870962</v>
      </c>
      <c r="H2708" s="5">
        <v>63.090322580645157</v>
      </c>
      <c r="I2708" s="5">
        <v>62.761290322580642</v>
      </c>
      <c r="J2708" s="5">
        <v>65.270967741935493</v>
      </c>
      <c r="K2708" s="5">
        <v>67.803225806451621</v>
      </c>
      <c r="L2708" s="5">
        <v>70.42258064516129</v>
      </c>
      <c r="M2708" s="5">
        <v>72.977419354838716</v>
      </c>
      <c r="N2708" s="5">
        <v>75.612903225806448</v>
      </c>
      <c r="O2708" s="5">
        <v>77.687096774193549</v>
      </c>
      <c r="P2708" s="5">
        <v>78.167741935483861</v>
      </c>
      <c r="Q2708" s="5">
        <v>79.461290322580652</v>
      </c>
      <c r="R2708" s="5">
        <v>80.545161290322582</v>
      </c>
      <c r="S2708" s="5">
        <v>80.790322580645167</v>
      </c>
      <c r="T2708" s="5">
        <v>80.606451612903228</v>
      </c>
      <c r="U2708" s="5">
        <v>79.387096774193552</v>
      </c>
      <c r="V2708" s="5">
        <v>77.91290322580646</v>
      </c>
      <c r="W2708" s="5">
        <v>74.935483870967744</v>
      </c>
      <c r="X2708" s="5">
        <v>71.132258064516122</v>
      </c>
      <c r="Y2708" s="5">
        <v>69.283870967741947</v>
      </c>
      <c r="Z2708" s="5">
        <v>68.177419354838705</v>
      </c>
      <c r="AA2708" s="5">
        <v>66.977419354838716</v>
      </c>
      <c r="AB2708" s="5">
        <v>66.367741935483878</v>
      </c>
    </row>
    <row r="2709" spans="1:28">
      <c r="A2709" s="2" t="s">
        <v>350</v>
      </c>
      <c r="B2709" s="2" t="s">
        <v>80</v>
      </c>
      <c r="C2709" s="2" t="s">
        <v>368</v>
      </c>
      <c r="D2709" s="2" t="str">
        <f t="shared" si="42"/>
        <v>Wisconsin - Madison-Aug</v>
      </c>
      <c r="E2709" s="5">
        <v>58.670967741935485</v>
      </c>
      <c r="F2709" s="5">
        <v>57.832258064516125</v>
      </c>
      <c r="G2709" s="5">
        <v>59.412903225806453</v>
      </c>
      <c r="H2709" s="5">
        <v>59.08064516129032</v>
      </c>
      <c r="I2709" s="5">
        <v>58.12903225806452</v>
      </c>
      <c r="J2709" s="5">
        <v>59.6</v>
      </c>
      <c r="K2709" s="5">
        <v>64.054838709677426</v>
      </c>
      <c r="L2709" s="5">
        <v>67.616129032258058</v>
      </c>
      <c r="M2709" s="5">
        <v>70.58709677419354</v>
      </c>
      <c r="N2709" s="5">
        <v>72.716129032258053</v>
      </c>
      <c r="O2709" s="5">
        <v>74.193548387096769</v>
      </c>
      <c r="P2709" s="5">
        <v>75.832258064516139</v>
      </c>
      <c r="Q2709" s="5">
        <v>76.954838709677418</v>
      </c>
      <c r="R2709" s="5">
        <v>77.293548387096777</v>
      </c>
      <c r="S2709" s="5">
        <v>77.693548387096769</v>
      </c>
      <c r="T2709" s="5">
        <v>77.290322580645167</v>
      </c>
      <c r="U2709" s="5">
        <v>76.245161290322571</v>
      </c>
      <c r="V2709" s="5">
        <v>74.216129032258053</v>
      </c>
      <c r="W2709" s="5">
        <v>70.122580645161293</v>
      </c>
      <c r="X2709" s="5">
        <v>66.909677419354836</v>
      </c>
      <c r="Y2709" s="5">
        <v>64.706451612903223</v>
      </c>
      <c r="Z2709" s="5">
        <v>63.516129032258064</v>
      </c>
      <c r="AA2709" s="5">
        <v>62.248387096774195</v>
      </c>
      <c r="AB2709" s="5">
        <v>61.37096774193548</v>
      </c>
    </row>
    <row r="2710" spans="1:28">
      <c r="A2710" s="2" t="s">
        <v>350</v>
      </c>
      <c r="B2710" s="2" t="s">
        <v>81</v>
      </c>
      <c r="C2710" s="2" t="s">
        <v>369</v>
      </c>
      <c r="D2710" s="2" t="str">
        <f t="shared" si="42"/>
        <v>Wisconsin - Madison-Sep</v>
      </c>
      <c r="E2710" s="5">
        <v>54.806666666666665</v>
      </c>
      <c r="F2710" s="5">
        <v>54.206666666666671</v>
      </c>
      <c r="G2710" s="5">
        <v>53.576666666666668</v>
      </c>
      <c r="H2710" s="5">
        <v>53.47</v>
      </c>
      <c r="I2710" s="5">
        <v>53.343333333333334</v>
      </c>
      <c r="J2710" s="5">
        <v>53.233333333333334</v>
      </c>
      <c r="K2710" s="5">
        <v>55.873333333333335</v>
      </c>
      <c r="L2710" s="5">
        <v>58.583333333333336</v>
      </c>
      <c r="M2710" s="5">
        <v>61.263333333333335</v>
      </c>
      <c r="N2710" s="5">
        <v>63.09</v>
      </c>
      <c r="O2710" s="5">
        <v>64.903333333333336</v>
      </c>
      <c r="P2710" s="5">
        <v>66.723333333333329</v>
      </c>
      <c r="Q2710" s="5">
        <v>67.34</v>
      </c>
      <c r="R2710" s="5">
        <v>67.906666666666666</v>
      </c>
      <c r="S2710" s="5">
        <v>68.516666666666666</v>
      </c>
      <c r="T2710" s="5">
        <v>66.783333333333331</v>
      </c>
      <c r="U2710" s="5">
        <v>65.040000000000006</v>
      </c>
      <c r="V2710" s="5">
        <v>63.303333333333327</v>
      </c>
      <c r="W2710" s="5">
        <v>61.353333333333332</v>
      </c>
      <c r="X2710" s="5">
        <v>59.45</v>
      </c>
      <c r="Y2710" s="5">
        <v>57.53</v>
      </c>
      <c r="Z2710" s="5">
        <v>56.696666666666673</v>
      </c>
      <c r="AA2710" s="5">
        <v>55.866666666666667</v>
      </c>
      <c r="AB2710" s="5">
        <v>55.06333333333334</v>
      </c>
    </row>
    <row r="2711" spans="1:28">
      <c r="A2711" s="2" t="s">
        <v>350</v>
      </c>
      <c r="B2711" s="2" t="s">
        <v>82</v>
      </c>
      <c r="C2711" s="2" t="s">
        <v>370</v>
      </c>
      <c r="D2711" s="2" t="str">
        <f t="shared" si="42"/>
        <v>Wisconsin - Madison-Oct</v>
      </c>
      <c r="E2711" s="5">
        <v>45.29032258064516</v>
      </c>
      <c r="F2711" s="5">
        <v>44.958064516129035</v>
      </c>
      <c r="G2711" s="5">
        <v>44.829032258064515</v>
      </c>
      <c r="H2711" s="5">
        <v>44.387096774193552</v>
      </c>
      <c r="I2711" s="5">
        <v>43.616129032258058</v>
      </c>
      <c r="J2711" s="5">
        <v>43.483870967741936</v>
      </c>
      <c r="K2711" s="5">
        <v>44.267741935483869</v>
      </c>
      <c r="L2711" s="5">
        <v>48.148387096774194</v>
      </c>
      <c r="M2711" s="5">
        <v>51.977419354838709</v>
      </c>
      <c r="N2711" s="5">
        <v>54.238709677419358</v>
      </c>
      <c r="O2711" s="5">
        <v>56.658064516129038</v>
      </c>
      <c r="P2711" s="5">
        <v>58.796774193548387</v>
      </c>
      <c r="Q2711" s="5">
        <v>60.296774193548387</v>
      </c>
      <c r="R2711" s="5">
        <v>60.806451612903224</v>
      </c>
      <c r="S2711" s="5">
        <v>60.751612903225805</v>
      </c>
      <c r="T2711" s="5">
        <v>59.464516129032262</v>
      </c>
      <c r="U2711" s="5">
        <v>56.987096774193546</v>
      </c>
      <c r="V2711" s="5">
        <v>52.941935483870971</v>
      </c>
      <c r="W2711" s="5">
        <v>51.090322580645157</v>
      </c>
      <c r="X2711" s="5">
        <v>49.170967741935485</v>
      </c>
      <c r="Y2711" s="5">
        <v>48.641935483870974</v>
      </c>
      <c r="Z2711" s="5">
        <v>47.548387096774192</v>
      </c>
      <c r="AA2711" s="5">
        <v>47.303225806451614</v>
      </c>
      <c r="AB2711" s="5">
        <v>46.596774193548384</v>
      </c>
    </row>
    <row r="2712" spans="1:28">
      <c r="A2712" s="2" t="s">
        <v>350</v>
      </c>
      <c r="B2712" s="2" t="s">
        <v>83</v>
      </c>
      <c r="C2712" s="2" t="s">
        <v>371</v>
      </c>
      <c r="D2712" s="2" t="str">
        <f t="shared" si="42"/>
        <v>Wisconsin - Madison-Nov</v>
      </c>
      <c r="E2712" s="5">
        <v>33.706666666666671</v>
      </c>
      <c r="F2712" s="5">
        <v>33.006666666666668</v>
      </c>
      <c r="G2712" s="5">
        <v>32.46</v>
      </c>
      <c r="H2712" s="5">
        <v>32.11</v>
      </c>
      <c r="I2712" s="5">
        <v>31.76</v>
      </c>
      <c r="J2712" s="5">
        <v>31.063333333333333</v>
      </c>
      <c r="K2712" s="5">
        <v>31.076666666666664</v>
      </c>
      <c r="L2712" s="5">
        <v>32.196666666666665</v>
      </c>
      <c r="M2712" s="5">
        <v>34.770000000000003</v>
      </c>
      <c r="N2712" s="5">
        <v>36.846666666666671</v>
      </c>
      <c r="O2712" s="5">
        <v>38.466666666666669</v>
      </c>
      <c r="P2712" s="5">
        <v>39.76</v>
      </c>
      <c r="Q2712" s="5">
        <v>40.526666666666664</v>
      </c>
      <c r="R2712" s="5">
        <v>41.196666666666673</v>
      </c>
      <c r="S2712" s="5">
        <v>41.203333333333333</v>
      </c>
      <c r="T2712" s="5">
        <v>39.85</v>
      </c>
      <c r="U2712" s="5">
        <v>38.256666666666668</v>
      </c>
      <c r="V2712" s="5">
        <v>37.18333333333333</v>
      </c>
      <c r="W2712" s="5">
        <v>36.376666666666665</v>
      </c>
      <c r="X2712" s="5">
        <v>35.843333333333334</v>
      </c>
      <c r="Y2712" s="5">
        <v>35.1</v>
      </c>
      <c r="Z2712" s="5">
        <v>34.696666666666673</v>
      </c>
      <c r="AA2712" s="5">
        <v>34.229999999999997</v>
      </c>
      <c r="AB2712" s="5">
        <v>33.746666666666663</v>
      </c>
    </row>
    <row r="2713" spans="1:28">
      <c r="A2713" s="2" t="s">
        <v>350</v>
      </c>
      <c r="B2713" s="2" t="s">
        <v>84</v>
      </c>
      <c r="C2713" s="2" t="s">
        <v>372</v>
      </c>
      <c r="D2713" s="2" t="str">
        <f t="shared" si="42"/>
        <v>Wisconsin - Madison-Dec</v>
      </c>
      <c r="E2713" s="5">
        <v>21.177419354838708</v>
      </c>
      <c r="F2713" s="5">
        <v>20.903225806451612</v>
      </c>
      <c r="G2713" s="5">
        <v>20.63225806451613</v>
      </c>
      <c r="H2713" s="5">
        <v>20.987096774193549</v>
      </c>
      <c r="I2713" s="5">
        <v>21.396774193548385</v>
      </c>
      <c r="J2713" s="5">
        <v>21.780645161290323</v>
      </c>
      <c r="K2713" s="5">
        <v>22.445161290322581</v>
      </c>
      <c r="L2713" s="5">
        <v>23.009677419354837</v>
      </c>
      <c r="M2713" s="5">
        <v>23.596774193548388</v>
      </c>
      <c r="N2713" s="5">
        <v>25.022580645161291</v>
      </c>
      <c r="O2713" s="5">
        <v>26.374193548387098</v>
      </c>
      <c r="P2713" s="5">
        <v>27.806451612903224</v>
      </c>
      <c r="Q2713" s="5">
        <v>28.006451612903227</v>
      </c>
      <c r="R2713" s="5">
        <v>28.138709677419353</v>
      </c>
      <c r="S2713" s="5">
        <v>28.329032258064519</v>
      </c>
      <c r="T2713" s="5">
        <v>27.051612903225806</v>
      </c>
      <c r="U2713" s="5">
        <v>25.79032258064516</v>
      </c>
      <c r="V2713" s="5">
        <v>24.522580645161291</v>
      </c>
      <c r="W2713" s="5">
        <v>23.961290322580645</v>
      </c>
      <c r="X2713" s="5">
        <v>23.43548387096774</v>
      </c>
      <c r="Y2713" s="5">
        <v>22.874193548387098</v>
      </c>
      <c r="Z2713" s="5">
        <v>22.248387096774195</v>
      </c>
      <c r="AA2713" s="5">
        <v>21.635483870967743</v>
      </c>
      <c r="AB2713" s="5">
        <v>21.019354838709678</v>
      </c>
    </row>
    <row r="2714" spans="1:28">
      <c r="A2714" s="2" t="s">
        <v>351</v>
      </c>
      <c r="B2714" s="2" t="s">
        <v>73</v>
      </c>
      <c r="C2714" s="2" t="s">
        <v>361</v>
      </c>
      <c r="D2714" s="2" t="str">
        <f t="shared" si="42"/>
        <v>Wisconsin - Milwaukee-Jan</v>
      </c>
      <c r="E2714" s="5">
        <v>13.951612903225806</v>
      </c>
      <c r="F2714" s="5">
        <v>13.574193548387097</v>
      </c>
      <c r="G2714" s="5">
        <v>13.383870967741935</v>
      </c>
      <c r="H2714" s="5">
        <v>13.054838709677419</v>
      </c>
      <c r="I2714" s="5">
        <v>12.474193548387097</v>
      </c>
      <c r="J2714" s="5">
        <v>12.325806451612904</v>
      </c>
      <c r="K2714" s="5">
        <v>12.038709677419355</v>
      </c>
      <c r="L2714" s="5">
        <v>12.158064516129032</v>
      </c>
      <c r="M2714" s="5">
        <v>12.935483870967742</v>
      </c>
      <c r="N2714" s="5">
        <v>14.477419354838711</v>
      </c>
      <c r="O2714" s="5">
        <v>15.82258064516129</v>
      </c>
      <c r="P2714" s="5">
        <v>17.06451612903226</v>
      </c>
      <c r="Q2714" s="5">
        <v>17.858064516129033</v>
      </c>
      <c r="R2714" s="5">
        <v>18.412903225806449</v>
      </c>
      <c r="S2714" s="5">
        <v>18.274193548387096</v>
      </c>
      <c r="T2714" s="5">
        <v>17.693548387096776</v>
      </c>
      <c r="U2714" s="5">
        <v>16.861290322580647</v>
      </c>
      <c r="V2714" s="5">
        <v>16.296774193548387</v>
      </c>
      <c r="W2714" s="5">
        <v>15.609677419354838</v>
      </c>
      <c r="X2714" s="5">
        <v>15.070967741935483</v>
      </c>
      <c r="Y2714" s="5">
        <v>14.703225806451613</v>
      </c>
      <c r="Z2714" s="5">
        <v>14.167741935483871</v>
      </c>
      <c r="AA2714" s="5">
        <v>13.883870967741935</v>
      </c>
      <c r="AB2714" s="5">
        <v>13.732258064516129</v>
      </c>
    </row>
    <row r="2715" spans="1:28">
      <c r="A2715" s="2" t="s">
        <v>351</v>
      </c>
      <c r="B2715" s="2" t="s">
        <v>74</v>
      </c>
      <c r="C2715" s="2" t="s">
        <v>362</v>
      </c>
      <c r="D2715" s="2" t="str">
        <f t="shared" si="42"/>
        <v>Wisconsin - Milwaukee-Feb</v>
      </c>
      <c r="E2715" s="5">
        <v>20.3</v>
      </c>
      <c r="F2715" s="5">
        <v>19.982142857142858</v>
      </c>
      <c r="G2715" s="5">
        <v>19.667857142857144</v>
      </c>
      <c r="H2715" s="5">
        <v>19.464285714285715</v>
      </c>
      <c r="I2715" s="5">
        <v>19.232142857142858</v>
      </c>
      <c r="J2715" s="5">
        <v>19.042857142857144</v>
      </c>
      <c r="K2715" s="5">
        <v>20.060714285714287</v>
      </c>
      <c r="L2715" s="5">
        <v>21.053571428571427</v>
      </c>
      <c r="M2715" s="5">
        <v>22.053571428571427</v>
      </c>
      <c r="N2715" s="5">
        <v>23.610714285714288</v>
      </c>
      <c r="O2715" s="5">
        <v>25.160714285714285</v>
      </c>
      <c r="P2715" s="5">
        <v>26.732142857142858</v>
      </c>
      <c r="Q2715" s="5">
        <v>27.217857142857145</v>
      </c>
      <c r="R2715" s="5">
        <v>27.682142857142857</v>
      </c>
      <c r="S2715" s="5">
        <v>28.185714285714287</v>
      </c>
      <c r="T2715" s="5">
        <v>27.107142857142858</v>
      </c>
      <c r="U2715" s="5">
        <v>26.032142857142855</v>
      </c>
      <c r="V2715" s="5">
        <v>24.964285714285715</v>
      </c>
      <c r="W2715" s="5">
        <v>24.453571428571429</v>
      </c>
      <c r="X2715" s="5">
        <v>23.985714285714288</v>
      </c>
      <c r="Y2715" s="5">
        <v>23.485714285714288</v>
      </c>
      <c r="Z2715" s="5">
        <v>22.792857142857144</v>
      </c>
      <c r="AA2715" s="5">
        <v>22.089285714285715</v>
      </c>
      <c r="AB2715" s="5">
        <v>21.403571428571428</v>
      </c>
    </row>
    <row r="2716" spans="1:28">
      <c r="A2716" s="2" t="s">
        <v>351</v>
      </c>
      <c r="B2716" s="2" t="s">
        <v>75</v>
      </c>
      <c r="C2716" s="2" t="s">
        <v>363</v>
      </c>
      <c r="D2716" s="2" t="str">
        <f t="shared" si="42"/>
        <v>Wisconsin - Milwaukee-Mar</v>
      </c>
      <c r="E2716" s="5">
        <v>30.016129032258064</v>
      </c>
      <c r="F2716" s="5">
        <v>29.464516129032258</v>
      </c>
      <c r="G2716" s="5">
        <v>28.748387096774195</v>
      </c>
      <c r="H2716" s="5">
        <v>28.3</v>
      </c>
      <c r="I2716" s="5">
        <v>27.864516129032257</v>
      </c>
      <c r="J2716" s="5">
        <v>27.467741935483872</v>
      </c>
      <c r="K2716" s="5">
        <v>28.090322580645161</v>
      </c>
      <c r="L2716" s="5">
        <v>30.080645161290324</v>
      </c>
      <c r="M2716" s="5">
        <v>31.758064516129032</v>
      </c>
      <c r="N2716" s="5">
        <v>33.254838709677422</v>
      </c>
      <c r="O2716" s="5">
        <v>34.441935483870971</v>
      </c>
      <c r="P2716" s="5">
        <v>35.390322580645162</v>
      </c>
      <c r="Q2716" s="5">
        <v>35.941935483870971</v>
      </c>
      <c r="R2716" s="5">
        <v>36.806451612903224</v>
      </c>
      <c r="S2716" s="5">
        <v>36.696774193548386</v>
      </c>
      <c r="T2716" s="5">
        <v>36.177419354838712</v>
      </c>
      <c r="U2716" s="5">
        <v>35.525806451612901</v>
      </c>
      <c r="V2716" s="5">
        <v>34.512903225806454</v>
      </c>
      <c r="W2716" s="5">
        <v>33.70645161290323</v>
      </c>
      <c r="X2716" s="5">
        <v>33.145161290322584</v>
      </c>
      <c r="Y2716" s="5">
        <v>32.700000000000003</v>
      </c>
      <c r="Z2716" s="5">
        <v>32.403225806451616</v>
      </c>
      <c r="AA2716" s="5">
        <v>31.770967741935483</v>
      </c>
      <c r="AB2716" s="5">
        <v>31.280645161290323</v>
      </c>
    </row>
    <row r="2717" spans="1:28">
      <c r="A2717" s="2" t="s">
        <v>351</v>
      </c>
      <c r="B2717" s="2" t="s">
        <v>76</v>
      </c>
      <c r="C2717" s="2" t="s">
        <v>364</v>
      </c>
      <c r="D2717" s="2" t="str">
        <f t="shared" si="42"/>
        <v>Wisconsin - Milwaukee-Apr</v>
      </c>
      <c r="E2717" s="5">
        <v>41.24</v>
      </c>
      <c r="F2717" s="5">
        <v>40.76</v>
      </c>
      <c r="G2717" s="5">
        <v>39.986666666666665</v>
      </c>
      <c r="H2717" s="5">
        <v>39.04</v>
      </c>
      <c r="I2717" s="5">
        <v>38.83</v>
      </c>
      <c r="J2717" s="5">
        <v>39.273333333333333</v>
      </c>
      <c r="K2717" s="5">
        <v>42.406666666666666</v>
      </c>
      <c r="L2717" s="5">
        <v>45.08</v>
      </c>
      <c r="M2717" s="5">
        <v>47.09</v>
      </c>
      <c r="N2717" s="5">
        <v>48.48</v>
      </c>
      <c r="O2717" s="5">
        <v>49.3</v>
      </c>
      <c r="P2717" s="5">
        <v>50.406666666666666</v>
      </c>
      <c r="Q2717" s="5">
        <v>51.44</v>
      </c>
      <c r="R2717" s="5">
        <v>51.416666666666664</v>
      </c>
      <c r="S2717" s="5">
        <v>51.16</v>
      </c>
      <c r="T2717" s="5">
        <v>51.103333333333332</v>
      </c>
      <c r="U2717" s="5">
        <v>48.973333333333336</v>
      </c>
      <c r="V2717" s="5">
        <v>47.093333333333334</v>
      </c>
      <c r="W2717" s="5">
        <v>45.226666666666667</v>
      </c>
      <c r="X2717" s="5">
        <v>44.68333333333333</v>
      </c>
      <c r="Y2717" s="5">
        <v>43.886666666666663</v>
      </c>
      <c r="Z2717" s="5">
        <v>43.623333333333335</v>
      </c>
      <c r="AA2717" s="5">
        <v>42.67</v>
      </c>
      <c r="AB2717" s="5">
        <v>42.02</v>
      </c>
    </row>
    <row r="2718" spans="1:28">
      <c r="A2718" s="2" t="s">
        <v>351</v>
      </c>
      <c r="B2718" s="2" t="s">
        <v>77</v>
      </c>
      <c r="C2718" s="2" t="s">
        <v>365</v>
      </c>
      <c r="D2718" s="2" t="str">
        <f t="shared" si="42"/>
        <v>Wisconsin - Milwaukee-May</v>
      </c>
      <c r="E2718" s="5">
        <v>50.412903225806453</v>
      </c>
      <c r="F2718" s="5">
        <v>50.464516129032262</v>
      </c>
      <c r="G2718" s="5">
        <v>50.177419354838712</v>
      </c>
      <c r="H2718" s="5">
        <v>49.835483870967742</v>
      </c>
      <c r="I2718" s="5">
        <v>48.883870967741942</v>
      </c>
      <c r="J2718" s="5">
        <v>49.954838709677418</v>
      </c>
      <c r="K2718" s="5">
        <v>52.719354838709677</v>
      </c>
      <c r="L2718" s="5">
        <v>55.13225806451613</v>
      </c>
      <c r="M2718" s="5">
        <v>56.796774193548387</v>
      </c>
      <c r="N2718" s="5">
        <v>58.506451612903227</v>
      </c>
      <c r="O2718" s="5">
        <v>59.28709677419355</v>
      </c>
      <c r="P2718" s="5">
        <v>59.483870967741936</v>
      </c>
      <c r="Q2718" s="5">
        <v>60.590322580645157</v>
      </c>
      <c r="R2718" s="5">
        <v>60.380645161290325</v>
      </c>
      <c r="S2718" s="5">
        <v>60.058064516129029</v>
      </c>
      <c r="T2718" s="5">
        <v>59.735483870967741</v>
      </c>
      <c r="U2718" s="5">
        <v>58.770967741935486</v>
      </c>
      <c r="V2718" s="5">
        <v>57.483870967741936</v>
      </c>
      <c r="W2718" s="5">
        <v>55.138709677419357</v>
      </c>
      <c r="X2718" s="5">
        <v>53.338709677419352</v>
      </c>
      <c r="Y2718" s="5">
        <v>52.635483870967747</v>
      </c>
      <c r="Z2718" s="5">
        <v>52.603225806451611</v>
      </c>
      <c r="AA2718" s="5">
        <v>51.78709677419355</v>
      </c>
      <c r="AB2718" s="5">
        <v>51.445161290322581</v>
      </c>
    </row>
    <row r="2719" spans="1:28">
      <c r="A2719" s="2" t="s">
        <v>351</v>
      </c>
      <c r="B2719" s="2" t="s">
        <v>78</v>
      </c>
      <c r="C2719" s="2" t="s">
        <v>366</v>
      </c>
      <c r="D2719" s="2" t="str">
        <f t="shared" si="42"/>
        <v>Wisconsin - Milwaukee-Jun</v>
      </c>
      <c r="E2719" s="5">
        <v>59.956666666666671</v>
      </c>
      <c r="F2719" s="5">
        <v>59.68</v>
      </c>
      <c r="G2719" s="5">
        <v>59.37</v>
      </c>
      <c r="H2719" s="5">
        <v>58.536666666666662</v>
      </c>
      <c r="I2719" s="5">
        <v>58.726666666666667</v>
      </c>
      <c r="J2719" s="5">
        <v>61.046666666666667</v>
      </c>
      <c r="K2719" s="5">
        <v>63.81333333333334</v>
      </c>
      <c r="L2719" s="5">
        <v>66.45</v>
      </c>
      <c r="M2719" s="5">
        <v>68.92</v>
      </c>
      <c r="N2719" s="5">
        <v>69.98</v>
      </c>
      <c r="O2719" s="5">
        <v>70.959999999999994</v>
      </c>
      <c r="P2719" s="5">
        <v>71.536666666666662</v>
      </c>
      <c r="Q2719" s="5">
        <v>72.11666666666666</v>
      </c>
      <c r="R2719" s="5">
        <v>72.3</v>
      </c>
      <c r="S2719" s="5">
        <v>71.603333333333325</v>
      </c>
      <c r="T2719" s="5">
        <v>70.713333333333338</v>
      </c>
      <c r="U2719" s="5">
        <v>70.16</v>
      </c>
      <c r="V2719" s="5">
        <v>69.16</v>
      </c>
      <c r="W2719" s="5">
        <v>66.586666666666659</v>
      </c>
      <c r="X2719" s="5">
        <v>64.44</v>
      </c>
      <c r="Y2719" s="5">
        <v>63.14</v>
      </c>
      <c r="Z2719" s="5">
        <v>61.523333333333333</v>
      </c>
      <c r="AA2719" s="5">
        <v>60.986666666666665</v>
      </c>
      <c r="AB2719" s="5">
        <v>60.713333333333338</v>
      </c>
    </row>
    <row r="2720" spans="1:28">
      <c r="A2720" s="2" t="s">
        <v>351</v>
      </c>
      <c r="B2720" s="2" t="s">
        <v>79</v>
      </c>
      <c r="C2720" s="2" t="s">
        <v>367</v>
      </c>
      <c r="D2720" s="2" t="str">
        <f t="shared" si="42"/>
        <v>Wisconsin - Milwaukee-Jul</v>
      </c>
      <c r="E2720" s="5">
        <v>68.5</v>
      </c>
      <c r="F2720" s="5">
        <v>68.032258064516128</v>
      </c>
      <c r="G2720" s="5">
        <v>65.451612903225808</v>
      </c>
      <c r="H2720" s="5">
        <v>64.616129032258058</v>
      </c>
      <c r="I2720" s="5">
        <v>64.541935483870972</v>
      </c>
      <c r="J2720" s="5">
        <v>66.212903225806443</v>
      </c>
      <c r="K2720" s="5">
        <v>68.396774193548396</v>
      </c>
      <c r="L2720" s="5">
        <v>70.638709677419357</v>
      </c>
      <c r="M2720" s="5">
        <v>72.696774193548379</v>
      </c>
      <c r="N2720" s="5">
        <v>74.803225806451621</v>
      </c>
      <c r="O2720" s="5">
        <v>76.293548387096777</v>
      </c>
      <c r="P2720" s="5">
        <v>77.232258064516117</v>
      </c>
      <c r="Q2720" s="5">
        <v>77.296774193548387</v>
      </c>
      <c r="R2720" s="5">
        <v>77.354838709677423</v>
      </c>
      <c r="S2720" s="5">
        <v>76.967741935483872</v>
      </c>
      <c r="T2720" s="5">
        <v>76.864516129032268</v>
      </c>
      <c r="U2720" s="5">
        <v>75.774193548387103</v>
      </c>
      <c r="V2720" s="5">
        <v>74.703225806451613</v>
      </c>
      <c r="W2720" s="5">
        <v>72.480645161290326</v>
      </c>
      <c r="X2720" s="5">
        <v>69.845161290322579</v>
      </c>
      <c r="Y2720" s="5">
        <v>68.648387096774186</v>
      </c>
      <c r="Z2720" s="5">
        <v>67.987096774193546</v>
      </c>
      <c r="AA2720" s="5">
        <v>67.470967741935482</v>
      </c>
      <c r="AB2720" s="5">
        <v>67.032258064516128</v>
      </c>
    </row>
    <row r="2721" spans="1:28">
      <c r="A2721" s="2" t="s">
        <v>351</v>
      </c>
      <c r="B2721" s="2" t="s">
        <v>80</v>
      </c>
      <c r="C2721" s="2" t="s">
        <v>368</v>
      </c>
      <c r="D2721" s="2" t="str">
        <f t="shared" si="42"/>
        <v>Wisconsin - Milwaukee-Aug</v>
      </c>
      <c r="E2721" s="5">
        <v>60.167741935483875</v>
      </c>
      <c r="F2721" s="5">
        <v>59.92258064516129</v>
      </c>
      <c r="G2721" s="5">
        <v>61.687096774193549</v>
      </c>
      <c r="H2721" s="5">
        <v>61.145161290322584</v>
      </c>
      <c r="I2721" s="5">
        <v>60.574193548387093</v>
      </c>
      <c r="J2721" s="5">
        <v>61.135483870967747</v>
      </c>
      <c r="K2721" s="5">
        <v>64.245161290322571</v>
      </c>
      <c r="L2721" s="5">
        <v>67.309677419354841</v>
      </c>
      <c r="M2721" s="5">
        <v>69.464516129032262</v>
      </c>
      <c r="N2721" s="5">
        <v>71.654838709677421</v>
      </c>
      <c r="O2721" s="5">
        <v>72.793548387096777</v>
      </c>
      <c r="P2721" s="5">
        <v>73.519354838709674</v>
      </c>
      <c r="Q2721" s="5">
        <v>73.803225806451621</v>
      </c>
      <c r="R2721" s="5">
        <v>73.754838709677429</v>
      </c>
      <c r="S2721" s="5">
        <v>73.406451612903226</v>
      </c>
      <c r="T2721" s="5">
        <v>73.022580645161284</v>
      </c>
      <c r="U2721" s="5">
        <v>72.029032258064518</v>
      </c>
      <c r="V2721" s="5">
        <v>70.693548387096769</v>
      </c>
      <c r="W2721" s="5">
        <v>68.212903225806443</v>
      </c>
      <c r="X2721" s="5">
        <v>66.183870967741925</v>
      </c>
      <c r="Y2721" s="5">
        <v>65.08064516129032</v>
      </c>
      <c r="Z2721" s="5">
        <v>64.254838709677429</v>
      </c>
      <c r="AA2721" s="5">
        <v>63.254838709677422</v>
      </c>
      <c r="AB2721" s="5">
        <v>62.596774193548384</v>
      </c>
    </row>
    <row r="2722" spans="1:28">
      <c r="A2722" s="2" t="s">
        <v>351</v>
      </c>
      <c r="B2722" s="2" t="s">
        <v>81</v>
      </c>
      <c r="C2722" s="2" t="s">
        <v>369</v>
      </c>
      <c r="D2722" s="2" t="str">
        <f t="shared" si="42"/>
        <v>Wisconsin - Milwaukee-Sep</v>
      </c>
      <c r="E2722" s="5">
        <v>57.43</v>
      </c>
      <c r="F2722" s="5">
        <v>57.016666666666666</v>
      </c>
      <c r="G2722" s="5">
        <v>56.413333333333334</v>
      </c>
      <c r="H2722" s="5">
        <v>55.903333333333329</v>
      </c>
      <c r="I2722" s="5">
        <v>55.623333333333335</v>
      </c>
      <c r="J2722" s="5">
        <v>55.41</v>
      </c>
      <c r="K2722" s="5">
        <v>57.506666666666668</v>
      </c>
      <c r="L2722" s="5">
        <v>60.696666666666673</v>
      </c>
      <c r="M2722" s="5">
        <v>63.603333333333332</v>
      </c>
      <c r="N2722" s="5">
        <v>65.540000000000006</v>
      </c>
      <c r="O2722" s="5">
        <v>67.16</v>
      </c>
      <c r="P2722" s="5">
        <v>67.993333333333325</v>
      </c>
      <c r="Q2722" s="5">
        <v>68.650000000000006</v>
      </c>
      <c r="R2722" s="5">
        <v>68.523333333333326</v>
      </c>
      <c r="S2722" s="5">
        <v>68.099999999999994</v>
      </c>
      <c r="T2722" s="5">
        <v>67.066666666666663</v>
      </c>
      <c r="U2722" s="5">
        <v>65.923333333333332</v>
      </c>
      <c r="V2722" s="5">
        <v>63.583333333333336</v>
      </c>
      <c r="W2722" s="5">
        <v>60.74666666666667</v>
      </c>
      <c r="X2722" s="5">
        <v>59.556666666666665</v>
      </c>
      <c r="Y2722" s="5">
        <v>59.023333333333333</v>
      </c>
      <c r="Z2722" s="5">
        <v>58.43</v>
      </c>
      <c r="AA2722" s="5">
        <v>58.04</v>
      </c>
      <c r="AB2722" s="5">
        <v>57.68333333333333</v>
      </c>
    </row>
    <row r="2723" spans="1:28">
      <c r="A2723" s="2" t="s">
        <v>351</v>
      </c>
      <c r="B2723" s="2" t="s">
        <v>82</v>
      </c>
      <c r="C2723" s="2" t="s">
        <v>370</v>
      </c>
      <c r="D2723" s="2" t="str">
        <f t="shared" si="42"/>
        <v>Wisconsin - Milwaukee-Oct</v>
      </c>
      <c r="E2723" s="5">
        <v>47.58387096774193</v>
      </c>
      <c r="F2723" s="5">
        <v>47.061290322580646</v>
      </c>
      <c r="G2723" s="5">
        <v>46.677419354838712</v>
      </c>
      <c r="H2723" s="5">
        <v>46.151612903225811</v>
      </c>
      <c r="I2723" s="5">
        <v>45.929032258064517</v>
      </c>
      <c r="J2723" s="5">
        <v>45.829032258064515</v>
      </c>
      <c r="K2723" s="5">
        <v>46.722580645161294</v>
      </c>
      <c r="L2723" s="5">
        <v>49.106451612903221</v>
      </c>
      <c r="M2723" s="5">
        <v>52.245161290322578</v>
      </c>
      <c r="N2723" s="5">
        <v>54.674193548387102</v>
      </c>
      <c r="O2723" s="5">
        <v>56.338709677419352</v>
      </c>
      <c r="P2723" s="5">
        <v>57.741935483870968</v>
      </c>
      <c r="Q2723" s="5">
        <v>58.296774193548387</v>
      </c>
      <c r="R2723" s="5">
        <v>58.145161290322584</v>
      </c>
      <c r="S2723" s="5">
        <v>57.12903225806452</v>
      </c>
      <c r="T2723" s="5">
        <v>56.312903225806451</v>
      </c>
      <c r="U2723" s="5">
        <v>54.474193548387099</v>
      </c>
      <c r="V2723" s="5">
        <v>52.558064516129029</v>
      </c>
      <c r="W2723" s="5">
        <v>51.051612903225802</v>
      </c>
      <c r="X2723" s="5">
        <v>50.167741935483875</v>
      </c>
      <c r="Y2723" s="5">
        <v>49.512903225806454</v>
      </c>
      <c r="Z2723" s="5">
        <v>48.825806451612898</v>
      </c>
      <c r="AA2723" s="5">
        <v>48.248387096774195</v>
      </c>
      <c r="AB2723" s="5">
        <v>47.990322580645163</v>
      </c>
    </row>
    <row r="2724" spans="1:28">
      <c r="A2724" s="2" t="s">
        <v>351</v>
      </c>
      <c r="B2724" s="2" t="s">
        <v>83</v>
      </c>
      <c r="C2724" s="2" t="s">
        <v>371</v>
      </c>
      <c r="D2724" s="2" t="str">
        <f t="shared" si="42"/>
        <v>Wisconsin - Milwaukee-Nov</v>
      </c>
      <c r="E2724" s="5">
        <v>37.026666666666664</v>
      </c>
      <c r="F2724" s="5">
        <v>36.823333333333338</v>
      </c>
      <c r="G2724" s="5">
        <v>36.273333333333333</v>
      </c>
      <c r="H2724" s="5">
        <v>35.53</v>
      </c>
      <c r="I2724" s="5">
        <v>34.973333333333336</v>
      </c>
      <c r="J2724" s="5">
        <v>34.89</v>
      </c>
      <c r="K2724" s="5">
        <v>35.01</v>
      </c>
      <c r="L2724" s="5">
        <v>36.31</v>
      </c>
      <c r="M2724" s="5">
        <v>38.156666666666666</v>
      </c>
      <c r="N2724" s="5">
        <v>40.276666666666664</v>
      </c>
      <c r="O2724" s="5">
        <v>41.68</v>
      </c>
      <c r="P2724" s="5">
        <v>42.43666666666666</v>
      </c>
      <c r="Q2724" s="5">
        <v>42.82</v>
      </c>
      <c r="R2724" s="5">
        <v>42.916666666666664</v>
      </c>
      <c r="S2724" s="5">
        <v>42.676666666666662</v>
      </c>
      <c r="T2724" s="5">
        <v>41.36</v>
      </c>
      <c r="U2724" s="5">
        <v>40.193333333333335</v>
      </c>
      <c r="V2724" s="5">
        <v>39.366666666666667</v>
      </c>
      <c r="W2724" s="5">
        <v>38.596666666666671</v>
      </c>
      <c r="X2724" s="5">
        <v>38.263333333333335</v>
      </c>
      <c r="Y2724" s="5">
        <v>37.736666666666665</v>
      </c>
      <c r="Z2724" s="5">
        <v>37.713333333333338</v>
      </c>
      <c r="AA2724" s="5">
        <v>37.046666666666667</v>
      </c>
      <c r="AB2724" s="5">
        <v>36.840000000000003</v>
      </c>
    </row>
    <row r="2725" spans="1:28">
      <c r="A2725" s="2" t="s">
        <v>351</v>
      </c>
      <c r="B2725" s="2" t="s">
        <v>84</v>
      </c>
      <c r="C2725" s="2" t="s">
        <v>372</v>
      </c>
      <c r="D2725" s="2" t="str">
        <f t="shared" si="42"/>
        <v>Wisconsin - Milwaukee-Dec</v>
      </c>
      <c r="E2725" s="5">
        <v>22.819354838709678</v>
      </c>
      <c r="F2725" s="5">
        <v>22.35483870967742</v>
      </c>
      <c r="G2725" s="5">
        <v>21.932258064516127</v>
      </c>
      <c r="H2725" s="5">
        <v>21.845161290322583</v>
      </c>
      <c r="I2725" s="5">
        <v>21.57741935483871</v>
      </c>
      <c r="J2725" s="5">
        <v>21.151612903225807</v>
      </c>
      <c r="K2725" s="5">
        <v>21.058064516129029</v>
      </c>
      <c r="L2725" s="5">
        <v>21.170967741935481</v>
      </c>
      <c r="M2725" s="5">
        <v>22.022580645161291</v>
      </c>
      <c r="N2725" s="5">
        <v>23.758064516129032</v>
      </c>
      <c r="O2725" s="5">
        <v>24.858064516129033</v>
      </c>
      <c r="P2725" s="5">
        <v>26.07741935483871</v>
      </c>
      <c r="Q2725" s="5">
        <v>26.529032258064515</v>
      </c>
      <c r="R2725" s="5">
        <v>26.77741935483871</v>
      </c>
      <c r="S2725" s="5">
        <v>26.574193548387097</v>
      </c>
      <c r="T2725" s="5">
        <v>25.925806451612903</v>
      </c>
      <c r="U2725" s="5">
        <v>24.883870967741935</v>
      </c>
      <c r="V2725" s="5">
        <v>24.322580645161292</v>
      </c>
      <c r="W2725" s="5">
        <v>24.074193548387097</v>
      </c>
      <c r="X2725" s="5">
        <v>23.458064516129035</v>
      </c>
      <c r="Y2725" s="5">
        <v>22.964516129032258</v>
      </c>
      <c r="Z2725" s="5">
        <v>22.864516129032257</v>
      </c>
      <c r="AA2725" s="5">
        <v>22.770967741935483</v>
      </c>
      <c r="AB2725" s="5">
        <v>22.477419354838709</v>
      </c>
    </row>
    <row r="2726" spans="1:28">
      <c r="A2726" s="2" t="s">
        <v>352</v>
      </c>
      <c r="B2726" s="2" t="s">
        <v>73</v>
      </c>
      <c r="C2726" s="2" t="s">
        <v>361</v>
      </c>
      <c r="D2726" s="2" t="str">
        <f t="shared" si="42"/>
        <v>Wyoming - Casper-Jan</v>
      </c>
      <c r="E2726" s="5">
        <v>18.080645161290324</v>
      </c>
      <c r="F2726" s="5">
        <v>17.583870967741937</v>
      </c>
      <c r="G2726" s="5">
        <v>17.038709677419355</v>
      </c>
      <c r="H2726" s="5">
        <v>16.519354838709678</v>
      </c>
      <c r="I2726" s="5">
        <v>15.970967741935485</v>
      </c>
      <c r="J2726" s="5">
        <v>15.796774193548387</v>
      </c>
      <c r="K2726" s="5">
        <v>15.580645161290322</v>
      </c>
      <c r="L2726" s="5">
        <v>15.406451612903227</v>
      </c>
      <c r="M2726" s="5">
        <v>17.738709677419354</v>
      </c>
      <c r="N2726" s="5">
        <v>20.093548387096774</v>
      </c>
      <c r="O2726" s="5">
        <v>22.429032258064513</v>
      </c>
      <c r="P2726" s="5">
        <v>23.535483870967742</v>
      </c>
      <c r="Q2726" s="5">
        <v>24.593548387096774</v>
      </c>
      <c r="R2726" s="5">
        <v>25.680645161290322</v>
      </c>
      <c r="S2726" s="5">
        <v>24.603225806451615</v>
      </c>
      <c r="T2726" s="5">
        <v>23.522580645161291</v>
      </c>
      <c r="U2726" s="5">
        <v>22.441935483870971</v>
      </c>
      <c r="V2726" s="5">
        <v>21.641935483870967</v>
      </c>
      <c r="W2726" s="5">
        <v>20.793548387096774</v>
      </c>
      <c r="X2726" s="5">
        <v>19.970967741935485</v>
      </c>
      <c r="Y2726" s="5">
        <v>19.625806451612902</v>
      </c>
      <c r="Z2726" s="5">
        <v>19.283870967741933</v>
      </c>
      <c r="AA2726" s="5">
        <v>18.977419354838709</v>
      </c>
      <c r="AB2726" s="5">
        <v>18.461290322580645</v>
      </c>
    </row>
    <row r="2727" spans="1:28">
      <c r="A2727" s="2" t="s">
        <v>352</v>
      </c>
      <c r="B2727" s="2" t="s">
        <v>74</v>
      </c>
      <c r="C2727" s="2" t="s">
        <v>362</v>
      </c>
      <c r="D2727" s="2" t="str">
        <f t="shared" si="42"/>
        <v>Wyoming - Casper-Feb</v>
      </c>
      <c r="E2727" s="5">
        <v>23.739285714285717</v>
      </c>
      <c r="F2727" s="5">
        <v>23.24285714285714</v>
      </c>
      <c r="G2727" s="5">
        <v>23.217857142857145</v>
      </c>
      <c r="H2727" s="5">
        <v>23.210714285714285</v>
      </c>
      <c r="I2727" s="5">
        <v>23.185714285714287</v>
      </c>
      <c r="J2727" s="5">
        <v>23.475000000000001</v>
      </c>
      <c r="K2727" s="5">
        <v>23.717857142857145</v>
      </c>
      <c r="L2727" s="5">
        <v>24.028571428571428</v>
      </c>
      <c r="M2727" s="5">
        <v>26.696428571428573</v>
      </c>
      <c r="N2727" s="5">
        <v>29.332142857142856</v>
      </c>
      <c r="O2727" s="5">
        <v>32.00714285714286</v>
      </c>
      <c r="P2727" s="5">
        <v>33.496428571428574</v>
      </c>
      <c r="Q2727" s="5">
        <v>35.00714285714286</v>
      </c>
      <c r="R2727" s="5">
        <v>36.50714285714286</v>
      </c>
      <c r="S2727" s="5">
        <v>35.535714285714285</v>
      </c>
      <c r="T2727" s="5">
        <v>34.578571428571429</v>
      </c>
      <c r="U2727" s="5">
        <v>33.61785714285714</v>
      </c>
      <c r="V2727" s="5">
        <v>31.785714285714285</v>
      </c>
      <c r="W2727" s="5">
        <v>29.842857142857145</v>
      </c>
      <c r="X2727" s="5">
        <v>27.914285714285715</v>
      </c>
      <c r="Y2727" s="5">
        <v>27.057142857142857</v>
      </c>
      <c r="Z2727" s="5">
        <v>26.24285714285714</v>
      </c>
      <c r="AA2727" s="5">
        <v>25.407142857142855</v>
      </c>
      <c r="AB2727" s="5">
        <v>24.828571428571429</v>
      </c>
    </row>
    <row r="2728" spans="1:28">
      <c r="A2728" s="2" t="s">
        <v>352</v>
      </c>
      <c r="B2728" s="2" t="s">
        <v>75</v>
      </c>
      <c r="C2728" s="2" t="s">
        <v>363</v>
      </c>
      <c r="D2728" s="2" t="str">
        <f t="shared" si="42"/>
        <v>Wyoming - Casper-Mar</v>
      </c>
      <c r="E2728" s="5">
        <v>26.732258064516131</v>
      </c>
      <c r="F2728" s="5">
        <v>26.22258064516129</v>
      </c>
      <c r="G2728" s="5">
        <v>25.954838709677421</v>
      </c>
      <c r="H2728" s="5">
        <v>25.687096774193545</v>
      </c>
      <c r="I2728" s="5">
        <v>25.380645161290321</v>
      </c>
      <c r="J2728" s="5">
        <v>26.022580645161291</v>
      </c>
      <c r="K2728" s="5">
        <v>26.6</v>
      </c>
      <c r="L2728" s="5">
        <v>27.348387096774193</v>
      </c>
      <c r="M2728" s="5">
        <v>29.925806451612903</v>
      </c>
      <c r="N2728" s="5">
        <v>32.493548387096773</v>
      </c>
      <c r="O2728" s="5">
        <v>35.074193548387093</v>
      </c>
      <c r="P2728" s="5">
        <v>36.735483870967741</v>
      </c>
      <c r="Q2728" s="5">
        <v>38.361290322580643</v>
      </c>
      <c r="R2728" s="5">
        <v>40.016129032258064</v>
      </c>
      <c r="S2728" s="5">
        <v>39.490322580645163</v>
      </c>
      <c r="T2728" s="5">
        <v>38.954838709677418</v>
      </c>
      <c r="U2728" s="5">
        <v>38.41612903225807</v>
      </c>
      <c r="V2728" s="5">
        <v>35.532258064516128</v>
      </c>
      <c r="W2728" s="5">
        <v>32.661290322580648</v>
      </c>
      <c r="X2728" s="5">
        <v>29.79032258064516</v>
      </c>
      <c r="Y2728" s="5">
        <v>29.038709677419355</v>
      </c>
      <c r="Z2728" s="5">
        <v>28.29032258064516</v>
      </c>
      <c r="AA2728" s="5">
        <v>27.538709677419355</v>
      </c>
      <c r="AB2728" s="5">
        <v>27.141935483870967</v>
      </c>
    </row>
    <row r="2729" spans="1:28">
      <c r="A2729" s="2" t="s">
        <v>352</v>
      </c>
      <c r="B2729" s="2" t="s">
        <v>76</v>
      </c>
      <c r="C2729" s="2" t="s">
        <v>364</v>
      </c>
      <c r="D2729" s="2" t="str">
        <f t="shared" si="42"/>
        <v>Wyoming - Casper-Apr</v>
      </c>
      <c r="E2729" s="5">
        <v>35.393333333333331</v>
      </c>
      <c r="F2729" s="5">
        <v>34.659999999999997</v>
      </c>
      <c r="G2729" s="5">
        <v>33.993333333333332</v>
      </c>
      <c r="H2729" s="5">
        <v>33.326666666666668</v>
      </c>
      <c r="I2729" s="5">
        <v>32.63666666666667</v>
      </c>
      <c r="J2729" s="5">
        <v>35.483333333333334</v>
      </c>
      <c r="K2729" s="5">
        <v>38.31333333333334</v>
      </c>
      <c r="L2729" s="5">
        <v>41.123333333333335</v>
      </c>
      <c r="M2729" s="5">
        <v>44.25333333333333</v>
      </c>
      <c r="N2729" s="5">
        <v>47.31666666666667</v>
      </c>
      <c r="O2729" s="5">
        <v>50.423333333333332</v>
      </c>
      <c r="P2729" s="5">
        <v>52.086666666666666</v>
      </c>
      <c r="Q2729" s="5">
        <v>53.75</v>
      </c>
      <c r="R2729" s="5">
        <v>55.406666666666666</v>
      </c>
      <c r="S2729" s="5">
        <v>54.696666666666673</v>
      </c>
      <c r="T2729" s="5">
        <v>53.963333333333338</v>
      </c>
      <c r="U2729" s="5">
        <v>53.25333333333333</v>
      </c>
      <c r="V2729" s="5">
        <v>49.453333333333333</v>
      </c>
      <c r="W2729" s="5">
        <v>45.546666666666667</v>
      </c>
      <c r="X2729" s="5">
        <v>41.65</v>
      </c>
      <c r="Y2729" s="5">
        <v>40.173333333333332</v>
      </c>
      <c r="Z2729" s="5">
        <v>38.75333333333333</v>
      </c>
      <c r="AA2729" s="5">
        <v>37.363333333333337</v>
      </c>
      <c r="AB2729" s="5">
        <v>36.556666666666665</v>
      </c>
    </row>
    <row r="2730" spans="1:28">
      <c r="A2730" s="2" t="s">
        <v>352</v>
      </c>
      <c r="B2730" s="2" t="s">
        <v>77</v>
      </c>
      <c r="C2730" s="2" t="s">
        <v>365</v>
      </c>
      <c r="D2730" s="2" t="str">
        <f t="shared" si="42"/>
        <v>Wyoming - Casper-May</v>
      </c>
      <c r="E2730" s="5">
        <v>44.50322580645161</v>
      </c>
      <c r="F2730" s="5">
        <v>43.480645161290326</v>
      </c>
      <c r="G2730" s="5">
        <v>42.748387096774195</v>
      </c>
      <c r="H2730" s="5">
        <v>42.012903225806454</v>
      </c>
      <c r="I2730" s="5">
        <v>41.280645161290323</v>
      </c>
      <c r="J2730" s="5">
        <v>44.796774193548387</v>
      </c>
      <c r="K2730" s="5">
        <v>48.319354838709678</v>
      </c>
      <c r="L2730" s="5">
        <v>51.912903225806453</v>
      </c>
      <c r="M2730" s="5">
        <v>54.664516129032258</v>
      </c>
      <c r="N2730" s="5">
        <v>57.396774193548389</v>
      </c>
      <c r="O2730" s="5">
        <v>60.158064516129038</v>
      </c>
      <c r="P2730" s="5">
        <v>61.322580645161288</v>
      </c>
      <c r="Q2730" s="5">
        <v>62.480645161290326</v>
      </c>
      <c r="R2730" s="5">
        <v>63.651612903225811</v>
      </c>
      <c r="S2730" s="5">
        <v>63.590322580645157</v>
      </c>
      <c r="T2730" s="5">
        <v>63.493548387096773</v>
      </c>
      <c r="U2730" s="5">
        <v>63.41935483870968</v>
      </c>
      <c r="V2730" s="5">
        <v>59.635483870967747</v>
      </c>
      <c r="W2730" s="5">
        <v>55.845161290322579</v>
      </c>
      <c r="X2730" s="5">
        <v>52.08387096774193</v>
      </c>
      <c r="Y2730" s="5">
        <v>50.28709677419355</v>
      </c>
      <c r="Z2730" s="5">
        <v>48.470967741935482</v>
      </c>
      <c r="AA2730" s="5">
        <v>46.683870967741939</v>
      </c>
      <c r="AB2730" s="5">
        <v>45.654838709677421</v>
      </c>
    </row>
    <row r="2731" spans="1:28">
      <c r="A2731" s="2" t="s">
        <v>352</v>
      </c>
      <c r="B2731" s="2" t="s">
        <v>78</v>
      </c>
      <c r="C2731" s="2" t="s">
        <v>366</v>
      </c>
      <c r="D2731" s="2" t="str">
        <f t="shared" si="42"/>
        <v>Wyoming - Casper-Jun</v>
      </c>
      <c r="E2731" s="5">
        <v>53.796666666666667</v>
      </c>
      <c r="F2731" s="5">
        <v>52.32</v>
      </c>
      <c r="G2731" s="5">
        <v>51.65</v>
      </c>
      <c r="H2731" s="5">
        <v>51.07</v>
      </c>
      <c r="I2731" s="5">
        <v>50.403333333333329</v>
      </c>
      <c r="J2731" s="5">
        <v>54.13</v>
      </c>
      <c r="K2731" s="5">
        <v>57.85</v>
      </c>
      <c r="L2731" s="5">
        <v>61.59</v>
      </c>
      <c r="M2731" s="5">
        <v>64.603333333333325</v>
      </c>
      <c r="N2731" s="5">
        <v>67.67</v>
      </c>
      <c r="O2731" s="5">
        <v>70.696666666666673</v>
      </c>
      <c r="P2731" s="5">
        <v>72.403333333333336</v>
      </c>
      <c r="Q2731" s="5">
        <v>74.106666666666655</v>
      </c>
      <c r="R2731" s="5">
        <v>75.823333333333323</v>
      </c>
      <c r="S2731" s="5">
        <v>75.47</v>
      </c>
      <c r="T2731" s="5">
        <v>75.13</v>
      </c>
      <c r="U2731" s="5">
        <v>74.773333333333326</v>
      </c>
      <c r="V2731" s="5">
        <v>71.489999999999995</v>
      </c>
      <c r="W2731" s="5">
        <v>68.126666666666665</v>
      </c>
      <c r="X2731" s="5">
        <v>64.786666666666662</v>
      </c>
      <c r="Y2731" s="5">
        <v>62.303333333333327</v>
      </c>
      <c r="Z2731" s="5">
        <v>59.87</v>
      </c>
      <c r="AA2731" s="5">
        <v>57.43666666666666</v>
      </c>
      <c r="AB2731" s="5">
        <v>55.956666666666671</v>
      </c>
    </row>
    <row r="2732" spans="1:28">
      <c r="A2732" s="2" t="s">
        <v>352</v>
      </c>
      <c r="B2732" s="2" t="s">
        <v>79</v>
      </c>
      <c r="C2732" s="2" t="s">
        <v>367</v>
      </c>
      <c r="D2732" s="2" t="str">
        <f t="shared" si="42"/>
        <v>Wyoming - Casper-Jul</v>
      </c>
      <c r="E2732" s="5">
        <v>62.306451612903224</v>
      </c>
      <c r="F2732" s="5">
        <v>60.848387096774189</v>
      </c>
      <c r="G2732" s="5">
        <v>57.86774193548387</v>
      </c>
      <c r="H2732" s="5">
        <v>57.158064516129038</v>
      </c>
      <c r="I2732" s="5">
        <v>56.229032258064514</v>
      </c>
      <c r="J2732" s="5">
        <v>58.887096774193552</v>
      </c>
      <c r="K2732" s="5">
        <v>63.274193548387096</v>
      </c>
      <c r="L2732" s="5">
        <v>67.364516129032268</v>
      </c>
      <c r="M2732" s="5">
        <v>71.109677419354838</v>
      </c>
      <c r="N2732" s="5">
        <v>74.554838709677412</v>
      </c>
      <c r="O2732" s="5">
        <v>77.58709677419354</v>
      </c>
      <c r="P2732" s="5">
        <v>79.467741935483872</v>
      </c>
      <c r="Q2732" s="5">
        <v>81.661290322580641</v>
      </c>
      <c r="R2732" s="5">
        <v>82.632258064516122</v>
      </c>
      <c r="S2732" s="5">
        <v>82.658064516129031</v>
      </c>
      <c r="T2732" s="5">
        <v>81.767741935483883</v>
      </c>
      <c r="U2732" s="5">
        <v>80.070967741935476</v>
      </c>
      <c r="V2732" s="5">
        <v>77.838709677419359</v>
      </c>
      <c r="W2732" s="5">
        <v>73.690322580645159</v>
      </c>
      <c r="X2732" s="5">
        <v>69.58709677419354</v>
      </c>
      <c r="Y2732" s="5">
        <v>66.561290322580646</v>
      </c>
      <c r="Z2732" s="5">
        <v>64.383870967741942</v>
      </c>
      <c r="AA2732" s="5">
        <v>62.532258064516128</v>
      </c>
      <c r="AB2732" s="5">
        <v>60.993548387096773</v>
      </c>
    </row>
    <row r="2733" spans="1:28">
      <c r="A2733" s="2" t="s">
        <v>352</v>
      </c>
      <c r="B2733" s="2" t="s">
        <v>80</v>
      </c>
      <c r="C2733" s="2" t="s">
        <v>368</v>
      </c>
      <c r="D2733" s="2" t="str">
        <f t="shared" si="42"/>
        <v>Wyoming - Casper-Aug</v>
      </c>
      <c r="E2733" s="5">
        <v>54.91935483870968</v>
      </c>
      <c r="F2733" s="5">
        <v>53.13225806451613</v>
      </c>
      <c r="G2733" s="5">
        <v>54.103225806451611</v>
      </c>
      <c r="H2733" s="5">
        <v>53.235483870967741</v>
      </c>
      <c r="I2733" s="5">
        <v>52.364516129032253</v>
      </c>
      <c r="J2733" s="5">
        <v>56.406451612903226</v>
      </c>
      <c r="K2733" s="5">
        <v>60.506451612903227</v>
      </c>
      <c r="L2733" s="5">
        <v>64.596774193548384</v>
      </c>
      <c r="M2733" s="5">
        <v>68.183870967741925</v>
      </c>
      <c r="N2733" s="5">
        <v>71.809677419354841</v>
      </c>
      <c r="O2733" s="5">
        <v>75.383870967741942</v>
      </c>
      <c r="P2733" s="5">
        <v>77.067741935483866</v>
      </c>
      <c r="Q2733" s="5">
        <v>78.764516129032259</v>
      </c>
      <c r="R2733" s="5">
        <v>80.461290322580652</v>
      </c>
      <c r="S2733" s="5">
        <v>80.093548387096774</v>
      </c>
      <c r="T2733" s="5">
        <v>79.719354838709677</v>
      </c>
      <c r="U2733" s="5">
        <v>79.348387096774204</v>
      </c>
      <c r="V2733" s="5">
        <v>75.409677419354836</v>
      </c>
      <c r="W2733" s="5">
        <v>71.41290322580646</v>
      </c>
      <c r="X2733" s="5">
        <v>67.451612903225808</v>
      </c>
      <c r="Y2733" s="5">
        <v>64.91935483870968</v>
      </c>
      <c r="Z2733" s="5">
        <v>62.441935483870971</v>
      </c>
      <c r="AA2733" s="5">
        <v>59.983870967741936</v>
      </c>
      <c r="AB2733" s="5">
        <v>58.170967741935485</v>
      </c>
    </row>
    <row r="2734" spans="1:28">
      <c r="A2734" s="2" t="s">
        <v>352</v>
      </c>
      <c r="B2734" s="2" t="s">
        <v>81</v>
      </c>
      <c r="C2734" s="2" t="s">
        <v>369</v>
      </c>
      <c r="D2734" s="2" t="str">
        <f t="shared" si="42"/>
        <v>Wyoming - Casper-Sep</v>
      </c>
      <c r="E2734" s="5">
        <v>46.413333333333334</v>
      </c>
      <c r="F2734" s="5">
        <v>45.553333333333327</v>
      </c>
      <c r="G2734" s="5">
        <v>44.846666666666671</v>
      </c>
      <c r="H2734" s="5">
        <v>44.156666666666666</v>
      </c>
      <c r="I2734" s="5">
        <v>43.456666666666671</v>
      </c>
      <c r="J2734" s="5">
        <v>47.056666666666665</v>
      </c>
      <c r="K2734" s="5">
        <v>50.703333333333333</v>
      </c>
      <c r="L2734" s="5">
        <v>54.31</v>
      </c>
      <c r="M2734" s="5">
        <v>57.93333333333333</v>
      </c>
      <c r="N2734" s="5">
        <v>61.573333333333338</v>
      </c>
      <c r="O2734" s="5">
        <v>65.206666666666663</v>
      </c>
      <c r="P2734" s="5">
        <v>67.02</v>
      </c>
      <c r="Q2734" s="5">
        <v>68.893333333333345</v>
      </c>
      <c r="R2734" s="5">
        <v>70.706666666666663</v>
      </c>
      <c r="S2734" s="5">
        <v>69.63666666666667</v>
      </c>
      <c r="T2734" s="5">
        <v>68.583333333333329</v>
      </c>
      <c r="U2734" s="5">
        <v>67.523333333333341</v>
      </c>
      <c r="V2734" s="5">
        <v>63.22</v>
      </c>
      <c r="W2734" s="5">
        <v>58.81666666666667</v>
      </c>
      <c r="X2734" s="5">
        <v>54.49</v>
      </c>
      <c r="Y2734" s="5">
        <v>52.37</v>
      </c>
      <c r="Z2734" s="5">
        <v>50.24</v>
      </c>
      <c r="AA2734" s="5">
        <v>48.143333333333331</v>
      </c>
      <c r="AB2734" s="5">
        <v>47.263333333333335</v>
      </c>
    </row>
    <row r="2735" spans="1:28">
      <c r="A2735" s="2" t="s">
        <v>352</v>
      </c>
      <c r="B2735" s="2" t="s">
        <v>82</v>
      </c>
      <c r="C2735" s="2" t="s">
        <v>370</v>
      </c>
      <c r="D2735" s="2" t="str">
        <f t="shared" si="42"/>
        <v>Wyoming - Casper-Oct</v>
      </c>
      <c r="E2735" s="5">
        <v>40.538709677419355</v>
      </c>
      <c r="F2735" s="5">
        <v>39.970967741935482</v>
      </c>
      <c r="G2735" s="5">
        <v>39.545161290322582</v>
      </c>
      <c r="H2735" s="5">
        <v>39.090322580645157</v>
      </c>
      <c r="I2735" s="5">
        <v>38.654838709677421</v>
      </c>
      <c r="J2735" s="5">
        <v>40.174193548387102</v>
      </c>
      <c r="K2735" s="5">
        <v>41.683870967741939</v>
      </c>
      <c r="L2735" s="5">
        <v>43.261290322580642</v>
      </c>
      <c r="M2735" s="5">
        <v>47.4</v>
      </c>
      <c r="N2735" s="5">
        <v>51.519354838709674</v>
      </c>
      <c r="O2735" s="5">
        <v>55.641935483870974</v>
      </c>
      <c r="P2735" s="5">
        <v>57.693548387096776</v>
      </c>
      <c r="Q2735" s="5">
        <v>59.716129032258067</v>
      </c>
      <c r="R2735" s="5">
        <v>61.751612903225805</v>
      </c>
      <c r="S2735" s="5">
        <v>60.551612903225802</v>
      </c>
      <c r="T2735" s="5">
        <v>59.358064516129026</v>
      </c>
      <c r="U2735" s="5">
        <v>58.148387096774194</v>
      </c>
      <c r="V2735" s="5">
        <v>53.70967741935484</v>
      </c>
      <c r="W2735" s="5">
        <v>49.21290322580645</v>
      </c>
      <c r="X2735" s="5">
        <v>44.764516129032259</v>
      </c>
      <c r="Y2735" s="5">
        <v>43.445161290322581</v>
      </c>
      <c r="Z2735" s="5">
        <v>42.187096774193549</v>
      </c>
      <c r="AA2735" s="5">
        <v>40.896774193548389</v>
      </c>
      <c r="AB2735" s="5">
        <v>40.406451612903226</v>
      </c>
    </row>
    <row r="2736" spans="1:28">
      <c r="A2736" s="2" t="s">
        <v>352</v>
      </c>
      <c r="B2736" s="2" t="s">
        <v>83</v>
      </c>
      <c r="C2736" s="2" t="s">
        <v>371</v>
      </c>
      <c r="D2736" s="2" t="str">
        <f t="shared" si="42"/>
        <v>Wyoming - Casper-Nov</v>
      </c>
      <c r="E2736" s="5">
        <v>27.753333333333334</v>
      </c>
      <c r="F2736" s="5">
        <v>27.036666666666669</v>
      </c>
      <c r="G2736" s="5">
        <v>26.61</v>
      </c>
      <c r="H2736" s="5">
        <v>26.166666666666668</v>
      </c>
      <c r="I2736" s="5">
        <v>25.736666666666668</v>
      </c>
      <c r="J2736" s="5">
        <v>26.76</v>
      </c>
      <c r="K2736" s="5">
        <v>27.696666666666665</v>
      </c>
      <c r="L2736" s="5">
        <v>28.72</v>
      </c>
      <c r="M2736" s="5">
        <v>31.87</v>
      </c>
      <c r="N2736" s="5">
        <v>34.986666666666665</v>
      </c>
      <c r="O2736" s="5">
        <v>38.123333333333335</v>
      </c>
      <c r="P2736" s="5">
        <v>39.403333333333329</v>
      </c>
      <c r="Q2736" s="5">
        <v>40.646666666666668</v>
      </c>
      <c r="R2736" s="5">
        <v>41.916666666666664</v>
      </c>
      <c r="S2736" s="5">
        <v>39.843333333333334</v>
      </c>
      <c r="T2736" s="5">
        <v>37.783333333333331</v>
      </c>
      <c r="U2736" s="5">
        <v>35.71</v>
      </c>
      <c r="V2736" s="5">
        <v>34.176666666666662</v>
      </c>
      <c r="W2736" s="5">
        <v>32.716666666666669</v>
      </c>
      <c r="X2736" s="5">
        <v>31.21</v>
      </c>
      <c r="Y2736" s="5">
        <v>30.596666666666668</v>
      </c>
      <c r="Z2736" s="5">
        <v>29.983333333333334</v>
      </c>
      <c r="AA2736" s="5">
        <v>29.37</v>
      </c>
      <c r="AB2736" s="5">
        <v>28.68</v>
      </c>
    </row>
    <row r="2737" spans="1:28">
      <c r="A2737" s="2" t="s">
        <v>352</v>
      </c>
      <c r="B2737" s="2" t="s">
        <v>84</v>
      </c>
      <c r="C2737" s="2" t="s">
        <v>372</v>
      </c>
      <c r="D2737" s="2" t="str">
        <f t="shared" si="42"/>
        <v>Wyoming - Casper-Dec</v>
      </c>
      <c r="E2737" s="5">
        <v>22.483870967741936</v>
      </c>
      <c r="F2737" s="5">
        <v>22.409677419354839</v>
      </c>
      <c r="G2737" s="5">
        <v>21.735483870967741</v>
      </c>
      <c r="H2737" s="5">
        <v>21.3</v>
      </c>
      <c r="I2737" s="5">
        <v>21.606451612903225</v>
      </c>
      <c r="J2737" s="5">
        <v>20.745161290322581</v>
      </c>
      <c r="K2737" s="5">
        <v>20.574193548387097</v>
      </c>
      <c r="L2737" s="5">
        <v>20.732258064516131</v>
      </c>
      <c r="M2737" s="5">
        <v>23.706451612903226</v>
      </c>
      <c r="N2737" s="5">
        <v>26.970967741935485</v>
      </c>
      <c r="O2737" s="5">
        <v>28.903225806451612</v>
      </c>
      <c r="P2737" s="5">
        <v>31.280645161290323</v>
      </c>
      <c r="Q2737" s="5">
        <v>32.529032258064518</v>
      </c>
      <c r="R2737" s="5">
        <v>33.345161290322579</v>
      </c>
      <c r="S2737" s="5">
        <v>33.029032258064518</v>
      </c>
      <c r="T2737" s="5">
        <v>31.42258064516129</v>
      </c>
      <c r="U2737" s="5">
        <v>28.6</v>
      </c>
      <c r="V2737" s="5">
        <v>26.387096774193548</v>
      </c>
      <c r="W2737" s="5">
        <v>25.3</v>
      </c>
      <c r="X2737" s="5">
        <v>24.554838709677419</v>
      </c>
      <c r="Y2737" s="5">
        <v>23.63225806451613</v>
      </c>
      <c r="Z2737" s="5">
        <v>23.567741935483873</v>
      </c>
      <c r="AA2737" s="5">
        <v>22.748387096774195</v>
      </c>
      <c r="AB2737" s="5">
        <v>22.974193548387099</v>
      </c>
    </row>
    <row r="2738" spans="1:28">
      <c r="A2738" s="2" t="s">
        <v>353</v>
      </c>
      <c r="B2738" s="2" t="s">
        <v>73</v>
      </c>
      <c r="C2738" s="2" t="s">
        <v>361</v>
      </c>
      <c r="D2738" s="2" t="str">
        <f t="shared" si="42"/>
        <v>Wyoming - Cheyenne-Jan</v>
      </c>
      <c r="E2738" s="5">
        <v>20.506451612903227</v>
      </c>
      <c r="F2738" s="5">
        <v>20.003225806451614</v>
      </c>
      <c r="G2738" s="5">
        <v>19.958064516129035</v>
      </c>
      <c r="H2738" s="5">
        <v>19.974193548387099</v>
      </c>
      <c r="I2738" s="5">
        <v>19.93548387096774</v>
      </c>
      <c r="J2738" s="5">
        <v>20.041935483870965</v>
      </c>
      <c r="K2738" s="5">
        <v>20.083870967741937</v>
      </c>
      <c r="L2738" s="5">
        <v>20.196774193548389</v>
      </c>
      <c r="M2738" s="5">
        <v>23.129032258064516</v>
      </c>
      <c r="N2738" s="5">
        <v>26.122580645161289</v>
      </c>
      <c r="O2738" s="5">
        <v>29.07741935483871</v>
      </c>
      <c r="P2738" s="5">
        <v>30.009677419354837</v>
      </c>
      <c r="Q2738" s="5">
        <v>30.938709677419357</v>
      </c>
      <c r="R2738" s="5">
        <v>31.870967741935484</v>
      </c>
      <c r="S2738" s="5">
        <v>30.351612903225806</v>
      </c>
      <c r="T2738" s="5">
        <v>28.809677419354838</v>
      </c>
      <c r="U2738" s="5">
        <v>27.287096774193547</v>
      </c>
      <c r="V2738" s="5">
        <v>25.86774193548387</v>
      </c>
      <c r="W2738" s="5">
        <v>24.5</v>
      </c>
      <c r="X2738" s="5">
        <v>23.119354838709679</v>
      </c>
      <c r="Y2738" s="5">
        <v>22.787096774193547</v>
      </c>
      <c r="Z2738" s="5">
        <v>22.470967741935485</v>
      </c>
      <c r="AA2738" s="5">
        <v>22.141935483870967</v>
      </c>
      <c r="AB2738" s="5">
        <v>21.683870967741935</v>
      </c>
    </row>
    <row r="2739" spans="1:28">
      <c r="A2739" s="2" t="s">
        <v>353</v>
      </c>
      <c r="B2739" s="2" t="s">
        <v>74</v>
      </c>
      <c r="C2739" s="2" t="s">
        <v>362</v>
      </c>
      <c r="D2739" s="2" t="str">
        <f t="shared" si="42"/>
        <v>Wyoming - Cheyenne-Feb</v>
      </c>
      <c r="E2739" s="5">
        <v>26.607142857142858</v>
      </c>
      <c r="F2739" s="5">
        <v>26.87857142857143</v>
      </c>
      <c r="G2739" s="5">
        <v>26.578571428571429</v>
      </c>
      <c r="H2739" s="5">
        <v>26.87142857142857</v>
      </c>
      <c r="I2739" s="5">
        <v>27.25714285714286</v>
      </c>
      <c r="J2739" s="5">
        <v>27.517857142857142</v>
      </c>
      <c r="K2739" s="5">
        <v>27.217857142857145</v>
      </c>
      <c r="L2739" s="5">
        <v>29.292857142857144</v>
      </c>
      <c r="M2739" s="5">
        <v>33.450000000000003</v>
      </c>
      <c r="N2739" s="5">
        <v>36.65</v>
      </c>
      <c r="O2739" s="5">
        <v>39.228571428571435</v>
      </c>
      <c r="P2739" s="5">
        <v>40.68928571428571</v>
      </c>
      <c r="Q2739" s="5">
        <v>41.674999999999997</v>
      </c>
      <c r="R2739" s="5">
        <v>41.182142857142857</v>
      </c>
      <c r="S2739" s="5">
        <v>40.35</v>
      </c>
      <c r="T2739" s="5">
        <v>39.482142857142854</v>
      </c>
      <c r="U2739" s="5">
        <v>36.907142857142858</v>
      </c>
      <c r="V2739" s="5">
        <v>32.996428571428574</v>
      </c>
      <c r="W2739" s="5">
        <v>31.178571428571427</v>
      </c>
      <c r="X2739" s="5">
        <v>29.925000000000001</v>
      </c>
      <c r="Y2739" s="5">
        <v>28.721428571428572</v>
      </c>
      <c r="Z2739" s="5">
        <v>28.25</v>
      </c>
      <c r="AA2739" s="5">
        <v>27.267857142857142</v>
      </c>
      <c r="AB2739" s="5">
        <v>27.185714285714287</v>
      </c>
    </row>
    <row r="2740" spans="1:28">
      <c r="A2740" s="2" t="s">
        <v>353</v>
      </c>
      <c r="B2740" s="2" t="s">
        <v>75</v>
      </c>
      <c r="C2740" s="2" t="s">
        <v>363</v>
      </c>
      <c r="D2740" s="2" t="str">
        <f t="shared" si="42"/>
        <v>Wyoming - Cheyenne-Mar</v>
      </c>
      <c r="E2740" s="5">
        <v>27.838709677419356</v>
      </c>
      <c r="F2740" s="5">
        <v>27.754838709677419</v>
      </c>
      <c r="G2740" s="5">
        <v>27.725806451612904</v>
      </c>
      <c r="H2740" s="5">
        <v>27.7</v>
      </c>
      <c r="I2740" s="5">
        <v>27.674193548387095</v>
      </c>
      <c r="J2740" s="5">
        <v>28.945161290322581</v>
      </c>
      <c r="K2740" s="5">
        <v>30.235483870967741</v>
      </c>
      <c r="L2740" s="5">
        <v>31.5</v>
      </c>
      <c r="M2740" s="5">
        <v>33.603225806451611</v>
      </c>
      <c r="N2740" s="5">
        <v>35.751612903225805</v>
      </c>
      <c r="O2740" s="5">
        <v>37.848387096774189</v>
      </c>
      <c r="P2740" s="5">
        <v>38.71290322580645</v>
      </c>
      <c r="Q2740" s="5">
        <v>39.525806451612901</v>
      </c>
      <c r="R2740" s="5">
        <v>40.377419354838715</v>
      </c>
      <c r="S2740" s="5">
        <v>39.590322580645157</v>
      </c>
      <c r="T2740" s="5">
        <v>38.816129032258061</v>
      </c>
      <c r="U2740" s="5">
        <v>38.025806451612901</v>
      </c>
      <c r="V2740" s="5">
        <v>35.516129032258064</v>
      </c>
      <c r="W2740" s="5">
        <v>32.990322580645163</v>
      </c>
      <c r="X2740" s="5">
        <v>30.503225806451614</v>
      </c>
      <c r="Y2740" s="5">
        <v>29.732258064516131</v>
      </c>
      <c r="Z2740" s="5">
        <v>28.967741935483872</v>
      </c>
      <c r="AA2740" s="5">
        <v>28.219354838709677</v>
      </c>
      <c r="AB2740" s="5">
        <v>28.129032258064516</v>
      </c>
    </row>
    <row r="2741" spans="1:28">
      <c r="A2741" s="2" t="s">
        <v>353</v>
      </c>
      <c r="B2741" s="2" t="s">
        <v>76</v>
      </c>
      <c r="C2741" s="2" t="s">
        <v>364</v>
      </c>
      <c r="D2741" s="2" t="str">
        <f t="shared" si="42"/>
        <v>Wyoming - Cheyenne-Apr</v>
      </c>
      <c r="E2741" s="5">
        <v>35.123333333333335</v>
      </c>
      <c r="F2741" s="5">
        <v>34.533333333333331</v>
      </c>
      <c r="G2741" s="5">
        <v>34.256666666666668</v>
      </c>
      <c r="H2741" s="5">
        <v>33.986666666666665</v>
      </c>
      <c r="I2741" s="5">
        <v>33.700000000000003</v>
      </c>
      <c r="J2741" s="5">
        <v>36.763333333333335</v>
      </c>
      <c r="K2741" s="5">
        <v>39.770000000000003</v>
      </c>
      <c r="L2741" s="5">
        <v>42.826666666666668</v>
      </c>
      <c r="M2741" s="5">
        <v>44.946666666666673</v>
      </c>
      <c r="N2741" s="5">
        <v>47.033333333333331</v>
      </c>
      <c r="O2741" s="5">
        <v>49.136666666666663</v>
      </c>
      <c r="P2741" s="5">
        <v>49.946666666666673</v>
      </c>
      <c r="Q2741" s="5">
        <v>50.72</v>
      </c>
      <c r="R2741" s="5">
        <v>51.523333333333333</v>
      </c>
      <c r="S2741" s="5">
        <v>50.803333333333327</v>
      </c>
      <c r="T2741" s="5">
        <v>50.076666666666668</v>
      </c>
      <c r="U2741" s="5">
        <v>49.353333333333332</v>
      </c>
      <c r="V2741" s="5">
        <v>46.583333333333336</v>
      </c>
      <c r="W2741" s="5">
        <v>43.853333333333332</v>
      </c>
      <c r="X2741" s="5">
        <v>41.06666666666667</v>
      </c>
      <c r="Y2741" s="5">
        <v>39.623333333333335</v>
      </c>
      <c r="Z2741" s="5">
        <v>38.22</v>
      </c>
      <c r="AA2741" s="5">
        <v>36.786666666666662</v>
      </c>
      <c r="AB2741" s="5">
        <v>36.19</v>
      </c>
    </row>
    <row r="2742" spans="1:28">
      <c r="A2742" s="2" t="s">
        <v>353</v>
      </c>
      <c r="B2742" s="2" t="s">
        <v>77</v>
      </c>
      <c r="C2742" s="2" t="s">
        <v>365</v>
      </c>
      <c r="D2742" s="2" t="str">
        <f t="shared" si="42"/>
        <v>Wyoming - Cheyenne-May</v>
      </c>
      <c r="E2742" s="5">
        <v>42.812903225806451</v>
      </c>
      <c r="F2742" s="5">
        <v>41.941935483870971</v>
      </c>
      <c r="G2742" s="5">
        <v>41.735483870967741</v>
      </c>
      <c r="H2742" s="5">
        <v>40.79354838709677</v>
      </c>
      <c r="I2742" s="5">
        <v>40.20967741935484</v>
      </c>
      <c r="J2742" s="5">
        <v>42.248387096774195</v>
      </c>
      <c r="K2742" s="5">
        <v>46.722580645161294</v>
      </c>
      <c r="L2742" s="5">
        <v>51.229032258064514</v>
      </c>
      <c r="M2742" s="5">
        <v>54.138709677419357</v>
      </c>
      <c r="N2742" s="5">
        <v>56.277419354838706</v>
      </c>
      <c r="O2742" s="5">
        <v>58.070967741935483</v>
      </c>
      <c r="P2742" s="5">
        <v>59.425806451612907</v>
      </c>
      <c r="Q2742" s="5">
        <v>59.812903225806451</v>
      </c>
      <c r="R2742" s="5">
        <v>59.590322580645157</v>
      </c>
      <c r="S2742" s="5">
        <v>59.745161290322578</v>
      </c>
      <c r="T2742" s="5">
        <v>59.674193548387102</v>
      </c>
      <c r="U2742" s="5">
        <v>58.641935483870974</v>
      </c>
      <c r="V2742" s="5">
        <v>57.051612903225802</v>
      </c>
      <c r="W2742" s="5">
        <v>54.248387096774195</v>
      </c>
      <c r="X2742" s="5">
        <v>51.461290322580645</v>
      </c>
      <c r="Y2742" s="5">
        <v>49.183870967741939</v>
      </c>
      <c r="Z2742" s="5">
        <v>47.6</v>
      </c>
      <c r="AA2742" s="5">
        <v>45.845161290322579</v>
      </c>
      <c r="AB2742" s="5">
        <v>44.138709677419357</v>
      </c>
    </row>
    <row r="2743" spans="1:28">
      <c r="A2743" s="2" t="s">
        <v>353</v>
      </c>
      <c r="B2743" s="2" t="s">
        <v>78</v>
      </c>
      <c r="C2743" s="2" t="s">
        <v>366</v>
      </c>
      <c r="D2743" s="2" t="str">
        <f t="shared" si="42"/>
        <v>Wyoming - Cheyenne-Jun</v>
      </c>
      <c r="E2743" s="5">
        <v>53.236666666666665</v>
      </c>
      <c r="F2743" s="5">
        <v>52.166666666666664</v>
      </c>
      <c r="G2743" s="5">
        <v>51.49</v>
      </c>
      <c r="H2743" s="5">
        <v>50.803333333333327</v>
      </c>
      <c r="I2743" s="5">
        <v>50.09</v>
      </c>
      <c r="J2743" s="5">
        <v>54.103333333333332</v>
      </c>
      <c r="K2743" s="5">
        <v>58.15</v>
      </c>
      <c r="L2743" s="5">
        <v>62.236666666666665</v>
      </c>
      <c r="M2743" s="5">
        <v>64.656666666666666</v>
      </c>
      <c r="N2743" s="5">
        <v>67.040000000000006</v>
      </c>
      <c r="O2743" s="5">
        <v>69.45</v>
      </c>
      <c r="P2743" s="5">
        <v>70.173333333333332</v>
      </c>
      <c r="Q2743" s="5">
        <v>70.896666666666675</v>
      </c>
      <c r="R2743" s="5">
        <v>71.61</v>
      </c>
      <c r="S2743" s="5">
        <v>71.143333333333345</v>
      </c>
      <c r="T2743" s="5">
        <v>70.706666666666663</v>
      </c>
      <c r="U2743" s="5">
        <v>70.24666666666667</v>
      </c>
      <c r="V2743" s="5">
        <v>67.16</v>
      </c>
      <c r="W2743" s="5">
        <v>64.046666666666667</v>
      </c>
      <c r="X2743" s="5">
        <v>60.986666666666665</v>
      </c>
      <c r="Y2743" s="5">
        <v>59.256666666666668</v>
      </c>
      <c r="Z2743" s="5">
        <v>57.5</v>
      </c>
      <c r="AA2743" s="5">
        <v>55.803333333333327</v>
      </c>
      <c r="AB2743" s="5">
        <v>54.77</v>
      </c>
    </row>
    <row r="2744" spans="1:28">
      <c r="A2744" s="2" t="s">
        <v>353</v>
      </c>
      <c r="B2744" s="2" t="s">
        <v>79</v>
      </c>
      <c r="C2744" s="2" t="s">
        <v>367</v>
      </c>
      <c r="D2744" s="2" t="str">
        <f t="shared" si="42"/>
        <v>Wyoming - Cheyenne-Jul</v>
      </c>
      <c r="E2744" s="5">
        <v>61.377419354838715</v>
      </c>
      <c r="F2744" s="5">
        <v>60.554838709677419</v>
      </c>
      <c r="G2744" s="5">
        <v>57.654838709677421</v>
      </c>
      <c r="H2744" s="5">
        <v>56.954838709677418</v>
      </c>
      <c r="I2744" s="5">
        <v>56.164516129032258</v>
      </c>
      <c r="J2744" s="5">
        <v>59.20967741935484</v>
      </c>
      <c r="K2744" s="5">
        <v>64.964516129032262</v>
      </c>
      <c r="L2744" s="5">
        <v>70.203225806451613</v>
      </c>
      <c r="M2744" s="5">
        <v>73.987096774193546</v>
      </c>
      <c r="N2744" s="5">
        <v>76.754838709677429</v>
      </c>
      <c r="O2744" s="5">
        <v>77.935483870967744</v>
      </c>
      <c r="P2744" s="5">
        <v>79.096774193548384</v>
      </c>
      <c r="Q2744" s="5">
        <v>80.151612903225796</v>
      </c>
      <c r="R2744" s="5">
        <v>79.467741935483872</v>
      </c>
      <c r="S2744" s="5">
        <v>78.667741935483861</v>
      </c>
      <c r="T2744" s="5">
        <v>76.780645161290323</v>
      </c>
      <c r="U2744" s="5">
        <v>75.0741935483871</v>
      </c>
      <c r="V2744" s="5">
        <v>73.383870967741942</v>
      </c>
      <c r="W2744" s="5">
        <v>69.890322580645162</v>
      </c>
      <c r="X2744" s="5">
        <v>66.664516129032251</v>
      </c>
      <c r="Y2744" s="5">
        <v>64.561290322580646</v>
      </c>
      <c r="Z2744" s="5">
        <v>62.835483870967742</v>
      </c>
      <c r="AA2744" s="5">
        <v>61.235483870967741</v>
      </c>
      <c r="AB2744" s="5">
        <v>60.42258064516129</v>
      </c>
    </row>
    <row r="2745" spans="1:28">
      <c r="A2745" s="2" t="s">
        <v>353</v>
      </c>
      <c r="B2745" s="2" t="s">
        <v>80</v>
      </c>
      <c r="C2745" s="2" t="s">
        <v>368</v>
      </c>
      <c r="D2745" s="2" t="str">
        <f t="shared" si="42"/>
        <v>Wyoming - Cheyenne-Aug</v>
      </c>
      <c r="E2745" s="5">
        <v>55.37419354838709</v>
      </c>
      <c r="F2745" s="5">
        <v>54.316129032258061</v>
      </c>
      <c r="G2745" s="5">
        <v>55.667741935483875</v>
      </c>
      <c r="H2745" s="5">
        <v>55.525806451612901</v>
      </c>
      <c r="I2745" s="5">
        <v>54.806451612903224</v>
      </c>
      <c r="J2745" s="5">
        <v>55.696774193548386</v>
      </c>
      <c r="K2745" s="5">
        <v>60.487096774193546</v>
      </c>
      <c r="L2745" s="5">
        <v>66.770967741935493</v>
      </c>
      <c r="M2745" s="5">
        <v>71.180645161290315</v>
      </c>
      <c r="N2745" s="5">
        <v>73.512903225806454</v>
      </c>
      <c r="O2745" s="5">
        <v>75.354838709677423</v>
      </c>
      <c r="P2745" s="5">
        <v>77.032258064516128</v>
      </c>
      <c r="Q2745" s="5">
        <v>77.203225806451613</v>
      </c>
      <c r="R2745" s="5">
        <v>77.08387096774193</v>
      </c>
      <c r="S2745" s="5">
        <v>75.990322580645156</v>
      </c>
      <c r="T2745" s="5">
        <v>75.441935483870964</v>
      </c>
      <c r="U2745" s="5">
        <v>73.096774193548384</v>
      </c>
      <c r="V2745" s="5">
        <v>70.545161290322582</v>
      </c>
      <c r="W2745" s="5">
        <v>66.864516129032268</v>
      </c>
      <c r="X2745" s="5">
        <v>63.980645161290326</v>
      </c>
      <c r="Y2745" s="5">
        <v>61.541935483870965</v>
      </c>
      <c r="Z2745" s="5">
        <v>60.051612903225802</v>
      </c>
      <c r="AA2745" s="5">
        <v>58.783870967741933</v>
      </c>
      <c r="AB2745" s="5">
        <v>57.87096774193548</v>
      </c>
    </row>
    <row r="2746" spans="1:28">
      <c r="A2746" s="2" t="s">
        <v>353</v>
      </c>
      <c r="B2746" s="2" t="s">
        <v>81</v>
      </c>
      <c r="C2746" s="2" t="s">
        <v>369</v>
      </c>
      <c r="D2746" s="2" t="str">
        <f t="shared" si="42"/>
        <v>Wyoming - Cheyenne-Sep</v>
      </c>
      <c r="E2746" s="5">
        <v>47.7</v>
      </c>
      <c r="F2746" s="5">
        <v>47.286666666666662</v>
      </c>
      <c r="G2746" s="5">
        <v>46.42</v>
      </c>
      <c r="H2746" s="5">
        <v>45.993333333333332</v>
      </c>
      <c r="I2746" s="5">
        <v>45.87</v>
      </c>
      <c r="J2746" s="5">
        <v>45.8</v>
      </c>
      <c r="K2746" s="5">
        <v>49.33</v>
      </c>
      <c r="L2746" s="5">
        <v>55.826666666666668</v>
      </c>
      <c r="M2746" s="5">
        <v>61.986666666666665</v>
      </c>
      <c r="N2746" s="5">
        <v>65.176666666666662</v>
      </c>
      <c r="O2746" s="5">
        <v>67.476666666666659</v>
      </c>
      <c r="P2746" s="5">
        <v>68.896666666666675</v>
      </c>
      <c r="Q2746" s="5">
        <v>69.776666666666671</v>
      </c>
      <c r="R2746" s="5">
        <v>70.39</v>
      </c>
      <c r="S2746" s="5">
        <v>70.123333333333321</v>
      </c>
      <c r="T2746" s="5">
        <v>68.13666666666667</v>
      </c>
      <c r="U2746" s="5">
        <v>66.723333333333329</v>
      </c>
      <c r="V2746" s="5">
        <v>62.74</v>
      </c>
      <c r="W2746" s="5">
        <v>58.206666666666671</v>
      </c>
      <c r="X2746" s="5">
        <v>55.893333333333331</v>
      </c>
      <c r="Y2746" s="5">
        <v>53.983333333333334</v>
      </c>
      <c r="Z2746" s="5">
        <v>51.766666666666666</v>
      </c>
      <c r="AA2746" s="5">
        <v>49.97</v>
      </c>
      <c r="AB2746" s="5">
        <v>48.643333333333331</v>
      </c>
    </row>
    <row r="2747" spans="1:28">
      <c r="A2747" s="2" t="s">
        <v>353</v>
      </c>
      <c r="B2747" s="2" t="s">
        <v>82</v>
      </c>
      <c r="C2747" s="2" t="s">
        <v>370</v>
      </c>
      <c r="D2747" s="2" t="str">
        <f t="shared" si="42"/>
        <v>Wyoming - Cheyenne-Oct</v>
      </c>
      <c r="E2747" s="5">
        <v>38.41935483870968</v>
      </c>
      <c r="F2747" s="5">
        <v>37.554838709677419</v>
      </c>
      <c r="G2747" s="5">
        <v>37.41935483870968</v>
      </c>
      <c r="H2747" s="5">
        <v>37.07741935483871</v>
      </c>
      <c r="I2747" s="5">
        <v>36.735483870967741</v>
      </c>
      <c r="J2747" s="5">
        <v>36.335483870967742</v>
      </c>
      <c r="K2747" s="5">
        <v>38.62903225806452</v>
      </c>
      <c r="L2747" s="5">
        <v>44.464516129032262</v>
      </c>
      <c r="M2747" s="5">
        <v>48.780645161290323</v>
      </c>
      <c r="N2747" s="5">
        <v>51.054838709677419</v>
      </c>
      <c r="O2747" s="5">
        <v>52.567741935483866</v>
      </c>
      <c r="P2747" s="5">
        <v>54.229032258064514</v>
      </c>
      <c r="Q2747" s="5">
        <v>54.951612903225808</v>
      </c>
      <c r="R2747" s="5">
        <v>55.487096774193546</v>
      </c>
      <c r="S2747" s="5">
        <v>54.574193548387093</v>
      </c>
      <c r="T2747" s="5">
        <v>53.354838709677416</v>
      </c>
      <c r="U2747" s="5">
        <v>50.561290322580646</v>
      </c>
      <c r="V2747" s="5">
        <v>46.138709677419357</v>
      </c>
      <c r="W2747" s="5">
        <v>43.829032258064515</v>
      </c>
      <c r="X2747" s="5">
        <v>42.016129032258064</v>
      </c>
      <c r="Y2747" s="5">
        <v>40.258064516129032</v>
      </c>
      <c r="Z2747" s="5">
        <v>39.845161290322579</v>
      </c>
      <c r="AA2747" s="5">
        <v>39.361290322580643</v>
      </c>
      <c r="AB2747" s="5">
        <v>38.5</v>
      </c>
    </row>
    <row r="2748" spans="1:28">
      <c r="A2748" s="2" t="s">
        <v>353</v>
      </c>
      <c r="B2748" s="2" t="s">
        <v>83</v>
      </c>
      <c r="C2748" s="2" t="s">
        <v>371</v>
      </c>
      <c r="D2748" s="2" t="str">
        <f t="shared" si="42"/>
        <v>Wyoming - Cheyenne-Nov</v>
      </c>
      <c r="E2748" s="5">
        <v>30.53</v>
      </c>
      <c r="F2748" s="5">
        <v>30.256666666666668</v>
      </c>
      <c r="G2748" s="5">
        <v>29.53</v>
      </c>
      <c r="H2748" s="5">
        <v>28.96</v>
      </c>
      <c r="I2748" s="5">
        <v>29.17</v>
      </c>
      <c r="J2748" s="5">
        <v>29.433333333333334</v>
      </c>
      <c r="K2748" s="5">
        <v>29.46</v>
      </c>
      <c r="L2748" s="5">
        <v>31.466666666666665</v>
      </c>
      <c r="M2748" s="5">
        <v>35.103333333333332</v>
      </c>
      <c r="N2748" s="5">
        <v>38.443333333333335</v>
      </c>
      <c r="O2748" s="5">
        <v>41.21</v>
      </c>
      <c r="P2748" s="5">
        <v>42.68333333333333</v>
      </c>
      <c r="Q2748" s="5">
        <v>44.24666666666667</v>
      </c>
      <c r="R2748" s="5">
        <v>44.723333333333336</v>
      </c>
      <c r="S2748" s="5">
        <v>44.293333333333329</v>
      </c>
      <c r="T2748" s="5">
        <v>41.883333333333333</v>
      </c>
      <c r="U2748" s="5">
        <v>37.576666666666668</v>
      </c>
      <c r="V2748" s="5">
        <v>34.36</v>
      </c>
      <c r="W2748" s="5">
        <v>32.75</v>
      </c>
      <c r="X2748" s="5">
        <v>31.693333333333332</v>
      </c>
      <c r="Y2748" s="5">
        <v>31.703333333333333</v>
      </c>
      <c r="Z2748" s="5">
        <v>31.333333333333332</v>
      </c>
      <c r="AA2748" s="5">
        <v>31.436666666666667</v>
      </c>
      <c r="AB2748" s="5">
        <v>30.67</v>
      </c>
    </row>
    <row r="2749" spans="1:28">
      <c r="A2749" s="2" t="s">
        <v>353</v>
      </c>
      <c r="B2749" s="2" t="s">
        <v>84</v>
      </c>
      <c r="C2749" s="2" t="s">
        <v>372</v>
      </c>
      <c r="D2749" s="2" t="str">
        <f t="shared" si="42"/>
        <v>Wyoming - Cheyenne-Dec</v>
      </c>
      <c r="E2749" s="5">
        <v>26.951612903225808</v>
      </c>
      <c r="F2749" s="5">
        <v>26.651612903225807</v>
      </c>
      <c r="G2749" s="5">
        <v>26.8</v>
      </c>
      <c r="H2749" s="5">
        <v>26.990322580645163</v>
      </c>
      <c r="I2749" s="5">
        <v>27.125806451612902</v>
      </c>
      <c r="J2749" s="5">
        <v>27.296774193548387</v>
      </c>
      <c r="K2749" s="5">
        <v>27.480645161290322</v>
      </c>
      <c r="L2749" s="5">
        <v>27.625806451612902</v>
      </c>
      <c r="M2749" s="5">
        <v>30.548387096774192</v>
      </c>
      <c r="N2749" s="5">
        <v>33.464516129032262</v>
      </c>
      <c r="O2749" s="5">
        <v>36.383870967741942</v>
      </c>
      <c r="P2749" s="5">
        <v>37.516129032258064</v>
      </c>
      <c r="Q2749" s="5">
        <v>38.638709677419357</v>
      </c>
      <c r="R2749" s="5">
        <v>39.770967741935486</v>
      </c>
      <c r="S2749" s="5">
        <v>37.054838709677419</v>
      </c>
      <c r="T2749" s="5">
        <v>34.338709677419352</v>
      </c>
      <c r="U2749" s="5">
        <v>31.612903225806452</v>
      </c>
      <c r="V2749" s="5">
        <v>30.258064516129032</v>
      </c>
      <c r="W2749" s="5">
        <v>28.870967741935484</v>
      </c>
      <c r="X2749" s="5">
        <v>27.503225806451614</v>
      </c>
      <c r="Y2749" s="5">
        <v>27.419354838709676</v>
      </c>
      <c r="Z2749" s="5">
        <v>27.338709677419356</v>
      </c>
      <c r="AA2749" s="5">
        <v>27.241935483870968</v>
      </c>
      <c r="AB2749" s="5">
        <v>26.929032258064513</v>
      </c>
    </row>
    <row r="2750" spans="1:28">
      <c r="A2750" s="2" t="s">
        <v>354</v>
      </c>
      <c r="B2750" s="2" t="s">
        <v>73</v>
      </c>
      <c r="C2750" s="2" t="s">
        <v>361</v>
      </c>
      <c r="D2750" s="2" t="str">
        <f t="shared" si="42"/>
        <v>Wyoming - Lander-Jan</v>
      </c>
      <c r="E2750" s="5">
        <v>17.93548387096774</v>
      </c>
      <c r="F2750" s="5">
        <v>16.954838709677421</v>
      </c>
      <c r="G2750" s="5">
        <v>17.122580645161289</v>
      </c>
      <c r="H2750" s="5">
        <v>16.035483870967742</v>
      </c>
      <c r="I2750" s="5">
        <v>15.858064516129033</v>
      </c>
      <c r="J2750" s="5">
        <v>14.377419354838709</v>
      </c>
      <c r="K2750" s="5">
        <v>14.448387096774193</v>
      </c>
      <c r="L2750" s="5">
        <v>15.258064516129032</v>
      </c>
      <c r="M2750" s="5">
        <v>16.651612903225807</v>
      </c>
      <c r="N2750" s="5">
        <v>18.899999999999999</v>
      </c>
      <c r="O2750" s="5">
        <v>21.92258064516129</v>
      </c>
      <c r="P2750" s="5">
        <v>24.451612903225808</v>
      </c>
      <c r="Q2750" s="5">
        <v>26.274193548387096</v>
      </c>
      <c r="R2750" s="5">
        <v>27.116129032258065</v>
      </c>
      <c r="S2750" s="5">
        <v>27.241935483870968</v>
      </c>
      <c r="T2750" s="5">
        <v>27.258064516129032</v>
      </c>
      <c r="U2750" s="5">
        <v>24.583870967741937</v>
      </c>
      <c r="V2750" s="5">
        <v>22.570967741935487</v>
      </c>
      <c r="W2750" s="5">
        <v>20.738709677419354</v>
      </c>
      <c r="X2750" s="5">
        <v>19.883870967741935</v>
      </c>
      <c r="Y2750" s="5">
        <v>18.658064516129031</v>
      </c>
      <c r="Z2750" s="5">
        <v>18.977419354838709</v>
      </c>
      <c r="AA2750" s="5">
        <v>17.838709677419356</v>
      </c>
      <c r="AB2750" s="5">
        <v>17.767741935483869</v>
      </c>
    </row>
    <row r="2751" spans="1:28">
      <c r="A2751" s="2" t="s">
        <v>354</v>
      </c>
      <c r="B2751" s="2" t="s">
        <v>74</v>
      </c>
      <c r="C2751" s="2" t="s">
        <v>362</v>
      </c>
      <c r="D2751" s="2" t="str">
        <f t="shared" si="42"/>
        <v>Wyoming - Lander-Feb</v>
      </c>
      <c r="E2751" s="5">
        <v>23.321428571428573</v>
      </c>
      <c r="F2751" s="5">
        <v>22.61785714285714</v>
      </c>
      <c r="G2751" s="5">
        <v>21.717857142857145</v>
      </c>
      <c r="H2751" s="5">
        <v>20.910714285714285</v>
      </c>
      <c r="I2751" s="5">
        <v>20.00357142857143</v>
      </c>
      <c r="J2751" s="5">
        <v>19.832142857142856</v>
      </c>
      <c r="K2751" s="5">
        <v>19.675000000000001</v>
      </c>
      <c r="L2751" s="5">
        <v>19.521428571428572</v>
      </c>
      <c r="M2751" s="5">
        <v>22.664285714285715</v>
      </c>
      <c r="N2751" s="5">
        <v>25.846428571428572</v>
      </c>
      <c r="O2751" s="5">
        <v>28.978571428571428</v>
      </c>
      <c r="P2751" s="5">
        <v>31.057142857142857</v>
      </c>
      <c r="Q2751" s="5">
        <v>33.085714285714282</v>
      </c>
      <c r="R2751" s="5">
        <v>35.160714285714285</v>
      </c>
      <c r="S2751" s="5">
        <v>34.596428571428575</v>
      </c>
      <c r="T2751" s="5">
        <v>34.053571428571431</v>
      </c>
      <c r="U2751" s="5">
        <v>33.478571428571428</v>
      </c>
      <c r="V2751" s="5">
        <v>31.446428571428573</v>
      </c>
      <c r="W2751" s="5">
        <v>29.292857142857144</v>
      </c>
      <c r="X2751" s="5">
        <v>27.157142857142855</v>
      </c>
      <c r="Y2751" s="5">
        <v>26.528571428571428</v>
      </c>
      <c r="Z2751" s="5">
        <v>25.903571428571428</v>
      </c>
      <c r="AA2751" s="5">
        <v>25.271428571428572</v>
      </c>
      <c r="AB2751" s="5">
        <v>24.467857142857145</v>
      </c>
    </row>
    <row r="2752" spans="1:28">
      <c r="A2752" s="2" t="s">
        <v>354</v>
      </c>
      <c r="B2752" s="2" t="s">
        <v>75</v>
      </c>
      <c r="C2752" s="2" t="s">
        <v>363</v>
      </c>
      <c r="D2752" s="2" t="str">
        <f t="shared" si="42"/>
        <v>Wyoming - Lander-Mar</v>
      </c>
      <c r="E2752" s="5">
        <v>27.280645161290323</v>
      </c>
      <c r="F2752" s="5">
        <v>26.096774193548388</v>
      </c>
      <c r="G2752" s="5">
        <v>25.332258064516129</v>
      </c>
      <c r="H2752" s="5">
        <v>24.622580645161289</v>
      </c>
      <c r="I2752" s="5">
        <v>23.796774193548387</v>
      </c>
      <c r="J2752" s="5">
        <v>23.035483870967742</v>
      </c>
      <c r="K2752" s="5">
        <v>23.5</v>
      </c>
      <c r="L2752" s="5">
        <v>25.680645161290322</v>
      </c>
      <c r="M2752" s="5">
        <v>29.29032258064516</v>
      </c>
      <c r="N2752" s="5">
        <v>32.161290322580648</v>
      </c>
      <c r="O2752" s="5">
        <v>34.377419354838715</v>
      </c>
      <c r="P2752" s="5">
        <v>36.638709677419357</v>
      </c>
      <c r="Q2752" s="5">
        <v>38.351612903225806</v>
      </c>
      <c r="R2752" s="5">
        <v>39.896774193548389</v>
      </c>
      <c r="S2752" s="5">
        <v>40.274193548387096</v>
      </c>
      <c r="T2752" s="5">
        <v>40.219354838709677</v>
      </c>
      <c r="U2752" s="5">
        <v>38.958064516129035</v>
      </c>
      <c r="V2752" s="5">
        <v>35.990322580645163</v>
      </c>
      <c r="W2752" s="5">
        <v>33.248387096774195</v>
      </c>
      <c r="X2752" s="5">
        <v>31.783870967741933</v>
      </c>
      <c r="Y2752" s="5">
        <v>30.822580645161292</v>
      </c>
      <c r="Z2752" s="5">
        <v>30.054838709677419</v>
      </c>
      <c r="AA2752" s="5">
        <v>29.483870967741936</v>
      </c>
      <c r="AB2752" s="5">
        <v>28.487096774193549</v>
      </c>
    </row>
    <row r="2753" spans="1:28">
      <c r="A2753" s="2" t="s">
        <v>354</v>
      </c>
      <c r="B2753" s="2" t="s">
        <v>76</v>
      </c>
      <c r="C2753" s="2" t="s">
        <v>364</v>
      </c>
      <c r="D2753" s="2" t="str">
        <f t="shared" si="42"/>
        <v>Wyoming - Lander-Apr</v>
      </c>
      <c r="E2753" s="5">
        <v>36.81</v>
      </c>
      <c r="F2753" s="5">
        <v>35.92</v>
      </c>
      <c r="G2753" s="5">
        <v>35.18666666666666</v>
      </c>
      <c r="H2753" s="5">
        <v>34.450000000000003</v>
      </c>
      <c r="I2753" s="5">
        <v>33.696666666666665</v>
      </c>
      <c r="J2753" s="5">
        <v>35.486666666666665</v>
      </c>
      <c r="K2753" s="5">
        <v>37.28</v>
      </c>
      <c r="L2753" s="5">
        <v>39.1</v>
      </c>
      <c r="M2753" s="5">
        <v>42.043333333333329</v>
      </c>
      <c r="N2753" s="5">
        <v>44.99666666666667</v>
      </c>
      <c r="O2753" s="5">
        <v>47.94</v>
      </c>
      <c r="P2753" s="5">
        <v>49.546666666666667</v>
      </c>
      <c r="Q2753" s="5">
        <v>51.13</v>
      </c>
      <c r="R2753" s="5">
        <v>52.733333333333334</v>
      </c>
      <c r="S2753" s="5">
        <v>52.266666666666666</v>
      </c>
      <c r="T2753" s="5">
        <v>51.803333333333327</v>
      </c>
      <c r="U2753" s="5">
        <v>51.333333333333336</v>
      </c>
      <c r="V2753" s="5">
        <v>48.573333333333338</v>
      </c>
      <c r="W2753" s="5">
        <v>45.806666666666665</v>
      </c>
      <c r="X2753" s="5">
        <v>43.036666666666662</v>
      </c>
      <c r="Y2753" s="5">
        <v>41.5</v>
      </c>
      <c r="Z2753" s="5">
        <v>39.979999999999997</v>
      </c>
      <c r="AA2753" s="5">
        <v>38.473333333333336</v>
      </c>
      <c r="AB2753" s="5">
        <v>37.573333333333338</v>
      </c>
    </row>
    <row r="2754" spans="1:28">
      <c r="A2754" s="2" t="s">
        <v>354</v>
      </c>
      <c r="B2754" s="2" t="s">
        <v>77</v>
      </c>
      <c r="C2754" s="2" t="s">
        <v>365</v>
      </c>
      <c r="D2754" s="2" t="str">
        <f t="shared" si="42"/>
        <v>Wyoming - Lander-May</v>
      </c>
      <c r="E2754" s="5">
        <v>46.619354838709675</v>
      </c>
      <c r="F2754" s="5">
        <v>45.358064516129026</v>
      </c>
      <c r="G2754" s="5">
        <v>44.470967741935482</v>
      </c>
      <c r="H2754" s="5">
        <v>43.541935483870965</v>
      </c>
      <c r="I2754" s="5">
        <v>42.638709677419357</v>
      </c>
      <c r="J2754" s="5">
        <v>45.619354838709675</v>
      </c>
      <c r="K2754" s="5">
        <v>48.606451612903221</v>
      </c>
      <c r="L2754" s="5">
        <v>51.62580645161291</v>
      </c>
      <c r="M2754" s="5">
        <v>54.232258064516131</v>
      </c>
      <c r="N2754" s="5">
        <v>56.822580645161288</v>
      </c>
      <c r="O2754" s="5">
        <v>59.445161290322581</v>
      </c>
      <c r="P2754" s="5">
        <v>61.390322580645162</v>
      </c>
      <c r="Q2754" s="5">
        <v>63.387096774193552</v>
      </c>
      <c r="R2754" s="5">
        <v>65.345161290322579</v>
      </c>
      <c r="S2754" s="5">
        <v>64.91612903225807</v>
      </c>
      <c r="T2754" s="5">
        <v>64.490322580645156</v>
      </c>
      <c r="U2754" s="5">
        <v>64.054838709677426</v>
      </c>
      <c r="V2754" s="5">
        <v>61.006451612903227</v>
      </c>
      <c r="W2754" s="5">
        <v>57.91935483870968</v>
      </c>
      <c r="X2754" s="5">
        <v>54.890322580645162</v>
      </c>
      <c r="Y2754" s="5">
        <v>53.21290322580645</v>
      </c>
      <c r="Z2754" s="5">
        <v>51.535483870967738</v>
      </c>
      <c r="AA2754" s="5">
        <v>49.864516129032253</v>
      </c>
      <c r="AB2754" s="5">
        <v>48.58387096774193</v>
      </c>
    </row>
    <row r="2755" spans="1:28">
      <c r="A2755" s="2" t="s">
        <v>354</v>
      </c>
      <c r="B2755" s="2" t="s">
        <v>78</v>
      </c>
      <c r="C2755" s="2" t="s">
        <v>366</v>
      </c>
      <c r="D2755" s="2" t="str">
        <f t="shared" ref="D2755:D2785" si="43">CONCATENATE(A2755,"-",B2755)</f>
        <v>Wyoming - Lander-Jun</v>
      </c>
      <c r="E2755" s="5">
        <v>54.176666666666662</v>
      </c>
      <c r="F2755" s="5">
        <v>53.02</v>
      </c>
      <c r="G2755" s="5">
        <v>51.9</v>
      </c>
      <c r="H2755" s="5">
        <v>51.633333333333333</v>
      </c>
      <c r="I2755" s="5">
        <v>50.59</v>
      </c>
      <c r="J2755" s="5">
        <v>52.23</v>
      </c>
      <c r="K2755" s="5">
        <v>56.263333333333335</v>
      </c>
      <c r="L2755" s="5">
        <v>59.716666666666669</v>
      </c>
      <c r="M2755" s="5">
        <v>62.403333333333329</v>
      </c>
      <c r="N2755" s="5">
        <v>64.930000000000007</v>
      </c>
      <c r="O2755" s="5">
        <v>67.13333333333334</v>
      </c>
      <c r="P2755" s="5">
        <v>69.666666666666671</v>
      </c>
      <c r="Q2755" s="5">
        <v>71.233333333333334</v>
      </c>
      <c r="R2755" s="5">
        <v>72.24666666666667</v>
      </c>
      <c r="S2755" s="5">
        <v>73.22</v>
      </c>
      <c r="T2755" s="5">
        <v>72.75333333333333</v>
      </c>
      <c r="U2755" s="5">
        <v>71.343333333333334</v>
      </c>
      <c r="V2755" s="5">
        <v>70.156666666666666</v>
      </c>
      <c r="W2755" s="5">
        <v>67.326666666666668</v>
      </c>
      <c r="X2755" s="5">
        <v>62.82</v>
      </c>
      <c r="Y2755" s="5">
        <v>60.31333333333334</v>
      </c>
      <c r="Z2755" s="5">
        <v>58.88</v>
      </c>
      <c r="AA2755" s="5">
        <v>57.336666666666666</v>
      </c>
      <c r="AB2755" s="5">
        <v>55.61</v>
      </c>
    </row>
    <row r="2756" spans="1:28">
      <c r="A2756" s="2" t="s">
        <v>354</v>
      </c>
      <c r="B2756" s="2" t="s">
        <v>79</v>
      </c>
      <c r="C2756" s="2" t="s">
        <v>367</v>
      </c>
      <c r="D2756" s="2" t="str">
        <f t="shared" si="43"/>
        <v>Wyoming - Lander-Jul</v>
      </c>
      <c r="E2756" s="5">
        <v>64.483870967741936</v>
      </c>
      <c r="F2756" s="5">
        <v>64.045161290322582</v>
      </c>
      <c r="G2756" s="5">
        <v>59.8</v>
      </c>
      <c r="H2756" s="5">
        <v>58.451612903225808</v>
      </c>
      <c r="I2756" s="5">
        <v>57.13225806451613</v>
      </c>
      <c r="J2756" s="5">
        <v>58.37419354838709</v>
      </c>
      <c r="K2756" s="5">
        <v>62.574193548387093</v>
      </c>
      <c r="L2756" s="5">
        <v>66.719354838709677</v>
      </c>
      <c r="M2756" s="5">
        <v>70.990322580645156</v>
      </c>
      <c r="N2756" s="5">
        <v>74.312903225806451</v>
      </c>
      <c r="O2756" s="5">
        <v>76.874193548387098</v>
      </c>
      <c r="P2756" s="5">
        <v>79.638709677419357</v>
      </c>
      <c r="Q2756" s="5">
        <v>81.599999999999994</v>
      </c>
      <c r="R2756" s="5">
        <v>82.974193548387092</v>
      </c>
      <c r="S2756" s="5">
        <v>83.287096774193557</v>
      </c>
      <c r="T2756" s="5">
        <v>83.50645161290322</v>
      </c>
      <c r="U2756" s="5">
        <v>82.309677419354841</v>
      </c>
      <c r="V2756" s="5">
        <v>80.822580645161295</v>
      </c>
      <c r="W2756" s="5">
        <v>77.696774193548379</v>
      </c>
      <c r="X2756" s="5">
        <v>73.08064516129032</v>
      </c>
      <c r="Y2756" s="5">
        <v>69.438709677419354</v>
      </c>
      <c r="Z2756" s="5">
        <v>68.00645161290322</v>
      </c>
      <c r="AA2756" s="5">
        <v>66.693548387096769</v>
      </c>
      <c r="AB2756" s="5">
        <v>65.206451612903223</v>
      </c>
    </row>
    <row r="2757" spans="1:28">
      <c r="A2757" s="2" t="s">
        <v>354</v>
      </c>
      <c r="B2757" s="2" t="s">
        <v>80</v>
      </c>
      <c r="C2757" s="2" t="s">
        <v>368</v>
      </c>
      <c r="D2757" s="2" t="str">
        <f t="shared" si="43"/>
        <v>Wyoming - Lander-Aug</v>
      </c>
      <c r="E2757" s="5">
        <v>58.332258064516125</v>
      </c>
      <c r="F2757" s="5">
        <v>57.093548387096774</v>
      </c>
      <c r="G2757" s="5">
        <v>58.08064516129032</v>
      </c>
      <c r="H2757" s="5">
        <v>56.99677419354839</v>
      </c>
      <c r="I2757" s="5">
        <v>55.893548387096779</v>
      </c>
      <c r="J2757" s="5">
        <v>57.92258064516129</v>
      </c>
      <c r="K2757" s="5">
        <v>59.974193548387099</v>
      </c>
      <c r="L2757" s="5">
        <v>62.041935483870965</v>
      </c>
      <c r="M2757" s="5">
        <v>65.270967741935493</v>
      </c>
      <c r="N2757" s="5">
        <v>68.5</v>
      </c>
      <c r="O2757" s="5">
        <v>71.735483870967741</v>
      </c>
      <c r="P2757" s="5">
        <v>73.864516129032268</v>
      </c>
      <c r="Q2757" s="5">
        <v>76.00322580645161</v>
      </c>
      <c r="R2757" s="5">
        <v>78.148387096774186</v>
      </c>
      <c r="S2757" s="5">
        <v>77.903225806451616</v>
      </c>
      <c r="T2757" s="5">
        <v>77.651612903225796</v>
      </c>
      <c r="U2757" s="5">
        <v>77.42258064516129</v>
      </c>
      <c r="V2757" s="5">
        <v>74.038709677419348</v>
      </c>
      <c r="W2757" s="5">
        <v>70.616129032258058</v>
      </c>
      <c r="X2757" s="5">
        <v>67.225806451612897</v>
      </c>
      <c r="Y2757" s="5">
        <v>65.670967741935485</v>
      </c>
      <c r="Z2757" s="5">
        <v>64.093548387096774</v>
      </c>
      <c r="AA2757" s="5">
        <v>62.532258064516128</v>
      </c>
      <c r="AB2757" s="5">
        <v>61.303225806451614</v>
      </c>
    </row>
    <row r="2758" spans="1:28">
      <c r="A2758" s="2" t="s">
        <v>354</v>
      </c>
      <c r="B2758" s="2" t="s">
        <v>81</v>
      </c>
      <c r="C2758" s="2" t="s">
        <v>369</v>
      </c>
      <c r="D2758" s="2" t="str">
        <f t="shared" si="43"/>
        <v>Wyoming - Lander-Sep</v>
      </c>
      <c r="E2758" s="5">
        <v>53.486666666666665</v>
      </c>
      <c r="F2758" s="5">
        <v>52.626666666666665</v>
      </c>
      <c r="G2758" s="5">
        <v>50.553333333333327</v>
      </c>
      <c r="H2758" s="5">
        <v>49.916666666666664</v>
      </c>
      <c r="I2758" s="5">
        <v>48.926666666666662</v>
      </c>
      <c r="J2758" s="5">
        <v>47.923333333333332</v>
      </c>
      <c r="K2758" s="5">
        <v>49.353333333333332</v>
      </c>
      <c r="L2758" s="5">
        <v>53.01</v>
      </c>
      <c r="M2758" s="5">
        <v>58.43</v>
      </c>
      <c r="N2758" s="5">
        <v>62.09</v>
      </c>
      <c r="O2758" s="5">
        <v>65.543333333333337</v>
      </c>
      <c r="P2758" s="5">
        <v>67.83</v>
      </c>
      <c r="Q2758" s="5">
        <v>70.476666666666674</v>
      </c>
      <c r="R2758" s="5">
        <v>72.50333333333333</v>
      </c>
      <c r="S2758" s="5">
        <v>72.693333333333342</v>
      </c>
      <c r="T2758" s="5">
        <v>72.510000000000005</v>
      </c>
      <c r="U2758" s="5">
        <v>71.153333333333336</v>
      </c>
      <c r="V2758" s="5">
        <v>67.403333333333336</v>
      </c>
      <c r="W2758" s="5">
        <v>62.67</v>
      </c>
      <c r="X2758" s="5">
        <v>60.116666666666667</v>
      </c>
      <c r="Y2758" s="5">
        <v>58.586666666666666</v>
      </c>
      <c r="Z2758" s="5">
        <v>56.293333333333329</v>
      </c>
      <c r="AA2758" s="5">
        <v>55.396666666666668</v>
      </c>
      <c r="AB2758" s="5">
        <v>54.396666666666668</v>
      </c>
    </row>
    <row r="2759" spans="1:28">
      <c r="A2759" s="2" t="s">
        <v>354</v>
      </c>
      <c r="B2759" s="2" t="s">
        <v>82</v>
      </c>
      <c r="C2759" s="2" t="s">
        <v>370</v>
      </c>
      <c r="D2759" s="2" t="str">
        <f t="shared" si="43"/>
        <v>Wyoming - Lander-Oct</v>
      </c>
      <c r="E2759" s="5">
        <v>41.91612903225807</v>
      </c>
      <c r="F2759" s="5">
        <v>41.12903225806452</v>
      </c>
      <c r="G2759" s="5">
        <v>40.338709677419352</v>
      </c>
      <c r="H2759" s="5">
        <v>39.548387096774192</v>
      </c>
      <c r="I2759" s="5">
        <v>38.754838709677422</v>
      </c>
      <c r="J2759" s="5">
        <v>39.29032258064516</v>
      </c>
      <c r="K2759" s="5">
        <v>39.829032258064515</v>
      </c>
      <c r="L2759" s="5">
        <v>40.37096774193548</v>
      </c>
      <c r="M2759" s="5">
        <v>43.92258064516129</v>
      </c>
      <c r="N2759" s="5">
        <v>47.480645161290326</v>
      </c>
      <c r="O2759" s="5">
        <v>51.035483870967738</v>
      </c>
      <c r="P2759" s="5">
        <v>53.241935483870968</v>
      </c>
      <c r="Q2759" s="5">
        <v>55.41935483870968</v>
      </c>
      <c r="R2759" s="5">
        <v>57.622580645161285</v>
      </c>
      <c r="S2759" s="5">
        <v>56.9</v>
      </c>
      <c r="T2759" s="5">
        <v>56.216129032258067</v>
      </c>
      <c r="U2759" s="5">
        <v>55.470967741935482</v>
      </c>
      <c r="V2759" s="5">
        <v>52.812903225806451</v>
      </c>
      <c r="W2759" s="5">
        <v>50.08064516129032</v>
      </c>
      <c r="X2759" s="5">
        <v>47.37096774193548</v>
      </c>
      <c r="Y2759" s="5">
        <v>46.029032258064518</v>
      </c>
      <c r="Z2759" s="5">
        <v>44.70645161290323</v>
      </c>
      <c r="AA2759" s="5">
        <v>43.37419354838709</v>
      </c>
      <c r="AB2759" s="5">
        <v>42.548387096774192</v>
      </c>
    </row>
    <row r="2760" spans="1:28">
      <c r="A2760" s="2" t="s">
        <v>354</v>
      </c>
      <c r="B2760" s="2" t="s">
        <v>83</v>
      </c>
      <c r="C2760" s="2" t="s">
        <v>371</v>
      </c>
      <c r="D2760" s="2" t="str">
        <f t="shared" si="43"/>
        <v>Wyoming - Lander-Nov</v>
      </c>
      <c r="E2760" s="5">
        <v>28.7</v>
      </c>
      <c r="F2760" s="5">
        <v>27.55</v>
      </c>
      <c r="G2760" s="5">
        <v>27.066666666666666</v>
      </c>
      <c r="H2760" s="5">
        <v>26.326666666666664</v>
      </c>
      <c r="I2760" s="5">
        <v>26.346666666666668</v>
      </c>
      <c r="J2760" s="5">
        <v>24.633333333333333</v>
      </c>
      <c r="K2760" s="5">
        <v>24.496666666666666</v>
      </c>
      <c r="L2760" s="5">
        <v>25.16</v>
      </c>
      <c r="M2760" s="5">
        <v>28.423333333333336</v>
      </c>
      <c r="N2760" s="5">
        <v>32.926666666666662</v>
      </c>
      <c r="O2760" s="5">
        <v>36.31</v>
      </c>
      <c r="P2760" s="5">
        <v>38.073333333333338</v>
      </c>
      <c r="Q2760" s="5">
        <v>39.863333333333337</v>
      </c>
      <c r="R2760" s="5">
        <v>41.243333333333332</v>
      </c>
      <c r="S2760" s="5">
        <v>41.693333333333335</v>
      </c>
      <c r="T2760" s="5">
        <v>40.266666666666666</v>
      </c>
      <c r="U2760" s="5">
        <v>37.213333333333338</v>
      </c>
      <c r="V2760" s="5">
        <v>34.19</v>
      </c>
      <c r="W2760" s="5">
        <v>32.746666666666663</v>
      </c>
      <c r="X2760" s="5">
        <v>31.983333333333334</v>
      </c>
      <c r="Y2760" s="5">
        <v>31.12</v>
      </c>
      <c r="Z2760" s="5">
        <v>30.443333333333332</v>
      </c>
      <c r="AA2760" s="5">
        <v>29.883333333333333</v>
      </c>
      <c r="AB2760" s="5">
        <v>29.186666666666667</v>
      </c>
    </row>
    <row r="2761" spans="1:28">
      <c r="A2761" s="2" t="s">
        <v>354</v>
      </c>
      <c r="B2761" s="2" t="s">
        <v>84</v>
      </c>
      <c r="C2761" s="2" t="s">
        <v>372</v>
      </c>
      <c r="D2761" s="2" t="str">
        <f t="shared" si="43"/>
        <v>Wyoming - Lander-Dec</v>
      </c>
      <c r="E2761" s="5">
        <v>18.264516129032259</v>
      </c>
      <c r="F2761" s="5">
        <v>18.051612903225806</v>
      </c>
      <c r="G2761" s="5">
        <v>17.583870967741937</v>
      </c>
      <c r="H2761" s="5">
        <v>17.154838709677417</v>
      </c>
      <c r="I2761" s="5">
        <v>16.687096774193545</v>
      </c>
      <c r="J2761" s="5">
        <v>16.619354838709679</v>
      </c>
      <c r="K2761" s="5">
        <v>16.580645161290324</v>
      </c>
      <c r="L2761" s="5">
        <v>16.548387096774192</v>
      </c>
      <c r="M2761" s="5">
        <v>18.883870967741935</v>
      </c>
      <c r="N2761" s="5">
        <v>21.254838709677419</v>
      </c>
      <c r="O2761" s="5">
        <v>23.609677419354838</v>
      </c>
      <c r="P2761" s="5">
        <v>25.403225806451612</v>
      </c>
      <c r="Q2761" s="5">
        <v>27.196774193548389</v>
      </c>
      <c r="R2761" s="5">
        <v>28.993548387096773</v>
      </c>
      <c r="S2761" s="5">
        <v>27.629032258064516</v>
      </c>
      <c r="T2761" s="5">
        <v>26.238709677419354</v>
      </c>
      <c r="U2761" s="5">
        <v>24.890322580645162</v>
      </c>
      <c r="V2761" s="5">
        <v>23.345161290322583</v>
      </c>
      <c r="W2761" s="5">
        <v>21.79032258064516</v>
      </c>
      <c r="X2761" s="5">
        <v>20.235483870967741</v>
      </c>
      <c r="Y2761" s="5">
        <v>19.783870967741933</v>
      </c>
      <c r="Z2761" s="5">
        <v>19.316129032258065</v>
      </c>
      <c r="AA2761" s="5">
        <v>18.845161290322583</v>
      </c>
      <c r="AB2761" s="5">
        <v>18.606451612903225</v>
      </c>
    </row>
    <row r="2762" spans="1:28">
      <c r="A2762" s="2" t="s">
        <v>355</v>
      </c>
      <c r="B2762" s="2" t="s">
        <v>73</v>
      </c>
      <c r="C2762" s="2" t="s">
        <v>361</v>
      </c>
      <c r="D2762" s="2" t="str">
        <f t="shared" si="43"/>
        <v>Wyoming - Rock Springs-Jan</v>
      </c>
      <c r="E2762" s="5">
        <v>15.374193548387098</v>
      </c>
      <c r="F2762" s="5">
        <v>15.212903225806452</v>
      </c>
      <c r="G2762" s="5">
        <v>14.661290322580646</v>
      </c>
      <c r="H2762" s="5">
        <v>14.106451612903227</v>
      </c>
      <c r="I2762" s="5">
        <v>14.183870967741935</v>
      </c>
      <c r="J2762" s="5">
        <v>14.048387096774194</v>
      </c>
      <c r="K2762" s="5">
        <v>13.274193548387096</v>
      </c>
      <c r="L2762" s="5">
        <v>13.409677419354839</v>
      </c>
      <c r="M2762" s="5">
        <v>15.090322580645161</v>
      </c>
      <c r="N2762" s="5">
        <v>17.880645161290321</v>
      </c>
      <c r="O2762" s="5">
        <v>20.019354838709678</v>
      </c>
      <c r="P2762" s="5">
        <v>22.567741935483873</v>
      </c>
      <c r="Q2762" s="5">
        <v>24.158064516129031</v>
      </c>
      <c r="R2762" s="5">
        <v>25.461290322580645</v>
      </c>
      <c r="S2762" s="5">
        <v>25.706451612903226</v>
      </c>
      <c r="T2762" s="5">
        <v>25.161290322580644</v>
      </c>
      <c r="U2762" s="5">
        <v>23.229032258064517</v>
      </c>
      <c r="V2762" s="5">
        <v>20.925806451612903</v>
      </c>
      <c r="W2762" s="5">
        <v>19.448387096774194</v>
      </c>
      <c r="X2762" s="5">
        <v>18.741935483870968</v>
      </c>
      <c r="Y2762" s="5">
        <v>17.809677419354838</v>
      </c>
      <c r="Z2762" s="5">
        <v>17.119354838709679</v>
      </c>
      <c r="AA2762" s="5">
        <v>16.470967741935485</v>
      </c>
      <c r="AB2762" s="5">
        <v>15.803225806451612</v>
      </c>
    </row>
    <row r="2763" spans="1:28">
      <c r="A2763" s="2" t="s">
        <v>355</v>
      </c>
      <c r="B2763" s="2" t="s">
        <v>74</v>
      </c>
      <c r="C2763" s="2" t="s">
        <v>362</v>
      </c>
      <c r="D2763" s="2" t="str">
        <f t="shared" si="43"/>
        <v>Wyoming - Rock Springs-Feb</v>
      </c>
      <c r="E2763" s="5">
        <v>21.225000000000001</v>
      </c>
      <c r="F2763" s="5">
        <v>21.024999999999999</v>
      </c>
      <c r="G2763" s="5">
        <v>20.803571428571427</v>
      </c>
      <c r="H2763" s="5">
        <v>20.625</v>
      </c>
      <c r="I2763" s="5">
        <v>20.446428571428573</v>
      </c>
      <c r="J2763" s="5">
        <v>20.2</v>
      </c>
      <c r="K2763" s="5">
        <v>19.985714285714288</v>
      </c>
      <c r="L2763" s="5">
        <v>19.764285714285712</v>
      </c>
      <c r="M2763" s="5">
        <v>22.37142857142857</v>
      </c>
      <c r="N2763" s="5">
        <v>24.99642857142857</v>
      </c>
      <c r="O2763" s="5">
        <v>27.63214285714286</v>
      </c>
      <c r="P2763" s="5">
        <v>28.928571428571427</v>
      </c>
      <c r="Q2763" s="5">
        <v>30.182142857142857</v>
      </c>
      <c r="R2763" s="5">
        <v>31.50357142857143</v>
      </c>
      <c r="S2763" s="5">
        <v>30.814285714285713</v>
      </c>
      <c r="T2763" s="5">
        <v>30.139285714285712</v>
      </c>
      <c r="U2763" s="5">
        <v>29.460714285714285</v>
      </c>
      <c r="V2763" s="5">
        <v>27.824999999999999</v>
      </c>
      <c r="W2763" s="5">
        <v>26.078571428571429</v>
      </c>
      <c r="X2763" s="5">
        <v>24.36785714285714</v>
      </c>
      <c r="Y2763" s="5">
        <v>23.578571428571429</v>
      </c>
      <c r="Z2763" s="5">
        <v>22.817857142857143</v>
      </c>
      <c r="AA2763" s="5">
        <v>22.05</v>
      </c>
      <c r="AB2763" s="5">
        <v>21.817857142857143</v>
      </c>
    </row>
    <row r="2764" spans="1:28">
      <c r="A2764" s="2" t="s">
        <v>355</v>
      </c>
      <c r="B2764" s="2" t="s">
        <v>75</v>
      </c>
      <c r="C2764" s="2" t="s">
        <v>363</v>
      </c>
      <c r="D2764" s="2" t="str">
        <f t="shared" si="43"/>
        <v>Wyoming - Rock Springs-Mar</v>
      </c>
      <c r="E2764" s="5">
        <v>25.906451612903226</v>
      </c>
      <c r="F2764" s="5">
        <v>25.312903225806455</v>
      </c>
      <c r="G2764" s="5">
        <v>24.93548387096774</v>
      </c>
      <c r="H2764" s="5">
        <v>24.519354838709678</v>
      </c>
      <c r="I2764" s="5">
        <v>24.1</v>
      </c>
      <c r="J2764" s="5">
        <v>24.887096774193548</v>
      </c>
      <c r="K2764" s="5">
        <v>25.670967741935481</v>
      </c>
      <c r="L2764" s="5">
        <v>26.535483870967742</v>
      </c>
      <c r="M2764" s="5">
        <v>29.348387096774193</v>
      </c>
      <c r="N2764" s="5">
        <v>32.167741935483875</v>
      </c>
      <c r="O2764" s="5">
        <v>34.993548387096773</v>
      </c>
      <c r="P2764" s="5">
        <v>36.50322580645161</v>
      </c>
      <c r="Q2764" s="5">
        <v>38.006451612903227</v>
      </c>
      <c r="R2764" s="5">
        <v>39.506451612903227</v>
      </c>
      <c r="S2764" s="5">
        <v>38.816129032258061</v>
      </c>
      <c r="T2764" s="5">
        <v>38.116129032258058</v>
      </c>
      <c r="U2764" s="5">
        <v>37.425806451612907</v>
      </c>
      <c r="V2764" s="5">
        <v>34.819354838709678</v>
      </c>
      <c r="W2764" s="5">
        <v>32.222580645161287</v>
      </c>
      <c r="X2764" s="5">
        <v>29.616129032258065</v>
      </c>
      <c r="Y2764" s="5">
        <v>28.719354838709677</v>
      </c>
      <c r="Z2764" s="5">
        <v>27.877419354838711</v>
      </c>
      <c r="AA2764" s="5">
        <v>27.006451612903227</v>
      </c>
      <c r="AB2764" s="5">
        <v>26.458064516129035</v>
      </c>
    </row>
    <row r="2765" spans="1:28">
      <c r="A2765" s="2" t="s">
        <v>355</v>
      </c>
      <c r="B2765" s="2" t="s">
        <v>76</v>
      </c>
      <c r="C2765" s="2" t="s">
        <v>364</v>
      </c>
      <c r="D2765" s="2" t="str">
        <f t="shared" si="43"/>
        <v>Wyoming - Rock Springs-Apr</v>
      </c>
      <c r="E2765" s="5">
        <v>33.576666666666668</v>
      </c>
      <c r="F2765" s="5">
        <v>32.496666666666663</v>
      </c>
      <c r="G2765" s="5">
        <v>31.97</v>
      </c>
      <c r="H2765" s="5">
        <v>31.49</v>
      </c>
      <c r="I2765" s="5">
        <v>30.95</v>
      </c>
      <c r="J2765" s="5">
        <v>33.119999999999997</v>
      </c>
      <c r="K2765" s="5">
        <v>35.31666666666667</v>
      </c>
      <c r="L2765" s="5">
        <v>37.520000000000003</v>
      </c>
      <c r="M2765" s="5">
        <v>40.773333333333333</v>
      </c>
      <c r="N2765" s="5">
        <v>44.036666666666662</v>
      </c>
      <c r="O2765" s="5">
        <v>47.296666666666667</v>
      </c>
      <c r="P2765" s="5">
        <v>48.696666666666673</v>
      </c>
      <c r="Q2765" s="5">
        <v>50.123333333333335</v>
      </c>
      <c r="R2765" s="5">
        <v>51.543333333333329</v>
      </c>
      <c r="S2765" s="5">
        <v>50.973333333333336</v>
      </c>
      <c r="T2765" s="5">
        <v>50.42</v>
      </c>
      <c r="U2765" s="5">
        <v>49.836666666666666</v>
      </c>
      <c r="V2765" s="5">
        <v>46.826666666666668</v>
      </c>
      <c r="W2765" s="5">
        <v>43.71</v>
      </c>
      <c r="X2765" s="5">
        <v>40.623333333333335</v>
      </c>
      <c r="Y2765" s="5">
        <v>39.159999999999997</v>
      </c>
      <c r="Z2765" s="5">
        <v>37.700000000000003</v>
      </c>
      <c r="AA2765" s="5">
        <v>36.256666666666668</v>
      </c>
      <c r="AB2765" s="5">
        <v>35.126666666666665</v>
      </c>
    </row>
    <row r="2766" spans="1:28">
      <c r="A2766" s="2" t="s">
        <v>355</v>
      </c>
      <c r="B2766" s="2" t="s">
        <v>77</v>
      </c>
      <c r="C2766" s="2" t="s">
        <v>365</v>
      </c>
      <c r="D2766" s="2" t="str">
        <f t="shared" si="43"/>
        <v>Wyoming - Rock Springs-May</v>
      </c>
      <c r="E2766" s="5">
        <v>42.029032258064518</v>
      </c>
      <c r="F2766" s="5">
        <v>40.748387096774195</v>
      </c>
      <c r="G2766" s="5">
        <v>39.37096774193548</v>
      </c>
      <c r="H2766" s="5">
        <v>38.570967741935483</v>
      </c>
      <c r="I2766" s="5">
        <v>37.86774193548387</v>
      </c>
      <c r="J2766" s="5">
        <v>39.248387096774195</v>
      </c>
      <c r="K2766" s="5">
        <v>43.187096774193549</v>
      </c>
      <c r="L2766" s="5">
        <v>47.429032258064517</v>
      </c>
      <c r="M2766" s="5">
        <v>50.92258064516129</v>
      </c>
      <c r="N2766" s="5">
        <v>53.803225806451614</v>
      </c>
      <c r="O2766" s="5">
        <v>56.264516129032259</v>
      </c>
      <c r="P2766" s="5">
        <v>57.50322580645161</v>
      </c>
      <c r="Q2766" s="5">
        <v>58.512903225806454</v>
      </c>
      <c r="R2766" s="5">
        <v>59.048387096774192</v>
      </c>
      <c r="S2766" s="5">
        <v>59.87419354838709</v>
      </c>
      <c r="T2766" s="5">
        <v>58.977419354838709</v>
      </c>
      <c r="U2766" s="5">
        <v>57.819354838709678</v>
      </c>
      <c r="V2766" s="5">
        <v>56.048387096774192</v>
      </c>
      <c r="W2766" s="5">
        <v>53.316129032258061</v>
      </c>
      <c r="X2766" s="5">
        <v>50.245161290322578</v>
      </c>
      <c r="Y2766" s="5">
        <v>47.638709677419357</v>
      </c>
      <c r="Z2766" s="5">
        <v>46.00322580645161</v>
      </c>
      <c r="AA2766" s="5">
        <v>44.58387096774193</v>
      </c>
      <c r="AB2766" s="5">
        <v>43.532258064516128</v>
      </c>
    </row>
    <row r="2767" spans="1:28">
      <c r="A2767" s="2" t="s">
        <v>355</v>
      </c>
      <c r="B2767" s="2" t="s">
        <v>78</v>
      </c>
      <c r="C2767" s="2" t="s">
        <v>366</v>
      </c>
      <c r="D2767" s="2" t="str">
        <f t="shared" si="43"/>
        <v>Wyoming - Rock Springs-Jun</v>
      </c>
      <c r="E2767" s="5">
        <v>50.573333333333338</v>
      </c>
      <c r="F2767" s="5">
        <v>49.756666666666668</v>
      </c>
      <c r="G2767" s="5">
        <v>48.953333333333333</v>
      </c>
      <c r="H2767" s="5">
        <v>47.85</v>
      </c>
      <c r="I2767" s="5">
        <v>47.016666666666666</v>
      </c>
      <c r="J2767" s="5">
        <v>49.393333333333331</v>
      </c>
      <c r="K2767" s="5">
        <v>52.98</v>
      </c>
      <c r="L2767" s="5">
        <v>56.81666666666667</v>
      </c>
      <c r="M2767" s="5">
        <v>60.646666666666668</v>
      </c>
      <c r="N2767" s="5">
        <v>63.47</v>
      </c>
      <c r="O2767" s="5">
        <v>65.946666666666673</v>
      </c>
      <c r="P2767" s="5">
        <v>68.05</v>
      </c>
      <c r="Q2767" s="5">
        <v>69.786666666666662</v>
      </c>
      <c r="R2767" s="5">
        <v>70.623333333333321</v>
      </c>
      <c r="S2767" s="5">
        <v>70.38666666666667</v>
      </c>
      <c r="T2767" s="5">
        <v>69.033333333333331</v>
      </c>
      <c r="U2767" s="5">
        <v>67.046666666666667</v>
      </c>
      <c r="V2767" s="5">
        <v>65.826666666666668</v>
      </c>
      <c r="W2767" s="5">
        <v>63.58</v>
      </c>
      <c r="X2767" s="5">
        <v>60.16</v>
      </c>
      <c r="Y2767" s="5">
        <v>57.306666666666665</v>
      </c>
      <c r="Z2767" s="5">
        <v>55.276666666666664</v>
      </c>
      <c r="AA2767" s="5">
        <v>54.106666666666669</v>
      </c>
      <c r="AB2767" s="5">
        <v>52.743333333333332</v>
      </c>
    </row>
    <row r="2768" spans="1:28">
      <c r="A2768" s="2" t="s">
        <v>355</v>
      </c>
      <c r="B2768" s="2" t="s">
        <v>79</v>
      </c>
      <c r="C2768" s="2" t="s">
        <v>367</v>
      </c>
      <c r="D2768" s="2" t="str">
        <f t="shared" si="43"/>
        <v>Wyoming - Rock Springs-Jul</v>
      </c>
      <c r="E2768" s="5">
        <v>61.187096774193549</v>
      </c>
      <c r="F2768" s="5">
        <v>59.661290322580648</v>
      </c>
      <c r="G2768" s="5">
        <v>56.380645161290325</v>
      </c>
      <c r="H2768" s="5">
        <v>55.045161290322582</v>
      </c>
      <c r="I2768" s="5">
        <v>53.693548387096776</v>
      </c>
      <c r="J2768" s="5">
        <v>57.561290322580646</v>
      </c>
      <c r="K2768" s="5">
        <v>61.487096774193546</v>
      </c>
      <c r="L2768" s="5">
        <v>65.406451612903226</v>
      </c>
      <c r="M2768" s="5">
        <v>69.151612903225796</v>
      </c>
      <c r="N2768" s="5">
        <v>72.864516129032268</v>
      </c>
      <c r="O2768" s="5">
        <v>76.58064516129032</v>
      </c>
      <c r="P2768" s="5">
        <v>78.235483870967741</v>
      </c>
      <c r="Q2768" s="5">
        <v>79.893548387096772</v>
      </c>
      <c r="R2768" s="5">
        <v>81.541935483870972</v>
      </c>
      <c r="S2768" s="5">
        <v>80.58387096774193</v>
      </c>
      <c r="T2768" s="5">
        <v>79.609677419354838</v>
      </c>
      <c r="U2768" s="5">
        <v>78.651612903225796</v>
      </c>
      <c r="V2768" s="5">
        <v>76.016129032258064</v>
      </c>
      <c r="W2768" s="5">
        <v>73.3</v>
      </c>
      <c r="X2768" s="5">
        <v>70.622580645161293</v>
      </c>
      <c r="Y2768" s="5">
        <v>67.770967741935493</v>
      </c>
      <c r="Z2768" s="5">
        <v>64.987096774193546</v>
      </c>
      <c r="AA2768" s="5">
        <v>62.20967741935484</v>
      </c>
      <c r="AB2768" s="5">
        <v>60.71290322580645</v>
      </c>
    </row>
    <row r="2769" spans="1:28">
      <c r="A2769" s="2" t="s">
        <v>355</v>
      </c>
      <c r="B2769" s="2" t="s">
        <v>80</v>
      </c>
      <c r="C2769" s="2" t="s">
        <v>368</v>
      </c>
      <c r="D2769" s="2" t="str">
        <f t="shared" si="43"/>
        <v>Wyoming - Rock Springs-Aug</v>
      </c>
      <c r="E2769" s="5">
        <v>55.79032258064516</v>
      </c>
      <c r="F2769" s="5">
        <v>54.409677419354843</v>
      </c>
      <c r="G2769" s="5">
        <v>54.554838709677419</v>
      </c>
      <c r="H2769" s="5">
        <v>53.151612903225811</v>
      </c>
      <c r="I2769" s="5">
        <v>51.635483870967747</v>
      </c>
      <c r="J2769" s="5">
        <v>51.21290322580645</v>
      </c>
      <c r="K2769" s="5">
        <v>55.683870967741939</v>
      </c>
      <c r="L2769" s="5">
        <v>61.203225806451613</v>
      </c>
      <c r="M2769" s="5">
        <v>66.49677419354839</v>
      </c>
      <c r="N2769" s="5">
        <v>70.441935483870964</v>
      </c>
      <c r="O2769" s="5">
        <v>73.612903225806448</v>
      </c>
      <c r="P2769" s="5">
        <v>75.603225806451604</v>
      </c>
      <c r="Q2769" s="5">
        <v>76.435483870967744</v>
      </c>
      <c r="R2769" s="5">
        <v>77.206451612903223</v>
      </c>
      <c r="S2769" s="5">
        <v>78.187096774193549</v>
      </c>
      <c r="T2769" s="5">
        <v>78.203225806451613</v>
      </c>
      <c r="U2769" s="5">
        <v>76.751612903225819</v>
      </c>
      <c r="V2769" s="5">
        <v>74.616129032258058</v>
      </c>
      <c r="W2769" s="5">
        <v>71.7</v>
      </c>
      <c r="X2769" s="5">
        <v>67.609677419354838</v>
      </c>
      <c r="Y2769" s="5">
        <v>65.132258064516122</v>
      </c>
      <c r="Z2769" s="5">
        <v>62.941935483870971</v>
      </c>
      <c r="AA2769" s="5">
        <v>61.032258064516128</v>
      </c>
      <c r="AB2769" s="5">
        <v>59.312903225806451</v>
      </c>
    </row>
    <row r="2770" spans="1:28">
      <c r="A2770" s="2" t="s">
        <v>355</v>
      </c>
      <c r="B2770" s="2" t="s">
        <v>81</v>
      </c>
      <c r="C2770" s="2" t="s">
        <v>369</v>
      </c>
      <c r="D2770" s="2" t="str">
        <f t="shared" si="43"/>
        <v>Wyoming - Rock Springs-Sep</v>
      </c>
      <c r="E2770" s="5">
        <v>47.376666666666665</v>
      </c>
      <c r="F2770" s="5">
        <v>46.08</v>
      </c>
      <c r="G2770" s="5">
        <v>45.29</v>
      </c>
      <c r="H2770" s="5">
        <v>44.536666666666662</v>
      </c>
      <c r="I2770" s="5">
        <v>43.736666666666665</v>
      </c>
      <c r="J2770" s="5">
        <v>45.583333333333336</v>
      </c>
      <c r="K2770" s="5">
        <v>47.49666666666667</v>
      </c>
      <c r="L2770" s="5">
        <v>49.4</v>
      </c>
      <c r="M2770" s="5">
        <v>53.44</v>
      </c>
      <c r="N2770" s="5">
        <v>57.456666666666671</v>
      </c>
      <c r="O2770" s="5">
        <v>61.5</v>
      </c>
      <c r="P2770" s="5">
        <v>63.453333333333333</v>
      </c>
      <c r="Q2770" s="5">
        <v>65.406666666666666</v>
      </c>
      <c r="R2770" s="5">
        <v>67.349999999999994</v>
      </c>
      <c r="S2770" s="5">
        <v>67.276666666666671</v>
      </c>
      <c r="T2770" s="5">
        <v>67.203333333333333</v>
      </c>
      <c r="U2770" s="5">
        <v>67.099999999999994</v>
      </c>
      <c r="V2770" s="5">
        <v>63.376666666666665</v>
      </c>
      <c r="W2770" s="5">
        <v>59.603333333333332</v>
      </c>
      <c r="X2770" s="5">
        <v>55.846666666666671</v>
      </c>
      <c r="Y2770" s="5">
        <v>53.796666666666667</v>
      </c>
      <c r="Z2770" s="5">
        <v>51.733333333333334</v>
      </c>
      <c r="AA2770" s="5">
        <v>49.723333333333336</v>
      </c>
      <c r="AB2770" s="5">
        <v>48.43333333333333</v>
      </c>
    </row>
    <row r="2771" spans="1:28">
      <c r="A2771" s="2" t="s">
        <v>355</v>
      </c>
      <c r="B2771" s="2" t="s">
        <v>82</v>
      </c>
      <c r="C2771" s="2" t="s">
        <v>370</v>
      </c>
      <c r="D2771" s="2" t="str">
        <f t="shared" si="43"/>
        <v>Wyoming - Rock Springs-Oct</v>
      </c>
      <c r="E2771" s="5">
        <v>39.274193548387096</v>
      </c>
      <c r="F2771" s="5">
        <v>38.767741935483869</v>
      </c>
      <c r="G2771" s="5">
        <v>37.396774193548389</v>
      </c>
      <c r="H2771" s="5">
        <v>36.854838709677416</v>
      </c>
      <c r="I2771" s="5">
        <v>35.993548387096773</v>
      </c>
      <c r="J2771" s="5">
        <v>35.441935483870971</v>
      </c>
      <c r="K2771" s="5">
        <v>35.235483870967741</v>
      </c>
      <c r="L2771" s="5">
        <v>38.554838709677419</v>
      </c>
      <c r="M2771" s="5">
        <v>42.409677419354843</v>
      </c>
      <c r="N2771" s="5">
        <v>46.103225806451611</v>
      </c>
      <c r="O2771" s="5">
        <v>49.29032258064516</v>
      </c>
      <c r="P2771" s="5">
        <v>52.090322580645157</v>
      </c>
      <c r="Q2771" s="5">
        <v>54.306451612903224</v>
      </c>
      <c r="R2771" s="5">
        <v>55.4</v>
      </c>
      <c r="S2771" s="5">
        <v>55.703225806451613</v>
      </c>
      <c r="T2771" s="5">
        <v>54.964516129032262</v>
      </c>
      <c r="U2771" s="5">
        <v>53.07741935483871</v>
      </c>
      <c r="V2771" s="5">
        <v>48.945161290322581</v>
      </c>
      <c r="W2771" s="5">
        <v>46.21290322580645</v>
      </c>
      <c r="X2771" s="5">
        <v>44.732258064516131</v>
      </c>
      <c r="Y2771" s="5">
        <v>43.303225806451614</v>
      </c>
      <c r="Z2771" s="5">
        <v>41.896774193548389</v>
      </c>
      <c r="AA2771" s="5">
        <v>40.745161290322578</v>
      </c>
      <c r="AB2771" s="5">
        <v>39.903225806451616</v>
      </c>
    </row>
    <row r="2772" spans="1:28">
      <c r="A2772" s="2" t="s">
        <v>355</v>
      </c>
      <c r="B2772" s="2" t="s">
        <v>83</v>
      </c>
      <c r="C2772" s="2" t="s">
        <v>371</v>
      </c>
      <c r="D2772" s="2" t="str">
        <f t="shared" si="43"/>
        <v>Wyoming - Rock Springs-Nov</v>
      </c>
      <c r="E2772" s="5">
        <v>28.763333333333332</v>
      </c>
      <c r="F2772" s="5">
        <v>28.026666666666664</v>
      </c>
      <c r="G2772" s="5">
        <v>27.96</v>
      </c>
      <c r="H2772" s="5">
        <v>27.65666666666667</v>
      </c>
      <c r="I2772" s="5">
        <v>27.063333333333333</v>
      </c>
      <c r="J2772" s="5">
        <v>26.66</v>
      </c>
      <c r="K2772" s="5">
        <v>26.246666666666666</v>
      </c>
      <c r="L2772" s="5">
        <v>27.27</v>
      </c>
      <c r="M2772" s="5">
        <v>30.59333333333333</v>
      </c>
      <c r="N2772" s="5">
        <v>33.270000000000003</v>
      </c>
      <c r="O2772" s="5">
        <v>35.863333333333337</v>
      </c>
      <c r="P2772" s="5">
        <v>38.549999999999997</v>
      </c>
      <c r="Q2772" s="5">
        <v>39.866666666666667</v>
      </c>
      <c r="R2772" s="5">
        <v>40.82</v>
      </c>
      <c r="S2772" s="5">
        <v>40.630000000000003</v>
      </c>
      <c r="T2772" s="5">
        <v>39.596666666666671</v>
      </c>
      <c r="U2772" s="5">
        <v>36.233333333333334</v>
      </c>
      <c r="V2772" s="5">
        <v>33.673333333333332</v>
      </c>
      <c r="W2772" s="5">
        <v>32.193333333333335</v>
      </c>
      <c r="X2772" s="5">
        <v>31.103333333333335</v>
      </c>
      <c r="Y2772" s="5">
        <v>30.693333333333332</v>
      </c>
      <c r="Z2772" s="5">
        <v>30.453333333333333</v>
      </c>
      <c r="AA2772" s="5">
        <v>29.63</v>
      </c>
      <c r="AB2772" s="5">
        <v>29.083333333333332</v>
      </c>
    </row>
    <row r="2773" spans="1:28">
      <c r="A2773" s="2" t="s">
        <v>355</v>
      </c>
      <c r="B2773" s="2" t="s">
        <v>84</v>
      </c>
      <c r="C2773" s="2" t="s">
        <v>372</v>
      </c>
      <c r="D2773" s="2" t="str">
        <f t="shared" si="43"/>
        <v>Wyoming - Rock Springs-Dec</v>
      </c>
      <c r="E2773" s="5">
        <v>19.129032258064516</v>
      </c>
      <c r="F2773" s="5">
        <v>18.593548387096774</v>
      </c>
      <c r="G2773" s="5">
        <v>18.087096774193551</v>
      </c>
      <c r="H2773" s="5">
        <v>17.561290322580643</v>
      </c>
      <c r="I2773" s="5">
        <v>17.051612903225806</v>
      </c>
      <c r="J2773" s="5">
        <v>16.896774193548385</v>
      </c>
      <c r="K2773" s="5">
        <v>16.735483870967741</v>
      </c>
      <c r="L2773" s="5">
        <v>16.596774193548388</v>
      </c>
      <c r="M2773" s="5">
        <v>18.948387096774194</v>
      </c>
      <c r="N2773" s="5">
        <v>21.319354838709678</v>
      </c>
      <c r="O2773" s="5">
        <v>23.687096774193545</v>
      </c>
      <c r="P2773" s="5">
        <v>25.490322580645163</v>
      </c>
      <c r="Q2773" s="5">
        <v>27.264516129032259</v>
      </c>
      <c r="R2773" s="5">
        <v>29.080645161290324</v>
      </c>
      <c r="S2773" s="5">
        <v>27.687096774193545</v>
      </c>
      <c r="T2773" s="5">
        <v>26.283870967741933</v>
      </c>
      <c r="U2773" s="5">
        <v>24.877419354838711</v>
      </c>
      <c r="V2773" s="5">
        <v>23.835483870967742</v>
      </c>
      <c r="W2773" s="5">
        <v>22.748387096774195</v>
      </c>
      <c r="X2773" s="5">
        <v>21.712903225806453</v>
      </c>
      <c r="Y2773" s="5">
        <v>21.2</v>
      </c>
      <c r="Z2773" s="5">
        <v>20.690322580645162</v>
      </c>
      <c r="AA2773" s="5">
        <v>20.170967741935481</v>
      </c>
      <c r="AB2773" s="5">
        <v>19.593548387096774</v>
      </c>
    </row>
    <row r="2774" spans="1:28">
      <c r="A2774" s="2" t="s">
        <v>356</v>
      </c>
      <c r="B2774" s="2" t="s">
        <v>73</v>
      </c>
      <c r="C2774" s="2" t="s">
        <v>361</v>
      </c>
      <c r="D2774" s="2" t="str">
        <f t="shared" si="43"/>
        <v>Wyoming - Sheridan-Jan</v>
      </c>
      <c r="E2774" s="5">
        <v>15.003225806451614</v>
      </c>
      <c r="F2774" s="5">
        <v>14.941935483870967</v>
      </c>
      <c r="G2774" s="5">
        <v>14.819354838709677</v>
      </c>
      <c r="H2774" s="5">
        <v>14.754838709677419</v>
      </c>
      <c r="I2774" s="5">
        <v>14.635483870967741</v>
      </c>
      <c r="J2774" s="5">
        <v>15.090322580645161</v>
      </c>
      <c r="K2774" s="5">
        <v>15.574193548387097</v>
      </c>
      <c r="L2774" s="5">
        <v>16.025806451612905</v>
      </c>
      <c r="M2774" s="5">
        <v>17.261290322580646</v>
      </c>
      <c r="N2774" s="5">
        <v>18.438709677419357</v>
      </c>
      <c r="O2774" s="5">
        <v>19.658064516129031</v>
      </c>
      <c r="P2774" s="5">
        <v>20.758064516129032</v>
      </c>
      <c r="Q2774" s="5">
        <v>21.841935483870969</v>
      </c>
      <c r="R2774" s="5">
        <v>22.938709677419357</v>
      </c>
      <c r="S2774" s="5">
        <v>21.561290322580643</v>
      </c>
      <c r="T2774" s="5">
        <v>20.267741935483869</v>
      </c>
      <c r="U2774" s="5">
        <v>18.890322580645162</v>
      </c>
      <c r="V2774" s="5">
        <v>17.622580645161289</v>
      </c>
      <c r="W2774" s="5">
        <v>16.309677419354838</v>
      </c>
      <c r="X2774" s="5">
        <v>15.035483870967743</v>
      </c>
      <c r="Y2774" s="5">
        <v>14.906451612903227</v>
      </c>
      <c r="Z2774" s="5">
        <v>14.790322580645162</v>
      </c>
      <c r="AA2774" s="5">
        <v>14.687096774193549</v>
      </c>
      <c r="AB2774" s="5">
        <v>14.6</v>
      </c>
    </row>
    <row r="2775" spans="1:28">
      <c r="A2775" s="2" t="s">
        <v>356</v>
      </c>
      <c r="B2775" s="2" t="s">
        <v>74</v>
      </c>
      <c r="C2775" s="2" t="s">
        <v>362</v>
      </c>
      <c r="D2775" s="2" t="str">
        <f t="shared" si="43"/>
        <v>Wyoming - Sheridan-Feb</v>
      </c>
      <c r="E2775" s="5">
        <v>20.396428571428572</v>
      </c>
      <c r="F2775" s="5">
        <v>19.792857142857144</v>
      </c>
      <c r="G2775" s="5">
        <v>19.582142857142856</v>
      </c>
      <c r="H2775" s="5">
        <v>19.375</v>
      </c>
      <c r="I2775" s="5">
        <v>19.185714285714287</v>
      </c>
      <c r="J2775" s="5">
        <v>19.49642857142857</v>
      </c>
      <c r="K2775" s="5">
        <v>19.817857142857143</v>
      </c>
      <c r="L2775" s="5">
        <v>20.135714285714283</v>
      </c>
      <c r="M2775" s="5">
        <v>23.296428571428571</v>
      </c>
      <c r="N2775" s="5">
        <v>26.475000000000001</v>
      </c>
      <c r="O2775" s="5">
        <v>29.639285714285712</v>
      </c>
      <c r="P2775" s="5">
        <v>30.892857142857142</v>
      </c>
      <c r="Q2775" s="5">
        <v>32.071428571428569</v>
      </c>
      <c r="R2775" s="5">
        <v>33.328571428571429</v>
      </c>
      <c r="S2775" s="5">
        <v>32.328571428571429</v>
      </c>
      <c r="T2775" s="5">
        <v>31.396428571428572</v>
      </c>
      <c r="U2775" s="5">
        <v>30.4</v>
      </c>
      <c r="V2775" s="5">
        <v>28.467857142857145</v>
      </c>
      <c r="W2775" s="5">
        <v>26.524999999999999</v>
      </c>
      <c r="X2775" s="5">
        <v>24.560714285714287</v>
      </c>
      <c r="Y2775" s="5">
        <v>23.646428571428572</v>
      </c>
      <c r="Z2775" s="5">
        <v>22.792857142857144</v>
      </c>
      <c r="AA2775" s="5">
        <v>21.910714285714285</v>
      </c>
      <c r="AB2775" s="5">
        <v>21.285714285714285</v>
      </c>
    </row>
    <row r="2776" spans="1:28">
      <c r="A2776" s="2" t="s">
        <v>356</v>
      </c>
      <c r="B2776" s="2" t="s">
        <v>75</v>
      </c>
      <c r="C2776" s="2" t="s">
        <v>363</v>
      </c>
      <c r="D2776" s="2" t="str">
        <f t="shared" si="43"/>
        <v>Wyoming - Sheridan-Mar</v>
      </c>
      <c r="E2776" s="5">
        <v>28.680645161290322</v>
      </c>
      <c r="F2776" s="5">
        <v>28.306451612903224</v>
      </c>
      <c r="G2776" s="5">
        <v>28.048387096774192</v>
      </c>
      <c r="H2776" s="5">
        <v>27.812903225806455</v>
      </c>
      <c r="I2776" s="5">
        <v>27.519354838709678</v>
      </c>
      <c r="J2776" s="5">
        <v>28.332258064516129</v>
      </c>
      <c r="K2776" s="5">
        <v>29.14516129032258</v>
      </c>
      <c r="L2776" s="5">
        <v>29.974193548387099</v>
      </c>
      <c r="M2776" s="5">
        <v>32.548387096774192</v>
      </c>
      <c r="N2776" s="5">
        <v>35.135483870967747</v>
      </c>
      <c r="O2776" s="5">
        <v>37.70967741935484</v>
      </c>
      <c r="P2776" s="5">
        <v>39.158064516129038</v>
      </c>
      <c r="Q2776" s="5">
        <v>40.57741935483871</v>
      </c>
      <c r="R2776" s="5">
        <v>42.025806451612901</v>
      </c>
      <c r="S2776" s="5">
        <v>41.487096774193546</v>
      </c>
      <c r="T2776" s="5">
        <v>40.961290322580645</v>
      </c>
      <c r="U2776" s="5">
        <v>40.435483870967744</v>
      </c>
      <c r="V2776" s="5">
        <v>37.719354838709677</v>
      </c>
      <c r="W2776" s="5">
        <v>35.00322580645161</v>
      </c>
      <c r="X2776" s="5">
        <v>32.303225806451614</v>
      </c>
      <c r="Y2776" s="5">
        <v>31.396774193548385</v>
      </c>
      <c r="Z2776" s="5">
        <v>30.512903225806451</v>
      </c>
      <c r="AA2776" s="5">
        <v>29.622580645161289</v>
      </c>
      <c r="AB2776" s="5">
        <v>29.27741935483871</v>
      </c>
    </row>
    <row r="2777" spans="1:28">
      <c r="A2777" s="2" t="s">
        <v>356</v>
      </c>
      <c r="B2777" s="2" t="s">
        <v>76</v>
      </c>
      <c r="C2777" s="2" t="s">
        <v>364</v>
      </c>
      <c r="D2777" s="2" t="str">
        <f t="shared" si="43"/>
        <v>Wyoming - Sheridan-Apr</v>
      </c>
      <c r="E2777" s="5">
        <v>38.976666666666667</v>
      </c>
      <c r="F2777" s="5">
        <v>37.846666666666671</v>
      </c>
      <c r="G2777" s="5">
        <v>37.156666666666666</v>
      </c>
      <c r="H2777" s="5">
        <v>36.463333333333338</v>
      </c>
      <c r="I2777" s="5">
        <v>35.786666666666662</v>
      </c>
      <c r="J2777" s="5">
        <v>37.950000000000003</v>
      </c>
      <c r="K2777" s="5">
        <v>40.176666666666662</v>
      </c>
      <c r="L2777" s="5">
        <v>42.356666666666669</v>
      </c>
      <c r="M2777" s="5">
        <v>45.18</v>
      </c>
      <c r="N2777" s="5">
        <v>47.99</v>
      </c>
      <c r="O2777" s="5">
        <v>50.826666666666668</v>
      </c>
      <c r="P2777" s="5">
        <v>51.806666666666665</v>
      </c>
      <c r="Q2777" s="5">
        <v>52.76</v>
      </c>
      <c r="R2777" s="5">
        <v>53.756666666666668</v>
      </c>
      <c r="S2777" s="5">
        <v>53.83</v>
      </c>
      <c r="T2777" s="5">
        <v>53.906666666666666</v>
      </c>
      <c r="U2777" s="5">
        <v>53.993333333333332</v>
      </c>
      <c r="V2777" s="5">
        <v>51.06333333333334</v>
      </c>
      <c r="W2777" s="5">
        <v>48.17</v>
      </c>
      <c r="X2777" s="5">
        <v>45.276666666666664</v>
      </c>
      <c r="Y2777" s="5">
        <v>44.056666666666665</v>
      </c>
      <c r="Z2777" s="5">
        <v>42.846666666666671</v>
      </c>
      <c r="AA2777" s="5">
        <v>41.626666666666665</v>
      </c>
      <c r="AB2777" s="5">
        <v>40.56</v>
      </c>
    </row>
    <row r="2778" spans="1:28">
      <c r="A2778" s="2" t="s">
        <v>356</v>
      </c>
      <c r="B2778" s="2" t="s">
        <v>77</v>
      </c>
      <c r="C2778" s="2" t="s">
        <v>365</v>
      </c>
      <c r="D2778" s="2" t="str">
        <f t="shared" si="43"/>
        <v>Wyoming - Sheridan-May</v>
      </c>
      <c r="E2778" s="5">
        <v>47.158064516129038</v>
      </c>
      <c r="F2778" s="5">
        <v>46.261290322580642</v>
      </c>
      <c r="G2778" s="5">
        <v>45</v>
      </c>
      <c r="H2778" s="5">
        <v>43.116129032258058</v>
      </c>
      <c r="I2778" s="5">
        <v>43.08387096774193</v>
      </c>
      <c r="J2778" s="5">
        <v>45.487096774193546</v>
      </c>
      <c r="K2778" s="5">
        <v>48.751612903225805</v>
      </c>
      <c r="L2778" s="5">
        <v>52.638709677419357</v>
      </c>
      <c r="M2778" s="5">
        <v>55.641935483870974</v>
      </c>
      <c r="N2778" s="5">
        <v>58.396774193548389</v>
      </c>
      <c r="O2778" s="5">
        <v>60.258064516129032</v>
      </c>
      <c r="P2778" s="5">
        <v>61.506451612903227</v>
      </c>
      <c r="Q2778" s="5">
        <v>62.732258064516131</v>
      </c>
      <c r="R2778" s="5">
        <v>63.7</v>
      </c>
      <c r="S2778" s="5">
        <v>63.777419354838706</v>
      </c>
      <c r="T2778" s="5">
        <v>63.351612903225806</v>
      </c>
      <c r="U2778" s="5">
        <v>62.79032258064516</v>
      </c>
      <c r="V2778" s="5">
        <v>61.661290322580648</v>
      </c>
      <c r="W2778" s="5">
        <v>58.851612903225806</v>
      </c>
      <c r="X2778" s="5">
        <v>55.674193548387102</v>
      </c>
      <c r="Y2778" s="5">
        <v>53.425806451612907</v>
      </c>
      <c r="Z2778" s="5">
        <v>51.63225806451613</v>
      </c>
      <c r="AA2778" s="5">
        <v>49.822580645161288</v>
      </c>
      <c r="AB2778" s="5">
        <v>48.545161290322582</v>
      </c>
    </row>
    <row r="2779" spans="1:28">
      <c r="A2779" s="2" t="s">
        <v>356</v>
      </c>
      <c r="B2779" s="2" t="s">
        <v>78</v>
      </c>
      <c r="C2779" s="2" t="s">
        <v>366</v>
      </c>
      <c r="D2779" s="2" t="str">
        <f t="shared" si="43"/>
        <v>Wyoming - Sheridan-Jun</v>
      </c>
      <c r="E2779" s="5">
        <v>51.103333333333332</v>
      </c>
      <c r="F2779" s="5">
        <v>50.023333333333333</v>
      </c>
      <c r="G2779" s="5">
        <v>50</v>
      </c>
      <c r="H2779" s="5">
        <v>48.99</v>
      </c>
      <c r="I2779" s="5">
        <v>48.83</v>
      </c>
      <c r="J2779" s="5">
        <v>52.716666666666669</v>
      </c>
      <c r="K2779" s="5">
        <v>57.47</v>
      </c>
      <c r="L2779" s="5">
        <v>61.34</v>
      </c>
      <c r="M2779" s="5">
        <v>65.276666666666671</v>
      </c>
      <c r="N2779" s="5">
        <v>68.97</v>
      </c>
      <c r="O2779" s="5">
        <v>71.013333333333335</v>
      </c>
      <c r="P2779" s="5">
        <v>72.403333333333336</v>
      </c>
      <c r="Q2779" s="5">
        <v>74.083333333333329</v>
      </c>
      <c r="R2779" s="5">
        <v>75.040000000000006</v>
      </c>
      <c r="S2779" s="5">
        <v>74.156666666666666</v>
      </c>
      <c r="T2779" s="5">
        <v>72.333333333333329</v>
      </c>
      <c r="U2779" s="5">
        <v>71.53</v>
      </c>
      <c r="V2779" s="5">
        <v>70.216666666666669</v>
      </c>
      <c r="W2779" s="5">
        <v>66.463333333333338</v>
      </c>
      <c r="X2779" s="5">
        <v>61.68333333333333</v>
      </c>
      <c r="Y2779" s="5">
        <v>58.773333333333333</v>
      </c>
      <c r="Z2779" s="5">
        <v>55.48</v>
      </c>
      <c r="AA2779" s="5">
        <v>54.236666666666665</v>
      </c>
      <c r="AB2779" s="5">
        <v>53.913333333333334</v>
      </c>
    </row>
    <row r="2780" spans="1:28">
      <c r="A2780" s="2" t="s">
        <v>356</v>
      </c>
      <c r="B2780" s="2" t="s">
        <v>79</v>
      </c>
      <c r="C2780" s="2" t="s">
        <v>367</v>
      </c>
      <c r="D2780" s="2" t="str">
        <f t="shared" si="43"/>
        <v>Wyoming - Sheridan-Jul</v>
      </c>
      <c r="E2780" s="5">
        <v>62.825806451612898</v>
      </c>
      <c r="F2780" s="5">
        <v>61.412903225806453</v>
      </c>
      <c r="G2780" s="5">
        <v>57.809677419354834</v>
      </c>
      <c r="H2780" s="5">
        <v>56.638709677419357</v>
      </c>
      <c r="I2780" s="5">
        <v>56.061290322580646</v>
      </c>
      <c r="J2780" s="5">
        <v>58.783870967741933</v>
      </c>
      <c r="K2780" s="5">
        <v>63.935483870967744</v>
      </c>
      <c r="L2780" s="5">
        <v>67.958064516129028</v>
      </c>
      <c r="M2780" s="5">
        <v>72.341935483870969</v>
      </c>
      <c r="N2780" s="5">
        <v>75.358064516129033</v>
      </c>
      <c r="O2780" s="5">
        <v>78.393548387096772</v>
      </c>
      <c r="P2780" s="5">
        <v>80.090322580645164</v>
      </c>
      <c r="Q2780" s="5">
        <v>80.748387096774181</v>
      </c>
      <c r="R2780" s="5">
        <v>81.706451612903223</v>
      </c>
      <c r="S2780" s="5">
        <v>82.319354838709685</v>
      </c>
      <c r="T2780" s="5">
        <v>82.245161290322571</v>
      </c>
      <c r="U2780" s="5">
        <v>81.08709677419354</v>
      </c>
      <c r="V2780" s="5">
        <v>78.745161290322571</v>
      </c>
      <c r="W2780" s="5">
        <v>74.841935483870969</v>
      </c>
      <c r="X2780" s="5">
        <v>70.064516129032256</v>
      </c>
      <c r="Y2780" s="5">
        <v>67.454838709677418</v>
      </c>
      <c r="Z2780" s="5">
        <v>64.825806451612905</v>
      </c>
      <c r="AA2780" s="5">
        <v>62.935483870967744</v>
      </c>
      <c r="AB2780" s="5">
        <v>61.91612903225807</v>
      </c>
    </row>
    <row r="2781" spans="1:28">
      <c r="A2781" s="2" t="s">
        <v>356</v>
      </c>
      <c r="B2781" s="2" t="s">
        <v>80</v>
      </c>
      <c r="C2781" s="2" t="s">
        <v>368</v>
      </c>
      <c r="D2781" s="2" t="str">
        <f t="shared" si="43"/>
        <v>Wyoming - Sheridan-Aug</v>
      </c>
      <c r="E2781" s="5">
        <v>60.532258064516128</v>
      </c>
      <c r="F2781" s="5">
        <v>58.690322580645166</v>
      </c>
      <c r="G2781" s="5">
        <v>59.690322580645166</v>
      </c>
      <c r="H2781" s="5">
        <v>58.661290322580648</v>
      </c>
      <c r="I2781" s="5">
        <v>57.593548387096774</v>
      </c>
      <c r="J2781" s="5">
        <v>61.219354838709677</v>
      </c>
      <c r="K2781" s="5">
        <v>64.829032258064515</v>
      </c>
      <c r="L2781" s="5">
        <v>68.512903225806454</v>
      </c>
      <c r="M2781" s="5">
        <v>71.932258064516134</v>
      </c>
      <c r="N2781" s="5">
        <v>75.377419354838707</v>
      </c>
      <c r="O2781" s="5">
        <v>78.812903225806451</v>
      </c>
      <c r="P2781" s="5">
        <v>79.948387096774198</v>
      </c>
      <c r="Q2781" s="5">
        <v>81.141935483870967</v>
      </c>
      <c r="R2781" s="5">
        <v>82.274193548387103</v>
      </c>
      <c r="S2781" s="5">
        <v>82.129032258064512</v>
      </c>
      <c r="T2781" s="5">
        <v>81.99677419354839</v>
      </c>
      <c r="U2781" s="5">
        <v>81.854838709677423</v>
      </c>
      <c r="V2781" s="5">
        <v>77.932258064516134</v>
      </c>
      <c r="W2781" s="5">
        <v>74.00645161290322</v>
      </c>
      <c r="X2781" s="5">
        <v>70.116129032258058</v>
      </c>
      <c r="Y2781" s="5">
        <v>68.816129032258075</v>
      </c>
      <c r="Z2781" s="5">
        <v>67.509677419354844</v>
      </c>
      <c r="AA2781" s="5">
        <v>66.261290322580649</v>
      </c>
      <c r="AB2781" s="5">
        <v>64.42903225806451</v>
      </c>
    </row>
    <row r="2782" spans="1:28">
      <c r="A2782" s="2" t="s">
        <v>356</v>
      </c>
      <c r="B2782" s="2" t="s">
        <v>81</v>
      </c>
      <c r="C2782" s="2" t="s">
        <v>369</v>
      </c>
      <c r="D2782" s="2" t="str">
        <f t="shared" si="43"/>
        <v>Wyoming - Sheridan-Sep</v>
      </c>
      <c r="E2782" s="5">
        <v>45.606666666666669</v>
      </c>
      <c r="F2782" s="5">
        <v>44.266666666666666</v>
      </c>
      <c r="G2782" s="5">
        <v>44.116666666666667</v>
      </c>
      <c r="H2782" s="5">
        <v>43.99666666666667</v>
      </c>
      <c r="I2782" s="5">
        <v>43.82</v>
      </c>
      <c r="J2782" s="5">
        <v>46.836666666666666</v>
      </c>
      <c r="K2782" s="5">
        <v>49.853333333333332</v>
      </c>
      <c r="L2782" s="5">
        <v>52.88</v>
      </c>
      <c r="M2782" s="5">
        <v>56.206666666666671</v>
      </c>
      <c r="N2782" s="5">
        <v>59.57</v>
      </c>
      <c r="O2782" s="5">
        <v>62.896666666666668</v>
      </c>
      <c r="P2782" s="5">
        <v>63.97</v>
      </c>
      <c r="Q2782" s="5">
        <v>65</v>
      </c>
      <c r="R2782" s="5">
        <v>66.066666666666663</v>
      </c>
      <c r="S2782" s="5">
        <v>65.223333333333329</v>
      </c>
      <c r="T2782" s="5">
        <v>64.416666666666671</v>
      </c>
      <c r="U2782" s="5">
        <v>63.57</v>
      </c>
      <c r="V2782" s="5">
        <v>59.38</v>
      </c>
      <c r="W2782" s="5">
        <v>55.14</v>
      </c>
      <c r="X2782" s="5">
        <v>50.95</v>
      </c>
      <c r="Y2782" s="5">
        <v>49.953333333333333</v>
      </c>
      <c r="Z2782" s="5">
        <v>48.943333333333335</v>
      </c>
      <c r="AA2782" s="5">
        <v>47.92</v>
      </c>
      <c r="AB2782" s="5">
        <v>46.516666666666666</v>
      </c>
    </row>
    <row r="2783" spans="1:28">
      <c r="A2783" s="2" t="s">
        <v>356</v>
      </c>
      <c r="B2783" s="2" t="s">
        <v>82</v>
      </c>
      <c r="C2783" s="2" t="s">
        <v>370</v>
      </c>
      <c r="D2783" s="2" t="str">
        <f t="shared" si="43"/>
        <v>Wyoming - Sheridan-Oct</v>
      </c>
      <c r="E2783" s="5">
        <v>41.912903225806453</v>
      </c>
      <c r="F2783" s="5">
        <v>40.987096774193546</v>
      </c>
      <c r="G2783" s="5">
        <v>40.754838709677422</v>
      </c>
      <c r="H2783" s="5">
        <v>40.554838709677419</v>
      </c>
      <c r="I2783" s="5">
        <v>40.312903225806451</v>
      </c>
      <c r="J2783" s="5">
        <v>41.764516129032259</v>
      </c>
      <c r="K2783" s="5">
        <v>43.225806451612904</v>
      </c>
      <c r="L2783" s="5">
        <v>44.735483870967741</v>
      </c>
      <c r="M2783" s="5">
        <v>48.677419354838712</v>
      </c>
      <c r="N2783" s="5">
        <v>52.587096774193547</v>
      </c>
      <c r="O2783" s="5">
        <v>56.519354838709674</v>
      </c>
      <c r="P2783" s="5">
        <v>58</v>
      </c>
      <c r="Q2783" s="5">
        <v>59.464516129032262</v>
      </c>
      <c r="R2783" s="5">
        <v>60.938709677419354</v>
      </c>
      <c r="S2783" s="5">
        <v>59.303225806451614</v>
      </c>
      <c r="T2783" s="5">
        <v>57.716129032258067</v>
      </c>
      <c r="U2783" s="5">
        <v>56.087096774193547</v>
      </c>
      <c r="V2783" s="5">
        <v>52.509677419354837</v>
      </c>
      <c r="W2783" s="5">
        <v>48.912903225806453</v>
      </c>
      <c r="X2783" s="5">
        <v>45.306451612903224</v>
      </c>
      <c r="Y2783" s="5">
        <v>44.480645161290326</v>
      </c>
      <c r="Z2783" s="5">
        <v>43.654838709677421</v>
      </c>
      <c r="AA2783" s="5">
        <v>42.845161290322579</v>
      </c>
      <c r="AB2783" s="5">
        <v>41.964516129032262</v>
      </c>
    </row>
    <row r="2784" spans="1:28">
      <c r="A2784" s="2" t="s">
        <v>356</v>
      </c>
      <c r="B2784" s="2" t="s">
        <v>83</v>
      </c>
      <c r="C2784" s="2" t="s">
        <v>371</v>
      </c>
      <c r="D2784" s="2" t="str">
        <f t="shared" si="43"/>
        <v>Wyoming - Sheridan-Nov</v>
      </c>
      <c r="E2784" s="5">
        <v>27.896666666666665</v>
      </c>
      <c r="F2784" s="5">
        <v>27.26</v>
      </c>
      <c r="G2784" s="5">
        <v>28.266666666666666</v>
      </c>
      <c r="H2784" s="5">
        <v>29.256666666666668</v>
      </c>
      <c r="I2784" s="5">
        <v>30.3</v>
      </c>
      <c r="J2784" s="5">
        <v>30.213333333333331</v>
      </c>
      <c r="K2784" s="5">
        <v>30.1</v>
      </c>
      <c r="L2784" s="5">
        <v>29.986666666666668</v>
      </c>
      <c r="M2784" s="5">
        <v>33.06666666666667</v>
      </c>
      <c r="N2784" s="5">
        <v>36.166666666666664</v>
      </c>
      <c r="O2784" s="5">
        <v>39.243333333333332</v>
      </c>
      <c r="P2784" s="5">
        <v>40.229999999999997</v>
      </c>
      <c r="Q2784" s="5">
        <v>41.193333333333335</v>
      </c>
      <c r="R2784" s="5">
        <v>42.18</v>
      </c>
      <c r="S2784" s="5">
        <v>40.226666666666667</v>
      </c>
      <c r="T2784" s="5">
        <v>38.25</v>
      </c>
      <c r="U2784" s="5">
        <v>36.306666666666665</v>
      </c>
      <c r="V2784" s="5">
        <v>34.29</v>
      </c>
      <c r="W2784" s="5">
        <v>32.246666666666663</v>
      </c>
      <c r="X2784" s="5">
        <v>30.21</v>
      </c>
      <c r="Y2784" s="5">
        <v>29.716666666666665</v>
      </c>
      <c r="Z2784" s="5">
        <v>29.306666666666668</v>
      </c>
      <c r="AA2784" s="5">
        <v>28.9</v>
      </c>
      <c r="AB2784" s="5">
        <v>28.313333333333333</v>
      </c>
    </row>
    <row r="2785" spans="1:28">
      <c r="A2785" s="2" t="s">
        <v>356</v>
      </c>
      <c r="B2785" s="2" t="s">
        <v>84</v>
      </c>
      <c r="C2785" s="2" t="s">
        <v>372</v>
      </c>
      <c r="D2785" s="2" t="str">
        <f t="shared" si="43"/>
        <v>Wyoming - Sheridan-Dec</v>
      </c>
      <c r="E2785" s="5">
        <v>22.951612903225808</v>
      </c>
      <c r="F2785" s="5">
        <v>22.448387096774194</v>
      </c>
      <c r="G2785" s="5">
        <v>21.967741935483872</v>
      </c>
      <c r="H2785" s="5">
        <v>22.106451612903225</v>
      </c>
      <c r="I2785" s="5">
        <v>23.096774193548388</v>
      </c>
      <c r="J2785" s="5">
        <v>23.090322580645161</v>
      </c>
      <c r="K2785" s="5">
        <v>22.77741935483871</v>
      </c>
      <c r="L2785" s="5">
        <v>22.590322580645161</v>
      </c>
      <c r="M2785" s="5">
        <v>25.735483870967741</v>
      </c>
      <c r="N2785" s="5">
        <v>29.387096774193548</v>
      </c>
      <c r="O2785" s="5">
        <v>31.822580645161292</v>
      </c>
      <c r="P2785" s="5">
        <v>34.71290322580645</v>
      </c>
      <c r="Q2785" s="5">
        <v>36.329032258064515</v>
      </c>
      <c r="R2785" s="5">
        <v>36.738709677419358</v>
      </c>
      <c r="S2785" s="5">
        <v>36.777419354838706</v>
      </c>
      <c r="T2785" s="5">
        <v>33.57741935483871</v>
      </c>
      <c r="U2785" s="5">
        <v>29.638709677419353</v>
      </c>
      <c r="V2785" s="5">
        <v>27.264516129032259</v>
      </c>
      <c r="W2785" s="5">
        <v>26.245161290322581</v>
      </c>
      <c r="X2785" s="5">
        <v>24.845161290322583</v>
      </c>
      <c r="Y2785" s="5">
        <v>24.016129032258064</v>
      </c>
      <c r="Z2785" s="5">
        <v>22.974193548387099</v>
      </c>
      <c r="AA2785" s="5">
        <v>22.554838709677419</v>
      </c>
      <c r="AB2785" s="5">
        <v>22.061290322580643</v>
      </c>
    </row>
  </sheetData>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C780A667E35F41B6150BBD16529FD4" ma:contentTypeVersion="18" ma:contentTypeDescription="Create a new document." ma:contentTypeScope="" ma:versionID="5fe24c976ac1b4239c3b2dfcbfe74730">
  <xsd:schema xmlns:xsd="http://www.w3.org/2001/XMLSchema" xmlns:xs="http://www.w3.org/2001/XMLSchema" xmlns:p="http://schemas.microsoft.com/office/2006/metadata/properties" xmlns:ns2="f509661b-9655-48c0-83b4-c5f2b7e3459b" xmlns:ns3="10476468-d035-4ea3-87a1-4faf4d754cc2" targetNamespace="http://schemas.microsoft.com/office/2006/metadata/properties" ma:root="true" ma:fieldsID="8573160248d0836254fdebb6610d58e3" ns2:_="" ns3:_="">
    <xsd:import namespace="f509661b-9655-48c0-83b4-c5f2b7e3459b"/>
    <xsd:import namespace="10476468-d035-4ea3-87a1-4faf4d754c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09661b-9655-48c0-83b4-c5f2b7e34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aab7a3-1ef2-4f48-a34e-62448258a7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476468-d035-4ea3-87a1-4faf4d754c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aa4c5af-2f50-4b1a-a713-5afcb0c338fe}" ma:internalName="TaxCatchAll" ma:showField="CatchAllData" ma:web="10476468-d035-4ea3-87a1-4faf4d754c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0476468-d035-4ea3-87a1-4faf4d754cc2" xsi:nil="true"/>
    <lcf76f155ced4ddcb4097134ff3c332f xmlns="f509661b-9655-48c0-83b4-c5f2b7e3459b">
      <Terms xmlns="http://schemas.microsoft.com/office/infopath/2007/PartnerControls"/>
    </lcf76f155ced4ddcb4097134ff3c332f>
    <SharedWithUsers xmlns="10476468-d035-4ea3-87a1-4faf4d754cc2">
      <UserInfo>
        <DisplayName/>
        <AccountId xsi:nil="true"/>
        <AccountType/>
      </UserInfo>
    </SharedWithUsers>
    <MediaLengthInSeconds xmlns="f509661b-9655-48c0-83b4-c5f2b7e3459b" xsi:nil="true"/>
  </documentManagement>
</p:properties>
</file>

<file path=customXml/itemProps1.xml><?xml version="1.0" encoding="utf-8"?>
<ds:datastoreItem xmlns:ds="http://schemas.openxmlformats.org/officeDocument/2006/customXml" ds:itemID="{004AA8E3-2E4D-4241-B074-D5DEAB6F1143}"/>
</file>

<file path=customXml/itemProps2.xml><?xml version="1.0" encoding="utf-8"?>
<ds:datastoreItem xmlns:ds="http://schemas.openxmlformats.org/officeDocument/2006/customXml" ds:itemID="{9246B575-4385-4F4B-A4E4-F59FBBACE0E3}"/>
</file>

<file path=customXml/itemProps3.xml><?xml version="1.0" encoding="utf-8"?>
<ds:datastoreItem xmlns:ds="http://schemas.openxmlformats.org/officeDocument/2006/customXml" ds:itemID="{6ED9A691-3878-45B6-A69D-14D357D51F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59</vt:i4>
      </vt:variant>
    </vt:vector>
  </HeadingPairs>
  <TitlesOfParts>
    <vt:vector size="69" baseType="lpstr">
      <vt:lpstr>Introduction</vt:lpstr>
      <vt:lpstr>Water_Scorecard_Inputs</vt:lpstr>
      <vt:lpstr>Water_Scorecard_Grading</vt:lpstr>
      <vt:lpstr>Annual_Savings_Potential</vt:lpstr>
      <vt:lpstr>Water_Efficiency_Calculator</vt:lpstr>
      <vt:lpstr>COC_Estimator</vt:lpstr>
      <vt:lpstr>Chiller_Load_Data</vt:lpstr>
      <vt:lpstr>Terms and Definitions</vt:lpstr>
      <vt:lpstr>6.EFLH_City_Data</vt:lpstr>
      <vt:lpstr>7.Lists</vt:lpstr>
      <vt:lpstr>Apr</vt:lpstr>
      <vt:lpstr>Apr_S</vt:lpstr>
      <vt:lpstr>Apr_Su</vt:lpstr>
      <vt:lpstr>Apr_W</vt:lpstr>
      <vt:lpstr>Aug</vt:lpstr>
      <vt:lpstr>Aug_S</vt:lpstr>
      <vt:lpstr>Aug_Su</vt:lpstr>
      <vt:lpstr>Aug_W</vt:lpstr>
      <vt:lpstr>Auto_Control</vt:lpstr>
      <vt:lpstr>Bins</vt:lpstr>
      <vt:lpstr>Cooling_Tower</vt:lpstr>
      <vt:lpstr>Data</vt:lpstr>
      <vt:lpstr>Dec</vt:lpstr>
      <vt:lpstr>Dec_S</vt:lpstr>
      <vt:lpstr>Dec_Su</vt:lpstr>
      <vt:lpstr>Dec_W</vt:lpstr>
      <vt:lpstr>Faucet_Aerators</vt:lpstr>
      <vt:lpstr>Feb</vt:lpstr>
      <vt:lpstr>Feb_S</vt:lpstr>
      <vt:lpstr>Feb_Su</vt:lpstr>
      <vt:lpstr>Feb_W</vt:lpstr>
      <vt:lpstr>Jan</vt:lpstr>
      <vt:lpstr>Jan_S</vt:lpstr>
      <vt:lpstr>Jan_Su</vt:lpstr>
      <vt:lpstr>Jan_W</vt:lpstr>
      <vt:lpstr>Jul</vt:lpstr>
      <vt:lpstr>Jul_S</vt:lpstr>
      <vt:lpstr>Jul_Su</vt:lpstr>
      <vt:lpstr>Jul_W</vt:lpstr>
      <vt:lpstr>Jun</vt:lpstr>
      <vt:lpstr>Jun_S</vt:lpstr>
      <vt:lpstr>Jun_Su</vt:lpstr>
      <vt:lpstr>Jun_W</vt:lpstr>
      <vt:lpstr>Landscape</vt:lpstr>
      <vt:lpstr>Low_Flow</vt:lpstr>
      <vt:lpstr>Mar</vt:lpstr>
      <vt:lpstr>Mar_S</vt:lpstr>
      <vt:lpstr>Mar_Su</vt:lpstr>
      <vt:lpstr>Mar_W</vt:lpstr>
      <vt:lpstr>May</vt:lpstr>
      <vt:lpstr>May_S</vt:lpstr>
      <vt:lpstr>May_Su</vt:lpstr>
      <vt:lpstr>May_W</vt:lpstr>
      <vt:lpstr>Nov</vt:lpstr>
      <vt:lpstr>Nov_S</vt:lpstr>
      <vt:lpstr>Nov_Su</vt:lpstr>
      <vt:lpstr>Nov_W</vt:lpstr>
      <vt:lpstr>Oct</vt:lpstr>
      <vt:lpstr>Oct_S</vt:lpstr>
      <vt:lpstr>Oct_Su</vt:lpstr>
      <vt:lpstr>Oct_W</vt:lpstr>
      <vt:lpstr>Chiller_Load_Data!Print_Area</vt:lpstr>
      <vt:lpstr>Projects_from_Audit</vt:lpstr>
      <vt:lpstr>Sep</vt:lpstr>
      <vt:lpstr>Sep_S</vt:lpstr>
      <vt:lpstr>Sep_Su</vt:lpstr>
      <vt:lpstr>Sep_W</vt:lpstr>
      <vt:lpstr>Ultra_Low</vt:lpstr>
      <vt:lpstr>Water_Audit</vt:lpstr>
    </vt:vector>
  </TitlesOfParts>
  <Company>AT&amp;T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John Schinter</dc:creator>
  <cp:lastModifiedBy>Brendan FitzSimons</cp:lastModifiedBy>
  <dcterms:created xsi:type="dcterms:W3CDTF">2012-07-31T15:35:49Z</dcterms:created>
  <dcterms:modified xsi:type="dcterms:W3CDTF">2014-11-19T01:56:26Z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0x0101006FC780A667E35F41B6150BBD16529FD4</vt:lpwstr>
  </property>
  <property fmtid="{D5CDD505-2E9C-101B-9397-08002B2CF9AE}" pid="3" name="Order">
    <vt:r8>388400</vt:r8>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